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Ya\GitHub\wids2022\analysis\"/>
    </mc:Choice>
  </mc:AlternateContent>
  <xr:revisionPtr revIDLastSave="0" documentId="13_ncr:1_{F841F19B-7D35-4D2D-9F66-37A84C59A27F}" xr6:coauthVersionLast="47" xr6:coauthVersionMax="47" xr10:uidLastSave="{00000000-0000-0000-0000-000000000000}"/>
  <bookViews>
    <workbookView xWindow="28680" yWindow="-120" windowWidth="29040" windowHeight="15960" activeTab="3" xr2:uid="{214D5D2B-8226-4E33-910A-633BAF49D545}"/>
  </bookViews>
  <sheets>
    <sheet name="Experiments" sheetId="1" r:id="rId1"/>
    <sheet name="Sites" sheetId="2" r:id="rId2"/>
    <sheet name="Best R^2" sheetId="3" r:id="rId3"/>
    <sheet name="Correlated Feat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4" l="1"/>
  <c r="J36" i="4"/>
  <c r="J37" i="4"/>
  <c r="J38" i="4"/>
  <c r="J39" i="4"/>
  <c r="J40" i="4"/>
  <c r="J41" i="4"/>
  <c r="J42" i="4"/>
  <c r="J34" i="4"/>
  <c r="J33" i="4"/>
  <c r="D35" i="4"/>
  <c r="D36" i="4"/>
  <c r="D37" i="4"/>
  <c r="D38" i="4"/>
  <c r="D39" i="4"/>
  <c r="D40" i="4"/>
  <c r="D41" i="4"/>
  <c r="D42" i="4"/>
  <c r="D34" i="4"/>
  <c r="S27" i="4"/>
  <c r="S28" i="4" s="1"/>
  <c r="M3" i="4"/>
  <c r="M27" i="4" s="1"/>
  <c r="M28" i="4" s="1"/>
  <c r="N3" i="4"/>
  <c r="O3" i="4"/>
  <c r="O27" i="4" s="1"/>
  <c r="O28" i="4" s="1"/>
  <c r="P3" i="4"/>
  <c r="P27" i="4" s="1"/>
  <c r="P28" i="4" s="1"/>
  <c r="Q3" i="4"/>
  <c r="R3" i="4"/>
  <c r="S3" i="4"/>
  <c r="T3" i="4"/>
  <c r="T27" i="4" s="1"/>
  <c r="T28" i="4" s="1"/>
  <c r="U3" i="4"/>
  <c r="U27" i="4" s="1"/>
  <c r="M4" i="4"/>
  <c r="N4" i="4"/>
  <c r="O4" i="4"/>
  <c r="P4" i="4"/>
  <c r="Q4" i="4"/>
  <c r="Q27" i="4" s="1"/>
  <c r="R4" i="4"/>
  <c r="S4" i="4"/>
  <c r="T4" i="4"/>
  <c r="U4" i="4"/>
  <c r="M5" i="4"/>
  <c r="N5" i="4"/>
  <c r="N27" i="4" s="1"/>
  <c r="N28" i="4" s="1"/>
  <c r="O5" i="4"/>
  <c r="P5" i="4"/>
  <c r="Q5" i="4"/>
  <c r="R5" i="4"/>
  <c r="S5" i="4"/>
  <c r="T5" i="4"/>
  <c r="U5" i="4"/>
  <c r="M6" i="4"/>
  <c r="N6" i="4"/>
  <c r="O6" i="4"/>
  <c r="P6" i="4"/>
  <c r="Q6" i="4"/>
  <c r="R6" i="4"/>
  <c r="R27" i="4" s="1"/>
  <c r="S6" i="4"/>
  <c r="T6" i="4"/>
  <c r="U6" i="4"/>
  <c r="M7" i="4"/>
  <c r="N7" i="4"/>
  <c r="O7" i="4"/>
  <c r="P7" i="4"/>
  <c r="Q7" i="4"/>
  <c r="R7" i="4"/>
  <c r="S7" i="4"/>
  <c r="T7" i="4"/>
  <c r="U7" i="4"/>
  <c r="M8" i="4"/>
  <c r="N8" i="4"/>
  <c r="O8" i="4"/>
  <c r="P8" i="4"/>
  <c r="Q8" i="4"/>
  <c r="R8" i="4"/>
  <c r="S8" i="4"/>
  <c r="T8" i="4"/>
  <c r="U8" i="4"/>
  <c r="M9" i="4"/>
  <c r="N9" i="4"/>
  <c r="O9" i="4"/>
  <c r="P9" i="4"/>
  <c r="Q9" i="4"/>
  <c r="R9" i="4"/>
  <c r="S9" i="4"/>
  <c r="T9" i="4"/>
  <c r="U9" i="4"/>
  <c r="M10" i="4"/>
  <c r="N10" i="4"/>
  <c r="O10" i="4"/>
  <c r="P10" i="4"/>
  <c r="Q10" i="4"/>
  <c r="R10" i="4"/>
  <c r="S10" i="4"/>
  <c r="T10" i="4"/>
  <c r="U10" i="4"/>
  <c r="M11" i="4"/>
  <c r="N11" i="4"/>
  <c r="O11" i="4"/>
  <c r="P11" i="4"/>
  <c r="Q11" i="4"/>
  <c r="R11" i="4"/>
  <c r="S11" i="4"/>
  <c r="T11" i="4"/>
  <c r="U11" i="4"/>
  <c r="M12" i="4"/>
  <c r="N12" i="4"/>
  <c r="O12" i="4"/>
  <c r="P12" i="4"/>
  <c r="Q12" i="4"/>
  <c r="R12" i="4"/>
  <c r="S12" i="4"/>
  <c r="T12" i="4"/>
  <c r="U12" i="4"/>
  <c r="M13" i="4"/>
  <c r="N13" i="4"/>
  <c r="O13" i="4"/>
  <c r="P13" i="4"/>
  <c r="Q13" i="4"/>
  <c r="R13" i="4"/>
  <c r="S13" i="4"/>
  <c r="T13" i="4"/>
  <c r="U13" i="4"/>
  <c r="M14" i="4"/>
  <c r="N14" i="4"/>
  <c r="O14" i="4"/>
  <c r="P14" i="4"/>
  <c r="Q14" i="4"/>
  <c r="R14" i="4"/>
  <c r="S14" i="4"/>
  <c r="T14" i="4"/>
  <c r="U14" i="4"/>
  <c r="M15" i="4"/>
  <c r="N15" i="4"/>
  <c r="O15" i="4"/>
  <c r="P15" i="4"/>
  <c r="Q15" i="4"/>
  <c r="R15" i="4"/>
  <c r="S15" i="4"/>
  <c r="T15" i="4"/>
  <c r="U15" i="4"/>
  <c r="M16" i="4"/>
  <c r="N16" i="4"/>
  <c r="O16" i="4"/>
  <c r="P16" i="4"/>
  <c r="Q16" i="4"/>
  <c r="R16" i="4"/>
  <c r="S16" i="4"/>
  <c r="T16" i="4"/>
  <c r="U16" i="4"/>
  <c r="M17" i="4"/>
  <c r="N17" i="4"/>
  <c r="O17" i="4"/>
  <c r="P17" i="4"/>
  <c r="Q17" i="4"/>
  <c r="R17" i="4"/>
  <c r="S17" i="4"/>
  <c r="T17" i="4"/>
  <c r="U17" i="4"/>
  <c r="M18" i="4"/>
  <c r="N18" i="4"/>
  <c r="O18" i="4"/>
  <c r="P18" i="4"/>
  <c r="Q18" i="4"/>
  <c r="R18" i="4"/>
  <c r="S18" i="4"/>
  <c r="T18" i="4"/>
  <c r="U18" i="4"/>
  <c r="M19" i="4"/>
  <c r="N19" i="4"/>
  <c r="O19" i="4"/>
  <c r="P19" i="4"/>
  <c r="Q19" i="4"/>
  <c r="R19" i="4"/>
  <c r="S19" i="4"/>
  <c r="T19" i="4"/>
  <c r="U19" i="4"/>
  <c r="M20" i="4"/>
  <c r="N20" i="4"/>
  <c r="O20" i="4"/>
  <c r="P20" i="4"/>
  <c r="Q20" i="4"/>
  <c r="R20" i="4"/>
  <c r="S20" i="4"/>
  <c r="T20" i="4"/>
  <c r="U20" i="4"/>
  <c r="M21" i="4"/>
  <c r="N21" i="4"/>
  <c r="O21" i="4"/>
  <c r="P21" i="4"/>
  <c r="Q21" i="4"/>
  <c r="R21" i="4"/>
  <c r="S21" i="4"/>
  <c r="T21" i="4"/>
  <c r="U21" i="4"/>
  <c r="M22" i="4"/>
  <c r="N22" i="4"/>
  <c r="O22" i="4"/>
  <c r="P22" i="4"/>
  <c r="Q22" i="4"/>
  <c r="R22" i="4"/>
  <c r="S22" i="4"/>
  <c r="T22" i="4"/>
  <c r="U22" i="4"/>
  <c r="M23" i="4"/>
  <c r="N23" i="4"/>
  <c r="O23" i="4"/>
  <c r="P23" i="4"/>
  <c r="Q23" i="4"/>
  <c r="R23" i="4"/>
  <c r="S23" i="4"/>
  <c r="T23" i="4"/>
  <c r="U23" i="4"/>
  <c r="M24" i="4"/>
  <c r="N24" i="4"/>
  <c r="O24" i="4"/>
  <c r="P24" i="4"/>
  <c r="Q24" i="4"/>
  <c r="R24" i="4"/>
  <c r="S24" i="4"/>
  <c r="T24" i="4"/>
  <c r="U24" i="4"/>
  <c r="M25" i="4"/>
  <c r="N25" i="4"/>
  <c r="O25" i="4"/>
  <c r="P25" i="4"/>
  <c r="Q25" i="4"/>
  <c r="R25" i="4"/>
  <c r="S25" i="4"/>
  <c r="T25" i="4"/>
  <c r="U25" i="4"/>
  <c r="M26" i="4"/>
  <c r="N26" i="4"/>
  <c r="O26" i="4"/>
  <c r="P26" i="4"/>
  <c r="Q26" i="4"/>
  <c r="Q28" i="4" s="1"/>
  <c r="R26" i="4"/>
  <c r="R28" i="4" s="1"/>
  <c r="S26" i="4"/>
  <c r="T26" i="4"/>
  <c r="U26" i="4"/>
  <c r="U28" i="4" s="1"/>
  <c r="N2" i="4"/>
  <c r="O2" i="4"/>
  <c r="P2" i="4"/>
  <c r="Q2" i="4"/>
  <c r="R2" i="4"/>
  <c r="S2" i="4"/>
  <c r="T2" i="4"/>
  <c r="U2" i="4"/>
  <c r="M2" i="4"/>
  <c r="H27" i="4"/>
  <c r="H28" i="4" s="1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43" i="3"/>
  <c r="M44" i="3"/>
  <c r="M45" i="3"/>
  <c r="M46" i="3"/>
  <c r="M42" i="3"/>
  <c r="M4" i="3"/>
  <c r="M5" i="3"/>
  <c r="M6" i="3"/>
  <c r="M7" i="3"/>
  <c r="M8" i="3"/>
  <c r="M9" i="3"/>
  <c r="M10" i="3"/>
  <c r="M11" i="3"/>
  <c r="M12" i="3"/>
  <c r="M13" i="3"/>
  <c r="M14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" i="3"/>
  <c r="D28" i="4"/>
  <c r="G28" i="4"/>
  <c r="J28" i="4"/>
  <c r="K28" i="4"/>
  <c r="K5" i="3"/>
  <c r="K6" i="3"/>
  <c r="K7" i="3"/>
  <c r="K8" i="3"/>
  <c r="K9" i="3"/>
  <c r="K10" i="3"/>
  <c r="K11" i="3"/>
  <c r="K12" i="3"/>
  <c r="K13" i="3"/>
  <c r="K14" i="3"/>
  <c r="K15" i="3"/>
  <c r="M15" i="3" s="1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4" i="3"/>
  <c r="D27" i="4"/>
  <c r="E27" i="4"/>
  <c r="E28" i="4" s="1"/>
  <c r="F27" i="4"/>
  <c r="F28" i="4" s="1"/>
  <c r="G27" i="4"/>
  <c r="I27" i="4"/>
  <c r="I28" i="4" s="1"/>
  <c r="J27" i="4"/>
  <c r="K27" i="4"/>
  <c r="C27" i="4"/>
  <c r="C28" i="4" s="1"/>
  <c r="F31" i="3"/>
  <c r="I31" i="3"/>
  <c r="J31" i="3"/>
  <c r="F32" i="3"/>
  <c r="I32" i="3"/>
  <c r="J32" i="3"/>
  <c r="F33" i="3"/>
  <c r="I33" i="3"/>
  <c r="J33" i="3"/>
  <c r="E32" i="3"/>
  <c r="E33" i="3"/>
  <c r="M33" i="3" s="1"/>
  <c r="E31" i="3"/>
</calcChain>
</file>

<file path=xl/sharedStrings.xml><?xml version="1.0" encoding="utf-8"?>
<sst xmlns="http://schemas.openxmlformats.org/spreadsheetml/2006/main" count="309" uniqueCount="95">
  <si>
    <t>Experiment 1</t>
  </si>
  <si>
    <t>Experiment</t>
  </si>
  <si>
    <t>Abbreviation</t>
  </si>
  <si>
    <t>E1</t>
  </si>
  <si>
    <t>Experiment 2</t>
  </si>
  <si>
    <t>Experiment 3</t>
  </si>
  <si>
    <t>Experiment 4</t>
  </si>
  <si>
    <t>Experiment 5</t>
  </si>
  <si>
    <t>Experiment 6</t>
  </si>
  <si>
    <t>Experiment 7</t>
  </si>
  <si>
    <t>Experiment 8</t>
  </si>
  <si>
    <t>E2</t>
  </si>
  <si>
    <t>E3</t>
  </si>
  <si>
    <t>E4</t>
  </si>
  <si>
    <t>E5</t>
  </si>
  <si>
    <t>E6</t>
  </si>
  <si>
    <t>E7</t>
  </si>
  <si>
    <t>E8</t>
  </si>
  <si>
    <t>Outputs</t>
  </si>
  <si>
    <t>PM2.5</t>
  </si>
  <si>
    <t>Inputs</t>
  </si>
  <si>
    <t>PM2.5 for One Site</t>
  </si>
  <si>
    <t>Current Site</t>
  </si>
  <si>
    <t>No</t>
  </si>
  <si>
    <t>Other Correlated Features</t>
  </si>
  <si>
    <t>Wind</t>
  </si>
  <si>
    <t>Covid</t>
  </si>
  <si>
    <t>Yes</t>
  </si>
  <si>
    <t>Current &amp; Neighboring Sites</t>
  </si>
  <si>
    <t>PM2.5 for All Sites</t>
  </si>
  <si>
    <t>All Sites</t>
  </si>
  <si>
    <t>Sites</t>
  </si>
  <si>
    <t>AQS Site ID</t>
  </si>
  <si>
    <t>32-003-0043</t>
  </si>
  <si>
    <t>32-003-0071</t>
  </si>
  <si>
    <t>32-003-0073</t>
  </si>
  <si>
    <t>32-003-0075</t>
  </si>
  <si>
    <t>32-003-0298</t>
  </si>
  <si>
    <t>32-003-0540</t>
  </si>
  <si>
    <t>32-003-0561</t>
  </si>
  <si>
    <t>32-003-1019</t>
  </si>
  <si>
    <t>CBSA</t>
  </si>
  <si>
    <t>Address</t>
  </si>
  <si>
    <t>City</t>
  </si>
  <si>
    <t>State</t>
  </si>
  <si>
    <t>Las Vegas-Henderson-Paradise, NV</t>
  </si>
  <si>
    <t>4525 NEW FOREST DRIVE</t>
  </si>
  <si>
    <t>Spring Valley</t>
  </si>
  <si>
    <t>Nevada</t>
  </si>
  <si>
    <t>333 PAVILION CENTER DRIVE</t>
  </si>
  <si>
    <t>Las Vegas</t>
  </si>
  <si>
    <t>Latitude</t>
  </si>
  <si>
    <t>Longitude</t>
  </si>
  <si>
    <t>7701 DUCHARME AVE</t>
  </si>
  <si>
    <t>Elevation (meters) MSL</t>
  </si>
  <si>
    <t>6651 W. AZURE AVE</t>
  </si>
  <si>
    <t>2501 SUNRISE AVENUE</t>
  </si>
  <si>
    <t>2755 South Rancho Drive</t>
  </si>
  <si>
    <t>Sunrise Manor</t>
  </si>
  <si>
    <t>4250 Karen Ave</t>
  </si>
  <si>
    <t>Henderson</t>
  </si>
  <si>
    <t>298 ARROYO GRANDE</t>
  </si>
  <si>
    <t>Site Number</t>
  </si>
  <si>
    <t>0043</t>
  </si>
  <si>
    <t>0073</t>
  </si>
  <si>
    <t>0075</t>
  </si>
  <si>
    <t>0298</t>
  </si>
  <si>
    <t>0540</t>
  </si>
  <si>
    <t>0561</t>
  </si>
  <si>
    <t>1019</t>
  </si>
  <si>
    <t>0071</t>
  </si>
  <si>
    <t>32-003-1501</t>
  </si>
  <si>
    <t>1501</t>
  </si>
  <si>
    <t>1965 State Hwy 161, Jean, NV</t>
  </si>
  <si>
    <t>Jean</t>
  </si>
  <si>
    <t>Average</t>
  </si>
  <si>
    <t>Correlated PM2.5/PM10 Only</t>
  </si>
  <si>
    <t>All Correlated Features from all Sites</t>
  </si>
  <si>
    <t>R2</t>
  </si>
  <si>
    <t>MAE</t>
  </si>
  <si>
    <t>RMSE</t>
  </si>
  <si>
    <t>Metrics</t>
  </si>
  <si>
    <t>Site</t>
  </si>
  <si>
    <t>O3</t>
  </si>
  <si>
    <t>PM10</t>
  </si>
  <si>
    <t>NO2</t>
  </si>
  <si>
    <t>CO</t>
  </si>
  <si>
    <t>Feature</t>
  </si>
  <si>
    <t>Count</t>
  </si>
  <si>
    <t>Mean</t>
  </si>
  <si>
    <t>E6-E1</t>
  </si>
  <si>
    <t>Total</t>
  </si>
  <si>
    <t>Num of Features</t>
  </si>
  <si>
    <t>Mean Correlation</t>
  </si>
  <si>
    <t>Total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</si>
</sst>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ar(--jp-code-font-family)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64" fontId="0" fillId="2" borderId="0" xfId="0" applyNumberFormat="1" applyFill="1"/>
    <xf numFmtId="0" fontId="3" fillId="0" borderId="0" xfId="0" quotePrefix="1" applyFont="1" applyAlignment="1">
      <alignment horizontal="left" vertical="center"/>
    </xf>
    <xf numFmtId="2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2" fontId="0" fillId="5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18">
    <dxf>
      <numFmt numFmtId="2" formatCode="0.00"/>
      <fill>
        <patternFill patternType="solid">
          <fgColor indexed="64"/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theme="9" tint="0.59999389629810485"/>
        </patternFill>
      </fill>
    </dxf>
    <dxf>
      <numFmt numFmtId="2" formatCode="0.00"/>
    </dxf>
    <dxf>
      <numFmt numFmtId="2" formatCode="0.00"/>
      <fill>
        <patternFill patternType="solid">
          <fgColor indexed="64"/>
          <bgColor rgb="FF92D050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EC15BF-67F0-47A3-91D8-D1BEC05443C1}" name="Table1" displayName="Table1" ref="B1:K27" totalsRowCount="1">
  <autoFilter ref="B1:K26" xr:uid="{23EC15BF-67F0-47A3-91D8-D1BEC05443C1}"/>
  <sortState xmlns:xlrd2="http://schemas.microsoft.com/office/spreadsheetml/2017/richdata2" ref="B2:C25">
    <sortCondition ref="B1:B25"/>
  </sortState>
  <tableColumns count="10">
    <tableColumn id="1" xr3:uid="{F75BE1BA-3BC6-4366-96B9-D7903E104B38}" name="Feature"/>
    <tableColumn id="2" xr3:uid="{5A0B4AC2-E833-433C-B077-458724D293B6}" name="0043" totalsRowFunction="custom" dataDxfId="17" totalsRowDxfId="16">
      <totalsRowFormula>SUM(C2:C25)/C26</totalsRowFormula>
    </tableColumn>
    <tableColumn id="3" xr3:uid="{7FF85C21-1DB1-432A-9D14-BF5276630C60}" name="0071" totalsRowFunction="custom" dataDxfId="15" totalsRowDxfId="14">
      <totalsRowFormula>SUM(D2:D25)/D26</totalsRowFormula>
    </tableColumn>
    <tableColumn id="4" xr3:uid="{695C6E74-5309-472C-B892-4B426D457551}" name="0073" totalsRowFunction="custom" dataDxfId="13" totalsRowDxfId="12">
      <totalsRowFormula>SUM(E2:E25)/E26</totalsRowFormula>
    </tableColumn>
    <tableColumn id="5" xr3:uid="{1442AE04-486B-4505-A86B-8C824767551D}" name="0075" totalsRowFunction="custom" dataDxfId="11" totalsRowDxfId="10">
      <totalsRowFormula>SUM(F2:F25)/F26</totalsRowFormula>
    </tableColumn>
    <tableColumn id="6" xr3:uid="{3BA0B4DC-AE46-43AE-BC47-5483D8EB7B16}" name="0298" totalsRowFunction="custom" dataDxfId="9" totalsRowDxfId="8">
      <totalsRowFormula>SUM(G2:G25)/G26</totalsRowFormula>
    </tableColumn>
    <tableColumn id="7" xr3:uid="{1B85FDC5-43DD-4C0F-8327-9EAD108204FC}" name="0540" totalsRowFunction="custom" dataDxfId="7" totalsRowDxfId="6">
      <totalsRowFormula>SUM(H2:H25)/H26</totalsRowFormula>
    </tableColumn>
    <tableColumn id="8" xr3:uid="{C1BF8472-4613-486A-A722-4845504F960E}" name="0561" totalsRowFunction="custom" dataDxfId="5" totalsRowDxfId="4">
      <totalsRowFormula>SUM(I2:I25)/I26</totalsRowFormula>
    </tableColumn>
    <tableColumn id="9" xr3:uid="{3AEA864E-2341-460E-A481-BCDF7F3F5B88}" name="1019" totalsRowFunction="custom" dataDxfId="3" totalsRowDxfId="2">
      <totalsRowFormula>SUM(J2:J25)/J26</totalsRowFormula>
    </tableColumn>
    <tableColumn id="10" xr3:uid="{EFF65BE4-BCC4-4167-B0E5-691C683A8C70}" name="1501" totalsRowFunction="custom" dataDxfId="1" totalsRowDxfId="0">
      <totalsRowFormula>SUM(K2:K25)/K26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7A11-8168-4D01-9119-4BF94901D640}">
  <dimension ref="B1:H10"/>
  <sheetViews>
    <sheetView workbookViewId="0">
      <selection activeCell="G6" sqref="G6"/>
    </sheetView>
  </sheetViews>
  <sheetFormatPr defaultRowHeight="15"/>
  <cols>
    <col min="2" max="2" width="15.140625" customWidth="1"/>
    <col min="3" max="3" width="13.5703125" customWidth="1"/>
    <col min="4" max="4" width="20.28515625" customWidth="1"/>
    <col min="5" max="5" width="13.7109375" customWidth="1"/>
    <col min="8" max="8" width="34.85546875" customWidth="1"/>
  </cols>
  <sheetData>
    <row r="1" spans="2:8">
      <c r="B1" t="s">
        <v>1</v>
      </c>
      <c r="C1" t="s">
        <v>2</v>
      </c>
      <c r="D1" t="s">
        <v>18</v>
      </c>
      <c r="E1" s="2" t="s">
        <v>20</v>
      </c>
      <c r="F1" s="2"/>
      <c r="G1" s="2"/>
      <c r="H1" s="2"/>
    </row>
    <row r="2" spans="2:8">
      <c r="E2" t="s">
        <v>19</v>
      </c>
      <c r="F2" t="s">
        <v>26</v>
      </c>
      <c r="G2" t="s">
        <v>25</v>
      </c>
      <c r="H2" t="s">
        <v>24</v>
      </c>
    </row>
    <row r="3" spans="2:8">
      <c r="B3" t="s">
        <v>0</v>
      </c>
      <c r="C3" t="s">
        <v>3</v>
      </c>
      <c r="D3" t="s">
        <v>21</v>
      </c>
      <c r="E3" t="s">
        <v>22</v>
      </c>
      <c r="F3" t="s">
        <v>23</v>
      </c>
      <c r="G3" t="s">
        <v>23</v>
      </c>
      <c r="H3" t="s">
        <v>23</v>
      </c>
    </row>
    <row r="4" spans="2:8">
      <c r="B4" t="s">
        <v>4</v>
      </c>
      <c r="C4" t="s">
        <v>11</v>
      </c>
      <c r="D4" t="s">
        <v>21</v>
      </c>
      <c r="E4" t="s">
        <v>22</v>
      </c>
      <c r="F4" t="s">
        <v>27</v>
      </c>
      <c r="G4" t="s">
        <v>23</v>
      </c>
      <c r="H4" t="s">
        <v>23</v>
      </c>
    </row>
    <row r="5" spans="2:8">
      <c r="B5" t="s">
        <v>5</v>
      </c>
      <c r="C5" t="s">
        <v>12</v>
      </c>
      <c r="D5" t="s">
        <v>21</v>
      </c>
      <c r="E5" t="s">
        <v>22</v>
      </c>
      <c r="F5" t="s">
        <v>23</v>
      </c>
      <c r="G5" t="s">
        <v>27</v>
      </c>
      <c r="H5" t="s">
        <v>23</v>
      </c>
    </row>
    <row r="6" spans="2:8">
      <c r="B6" t="s">
        <v>6</v>
      </c>
      <c r="C6" t="s">
        <v>13</v>
      </c>
      <c r="D6" t="s">
        <v>21</v>
      </c>
      <c r="E6" t="s">
        <v>22</v>
      </c>
      <c r="F6" t="s">
        <v>27</v>
      </c>
      <c r="G6" t="s">
        <v>27</v>
      </c>
      <c r="H6" t="s">
        <v>23</v>
      </c>
    </row>
    <row r="7" spans="2:8">
      <c r="B7" t="s">
        <v>7</v>
      </c>
      <c r="C7" t="s">
        <v>14</v>
      </c>
      <c r="D7" t="s">
        <v>21</v>
      </c>
      <c r="E7" t="s">
        <v>22</v>
      </c>
      <c r="F7" t="s">
        <v>23</v>
      </c>
      <c r="G7" t="s">
        <v>23</v>
      </c>
      <c r="H7" t="s">
        <v>22</v>
      </c>
    </row>
    <row r="8" spans="2:8">
      <c r="B8" t="s">
        <v>8</v>
      </c>
      <c r="C8" t="s">
        <v>15</v>
      </c>
      <c r="D8" t="s">
        <v>21</v>
      </c>
      <c r="E8" t="s">
        <v>22</v>
      </c>
      <c r="F8" t="s">
        <v>23</v>
      </c>
      <c r="G8" t="s">
        <v>23</v>
      </c>
      <c r="H8" t="s">
        <v>28</v>
      </c>
    </row>
    <row r="9" spans="2:8">
      <c r="B9" t="s">
        <v>9</v>
      </c>
      <c r="C9" t="s">
        <v>16</v>
      </c>
      <c r="D9" t="s">
        <v>29</v>
      </c>
      <c r="E9" t="s">
        <v>30</v>
      </c>
      <c r="F9" t="s">
        <v>23</v>
      </c>
      <c r="G9" t="s">
        <v>23</v>
      </c>
      <c r="H9" t="s">
        <v>76</v>
      </c>
    </row>
    <row r="10" spans="2:8">
      <c r="B10" t="s">
        <v>10</v>
      </c>
      <c r="C10" t="s">
        <v>17</v>
      </c>
      <c r="D10" t="s">
        <v>29</v>
      </c>
      <c r="E10" t="s">
        <v>30</v>
      </c>
      <c r="F10" t="s">
        <v>23</v>
      </c>
      <c r="G10" t="s">
        <v>23</v>
      </c>
      <c r="H10" t="s">
        <v>77</v>
      </c>
    </row>
  </sheetData>
  <mergeCells count="1">
    <mergeCell ref="E1:H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3D9A-9959-425A-B7BB-CDC38F8945D3}">
  <dimension ref="B2:J12"/>
  <sheetViews>
    <sheetView workbookViewId="0">
      <selection activeCell="C4" sqref="C4:C12"/>
    </sheetView>
  </sheetViews>
  <sheetFormatPr defaultRowHeight="15"/>
  <cols>
    <col min="2" max="2" width="15" hidden="1" customWidth="1"/>
    <col min="3" max="3" width="15" customWidth="1"/>
    <col min="4" max="4" width="34.42578125" hidden="1" customWidth="1"/>
    <col min="5" max="5" width="26.42578125" customWidth="1"/>
    <col min="6" max="6" width="14.140625" customWidth="1"/>
    <col min="7" max="7" width="10.140625" customWidth="1"/>
    <col min="8" max="8" width="11.28515625" customWidth="1"/>
    <col min="9" max="9" width="14.7109375" customWidth="1"/>
    <col min="10" max="10" width="22.42578125" customWidth="1"/>
  </cols>
  <sheetData>
    <row r="2" spans="2:10">
      <c r="B2" t="s">
        <v>31</v>
      </c>
    </row>
    <row r="3" spans="2:10">
      <c r="B3" t="s">
        <v>32</v>
      </c>
      <c r="C3" t="s">
        <v>62</v>
      </c>
      <c r="D3" t="s">
        <v>41</v>
      </c>
      <c r="E3" t="s">
        <v>42</v>
      </c>
      <c r="F3" t="s">
        <v>43</v>
      </c>
      <c r="G3" t="s">
        <v>44</v>
      </c>
      <c r="H3" t="s">
        <v>51</v>
      </c>
      <c r="I3" t="s">
        <v>52</v>
      </c>
      <c r="J3" t="s">
        <v>54</v>
      </c>
    </row>
    <row r="4" spans="2:10">
      <c r="B4" t="s">
        <v>33</v>
      </c>
      <c r="C4" s="1" t="s">
        <v>63</v>
      </c>
      <c r="D4" t="s">
        <v>45</v>
      </c>
      <c r="E4" t="s">
        <v>46</v>
      </c>
      <c r="F4" t="s">
        <v>47</v>
      </c>
      <c r="G4" t="s">
        <v>48</v>
      </c>
      <c r="H4">
        <v>36.106389</v>
      </c>
      <c r="I4">
        <v>-115.253333</v>
      </c>
      <c r="J4">
        <v>737</v>
      </c>
    </row>
    <row r="5" spans="2:10">
      <c r="B5" t="s">
        <v>34</v>
      </c>
      <c r="C5" s="1" t="s">
        <v>70</v>
      </c>
      <c r="D5" t="s">
        <v>45</v>
      </c>
      <c r="E5" t="s">
        <v>53</v>
      </c>
      <c r="F5" t="s">
        <v>50</v>
      </c>
      <c r="G5" t="s">
        <v>48</v>
      </c>
      <c r="H5">
        <v>36.169759999999997</v>
      </c>
      <c r="I5">
        <v>-115.26303799999999</v>
      </c>
      <c r="J5">
        <v>780</v>
      </c>
    </row>
    <row r="6" spans="2:10">
      <c r="B6" t="s">
        <v>35</v>
      </c>
      <c r="C6" s="1" t="s">
        <v>64</v>
      </c>
      <c r="D6" t="s">
        <v>45</v>
      </c>
      <c r="E6" t="s">
        <v>49</v>
      </c>
      <c r="F6" t="s">
        <v>50</v>
      </c>
      <c r="G6" t="s">
        <v>48</v>
      </c>
      <c r="H6">
        <v>36.173414999999999</v>
      </c>
      <c r="I6">
        <v>-115.332728</v>
      </c>
      <c r="J6">
        <v>932</v>
      </c>
    </row>
    <row r="7" spans="2:10">
      <c r="B7" t="s">
        <v>36</v>
      </c>
      <c r="C7" s="1" t="s">
        <v>65</v>
      </c>
      <c r="D7" t="s">
        <v>45</v>
      </c>
      <c r="E7" t="s">
        <v>55</v>
      </c>
      <c r="F7" t="s">
        <v>50</v>
      </c>
      <c r="G7" t="s">
        <v>48</v>
      </c>
      <c r="H7">
        <v>36.270592000000001</v>
      </c>
      <c r="I7">
        <v>-115.238282</v>
      </c>
      <c r="J7">
        <v>709</v>
      </c>
    </row>
    <row r="8" spans="2:10">
      <c r="B8" t="s">
        <v>37</v>
      </c>
      <c r="C8" s="1" t="s">
        <v>66</v>
      </c>
      <c r="D8" t="s">
        <v>45</v>
      </c>
      <c r="E8" t="s">
        <v>61</v>
      </c>
      <c r="F8" t="s">
        <v>60</v>
      </c>
      <c r="G8" t="s">
        <v>48</v>
      </c>
      <c r="H8">
        <v>36.048704999999998</v>
      </c>
      <c r="I8">
        <v>-115.052942</v>
      </c>
      <c r="J8">
        <v>0</v>
      </c>
    </row>
    <row r="9" spans="2:10">
      <c r="B9" t="s">
        <v>38</v>
      </c>
      <c r="C9" s="1" t="s">
        <v>67</v>
      </c>
      <c r="D9" t="s">
        <v>45</v>
      </c>
      <c r="E9" t="s">
        <v>59</v>
      </c>
      <c r="F9" t="s">
        <v>58</v>
      </c>
      <c r="G9" t="s">
        <v>48</v>
      </c>
      <c r="H9">
        <v>36.141874999999999</v>
      </c>
      <c r="I9">
        <v>-115.07874200000001</v>
      </c>
      <c r="J9">
        <v>610</v>
      </c>
    </row>
    <row r="10" spans="2:10">
      <c r="B10" t="s">
        <v>39</v>
      </c>
      <c r="C10" s="1" t="s">
        <v>68</v>
      </c>
      <c r="D10" t="s">
        <v>45</v>
      </c>
      <c r="E10" t="s">
        <v>56</v>
      </c>
      <c r="F10" t="s">
        <v>50</v>
      </c>
      <c r="G10" t="s">
        <v>48</v>
      </c>
      <c r="H10">
        <v>36.163961999999998</v>
      </c>
      <c r="I10">
        <v>-115.11393</v>
      </c>
      <c r="J10">
        <v>0</v>
      </c>
    </row>
    <row r="11" spans="2:10">
      <c r="B11" t="s">
        <v>40</v>
      </c>
      <c r="C11" s="1" t="s">
        <v>69</v>
      </c>
      <c r="D11" t="s">
        <v>45</v>
      </c>
      <c r="E11" t="s">
        <v>73</v>
      </c>
      <c r="F11" t="s">
        <v>74</v>
      </c>
      <c r="G11" t="s">
        <v>48</v>
      </c>
      <c r="H11">
        <v>35.785665000000002</v>
      </c>
      <c r="I11">
        <v>-115.35708700000001</v>
      </c>
      <c r="J11">
        <v>924</v>
      </c>
    </row>
    <row r="12" spans="2:10">
      <c r="B12" t="s">
        <v>71</v>
      </c>
      <c r="C12" s="1" t="s">
        <v>72</v>
      </c>
      <c r="D12" t="s">
        <v>45</v>
      </c>
      <c r="E12" t="s">
        <v>57</v>
      </c>
      <c r="F12" t="s">
        <v>50</v>
      </c>
      <c r="G12" t="s">
        <v>48</v>
      </c>
      <c r="H12">
        <v>36.139707000000001</v>
      </c>
      <c r="I12">
        <v>-115.17565399999999</v>
      </c>
      <c r="J12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C51F-4072-4FC6-9A51-8FBC624DD1F3}">
  <dimension ref="B3:M72"/>
  <sheetViews>
    <sheetView workbookViewId="0">
      <selection activeCell="C4" sqref="C4:C20"/>
    </sheetView>
  </sheetViews>
  <sheetFormatPr defaultRowHeight="15"/>
  <cols>
    <col min="2" max="4" width="13.42578125" customWidth="1"/>
    <col min="5" max="5" width="14.42578125" customWidth="1"/>
    <col min="6" max="6" width="15.42578125" customWidth="1"/>
    <col min="7" max="7" width="14.7109375" customWidth="1"/>
    <col min="8" max="8" width="17.28515625" customWidth="1"/>
    <col min="9" max="9" width="14.42578125" customWidth="1"/>
    <col min="10" max="10" width="15.85546875" customWidth="1"/>
  </cols>
  <sheetData>
    <row r="3" spans="2:13">
      <c r="B3" t="s">
        <v>32</v>
      </c>
      <c r="C3" t="s">
        <v>82</v>
      </c>
      <c r="D3" t="s">
        <v>81</v>
      </c>
      <c r="E3" t="s">
        <v>3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90</v>
      </c>
      <c r="M3" t="str">
        <f>C3 &amp; " &amp; " &amp; D3 &amp; " &amp; " &amp; E3  &amp; " &amp; " &amp; F3  &amp; " &amp; " &amp; G3  &amp; " &amp; " &amp; H3  &amp; " &amp; " &amp; I3  &amp; " &amp; " &amp; J3 &amp; " &amp; " &amp; K3 &amp; " \\"</f>
        <v>Site &amp; Metrics &amp; E1 &amp; E2 &amp; E3 &amp; E4 &amp; E5 &amp; E6 &amp; E6-E1 \\</v>
      </c>
    </row>
    <row r="4" spans="2:13">
      <c r="B4" t="s">
        <v>33</v>
      </c>
      <c r="C4" s="1" t="s">
        <v>63</v>
      </c>
      <c r="D4" s="1" t="s">
        <v>78</v>
      </c>
      <c r="E4" s="5">
        <v>0.56157588958740201</v>
      </c>
      <c r="F4" s="5">
        <v>0.54376864433288497</v>
      </c>
      <c r="G4" s="5">
        <v>0.55863296985626198</v>
      </c>
      <c r="H4" s="5">
        <v>0.54096913337707497</v>
      </c>
      <c r="I4" s="5">
        <v>0.56147301197052002</v>
      </c>
      <c r="J4" s="15">
        <v>0.83487945795059204</v>
      </c>
      <c r="K4" s="8">
        <f>J4-E4</f>
        <v>0.27330356836319003</v>
      </c>
      <c r="M4" t="str">
        <f t="shared" ref="M4:M33" si="0">C4 &amp; " &amp; " &amp; D4 &amp; " &amp; " &amp; E4  &amp; " &amp; " &amp; F4  &amp; " &amp; " &amp; G4  &amp; " &amp; " &amp; H4  &amp; " &amp; " &amp; I4  &amp; " &amp; " &amp; J4 &amp; " &amp; " &amp; K4 &amp; " \\"</f>
        <v>0043 &amp; R2 &amp; 0.561575889587402 &amp; 0.543768644332885 &amp; 0.558632969856262 &amp; 0.540969133377075 &amp; 0.56147301197052 &amp; 0.834879457950592 &amp; 0.27330356836319 \\</v>
      </c>
    </row>
    <row r="5" spans="2:13">
      <c r="C5" s="1"/>
      <c r="D5" s="1" t="s">
        <v>79</v>
      </c>
      <c r="E5" s="5">
        <v>5.9799999999999999E-2</v>
      </c>
      <c r="F5" s="5">
        <v>6.5199999999999994E-2</v>
      </c>
      <c r="G5" s="5">
        <v>5.9400000000000001E-2</v>
      </c>
      <c r="H5" s="5">
        <v>6.0600000000000001E-2</v>
      </c>
      <c r="I5" s="5">
        <v>6.1019999999999998E-2</v>
      </c>
      <c r="J5" s="15">
        <v>3.7600000000000001E-2</v>
      </c>
      <c r="K5" s="5">
        <f t="shared" ref="K5:K33" si="1">J5-E5</f>
        <v>-2.2199999999999998E-2</v>
      </c>
      <c r="M5" t="str">
        <f t="shared" si="0"/>
        <v xml:space="preserve"> &amp; MAE &amp; 0.0598 &amp; 0.0652 &amp; 0.0594 &amp; 0.0606 &amp; 0.06102 &amp; 0.0376 &amp; -0.0222 \\</v>
      </c>
    </row>
    <row r="6" spans="2:13">
      <c r="C6" s="1"/>
      <c r="D6" s="1" t="s">
        <v>80</v>
      </c>
      <c r="E6" s="5">
        <v>0.23269999999999999</v>
      </c>
      <c r="F6" s="5">
        <v>0.2374</v>
      </c>
      <c r="G6" s="5">
        <v>0.23350000000000001</v>
      </c>
      <c r="H6" s="5">
        <v>0.23810000000000001</v>
      </c>
      <c r="I6" s="5">
        <v>0.23280000000000001</v>
      </c>
      <c r="J6" s="15">
        <v>6.2300000000000001E-2</v>
      </c>
      <c r="K6" s="5">
        <f t="shared" si="1"/>
        <v>-0.1704</v>
      </c>
      <c r="M6" t="str">
        <f t="shared" si="0"/>
        <v xml:space="preserve"> &amp; RMSE &amp; 0.2327 &amp; 0.2374 &amp; 0.2335 &amp; 0.2381 &amp; 0.2328 &amp; 0.0623 &amp; -0.1704 \\</v>
      </c>
    </row>
    <row r="7" spans="2:13">
      <c r="B7" t="s">
        <v>34</v>
      </c>
      <c r="C7" s="1" t="s">
        <v>70</v>
      </c>
      <c r="D7" s="1" t="s">
        <v>78</v>
      </c>
      <c r="E7" s="5">
        <v>0.73665469884872403</v>
      </c>
      <c r="F7" s="5">
        <v>0.72986060380935602</v>
      </c>
      <c r="G7" s="5">
        <v>0.71628105640411299</v>
      </c>
      <c r="H7" s="5">
        <v>0.71655356884002597</v>
      </c>
      <c r="I7" s="5">
        <v>0.72192496061324996</v>
      </c>
      <c r="J7" s="15">
        <v>0.807717084884643</v>
      </c>
      <c r="K7" s="9">
        <f t="shared" si="1"/>
        <v>7.1062386035918967E-2</v>
      </c>
      <c r="M7" t="str">
        <f t="shared" si="0"/>
        <v>0071 &amp; R2 &amp; 0.736654698848724 &amp; 0.729860603809356 &amp; 0.716281056404113 &amp; 0.716553568840026 &amp; 0.72192496061325 &amp; 0.807717084884643 &amp; 0.071062386035919 \\</v>
      </c>
    </row>
    <row r="8" spans="2:13">
      <c r="C8" s="1"/>
      <c r="D8" s="1" t="s">
        <v>79</v>
      </c>
      <c r="E8" s="5">
        <v>7.3800000000000004E-2</v>
      </c>
      <c r="F8" s="5">
        <v>7.4300000000000005E-2</v>
      </c>
      <c r="G8" s="5">
        <v>7.3599999999999999E-2</v>
      </c>
      <c r="H8" s="5">
        <v>7.3300000000000004E-2</v>
      </c>
      <c r="I8" s="5">
        <v>7.46E-2</v>
      </c>
      <c r="J8" s="15">
        <v>5.4800000000000001E-2</v>
      </c>
      <c r="K8" s="5">
        <f t="shared" si="1"/>
        <v>-1.9000000000000003E-2</v>
      </c>
      <c r="M8" t="str">
        <f t="shared" si="0"/>
        <v xml:space="preserve"> &amp; MAE &amp; 0.0738 &amp; 0.0743 &amp; 0.0736 &amp; 0.0733 &amp; 0.0746 &amp; 0.0548 &amp; -0.019 \\</v>
      </c>
    </row>
    <row r="9" spans="2:13">
      <c r="C9" s="1"/>
      <c r="D9" s="1" t="s">
        <v>80</v>
      </c>
      <c r="E9" s="5">
        <v>0.1449</v>
      </c>
      <c r="F9" s="5">
        <v>0.14680000000000001</v>
      </c>
      <c r="G9" s="5">
        <v>0.15040000000000001</v>
      </c>
      <c r="H9" s="5">
        <v>0.15040000000000001</v>
      </c>
      <c r="I9" s="5">
        <v>0.1489</v>
      </c>
      <c r="J9" s="15">
        <v>9.0899999999999995E-2</v>
      </c>
      <c r="K9" s="5">
        <f t="shared" si="1"/>
        <v>-5.4000000000000006E-2</v>
      </c>
      <c r="M9" t="str">
        <f t="shared" si="0"/>
        <v xml:space="preserve"> &amp; RMSE &amp; 0.1449 &amp; 0.1468 &amp; 0.1504 &amp; 0.1504 &amp; 0.1489 &amp; 0.0909 &amp; -0.054 \\</v>
      </c>
    </row>
    <row r="10" spans="2:13">
      <c r="B10" t="s">
        <v>35</v>
      </c>
      <c r="C10" s="1" t="s">
        <v>64</v>
      </c>
      <c r="D10" s="1" t="s">
        <v>78</v>
      </c>
      <c r="E10" s="5">
        <v>0.81923228502273504</v>
      </c>
      <c r="F10" s="5">
        <v>0.82023799419402998</v>
      </c>
      <c r="G10" s="13"/>
      <c r="H10" s="5"/>
      <c r="I10" s="5">
        <v>0.817693650722503</v>
      </c>
      <c r="J10" s="15">
        <v>0.81985116004943803</v>
      </c>
      <c r="K10" s="14">
        <f t="shared" si="1"/>
        <v>6.1887502670299188E-4</v>
      </c>
      <c r="M10" t="str">
        <f t="shared" si="0"/>
        <v>0073 &amp; R2 &amp; 0.819232285022735 &amp; 0.82023799419403 &amp;  &amp;  &amp; 0.817693650722503 &amp; 0.819851160049438 &amp; 0.000618875026702992 \\</v>
      </c>
    </row>
    <row r="11" spans="2:13">
      <c r="C11" s="1"/>
      <c r="D11" s="1" t="s">
        <v>79</v>
      </c>
      <c r="E11" s="15">
        <v>3.4500000000000003E-2</v>
      </c>
      <c r="F11" s="5">
        <v>3.7199999999999997E-2</v>
      </c>
      <c r="G11" s="13"/>
      <c r="H11" s="5"/>
      <c r="I11" s="5">
        <v>3.6400000000000002E-2</v>
      </c>
      <c r="J11" s="5">
        <v>3.8899999999999997E-2</v>
      </c>
      <c r="K11" s="5">
        <f t="shared" si="1"/>
        <v>4.3999999999999942E-3</v>
      </c>
      <c r="M11" t="str">
        <f t="shared" si="0"/>
        <v xml:space="preserve"> &amp; MAE &amp; 0.0345 &amp; 0.0372 &amp;  &amp;  &amp; 0.0364 &amp; 0.0389 &amp; 0.00439999999999999 \\</v>
      </c>
    </row>
    <row r="12" spans="2:13">
      <c r="C12" s="1"/>
      <c r="D12" s="1" t="s">
        <v>80</v>
      </c>
      <c r="E12" s="5">
        <v>6.3299999999999995E-2</v>
      </c>
      <c r="F12" s="5">
        <v>6.3100000000000003E-2</v>
      </c>
      <c r="G12" s="13"/>
      <c r="H12" s="5"/>
      <c r="I12" s="5">
        <v>6.3500000000000001E-2</v>
      </c>
      <c r="J12" s="15">
        <v>6.3200000000000006E-2</v>
      </c>
      <c r="K12" s="5">
        <f t="shared" si="1"/>
        <v>-9.9999999999988987E-5</v>
      </c>
      <c r="M12" t="str">
        <f t="shared" si="0"/>
        <v xml:space="preserve"> &amp; RMSE &amp; 0.0633 &amp; 0.0631 &amp;  &amp;  &amp; 0.0635 &amp; 0.0632 &amp; -0.000099999999999989 \\</v>
      </c>
    </row>
    <row r="13" spans="2:13">
      <c r="B13" t="s">
        <v>36</v>
      </c>
      <c r="C13" s="1" t="s">
        <v>65</v>
      </c>
      <c r="D13" s="1" t="s">
        <v>78</v>
      </c>
      <c r="E13" s="5">
        <v>0.82735979557037298</v>
      </c>
      <c r="F13" s="5">
        <v>0.82680135965347201</v>
      </c>
      <c r="G13" s="5">
        <v>0.82764643430709794</v>
      </c>
      <c r="H13" s="5">
        <v>0.82995408773422197</v>
      </c>
      <c r="I13" s="5">
        <v>0.82781469821929898</v>
      </c>
      <c r="J13" s="15">
        <v>0.84183090925216597</v>
      </c>
      <c r="K13" s="14">
        <f t="shared" si="1"/>
        <v>1.4471113681792991E-2</v>
      </c>
      <c r="M13" t="str">
        <f t="shared" si="0"/>
        <v>0075 &amp; R2 &amp; 0.827359795570373 &amp; 0.826801359653472 &amp; 0.827646434307098 &amp; 0.829954087734222 &amp; 0.827814698219299 &amp; 0.841830909252166 &amp; 0.014471113681793 \\</v>
      </c>
    </row>
    <row r="14" spans="2:13">
      <c r="C14" s="1"/>
      <c r="D14" s="1" t="s">
        <v>79</v>
      </c>
      <c r="E14" s="5">
        <v>6.9690000000000002E-2</v>
      </c>
      <c r="F14" s="5">
        <v>7.0499999999999993E-2</v>
      </c>
      <c r="G14" s="5">
        <v>7.0099999999999996E-2</v>
      </c>
      <c r="H14" s="5">
        <v>7.0300000000000001E-2</v>
      </c>
      <c r="I14" s="5">
        <v>6.905E-2</v>
      </c>
      <c r="J14" s="15">
        <v>4.7100000000000003E-2</v>
      </c>
      <c r="K14" s="5">
        <f t="shared" si="1"/>
        <v>-2.2589999999999999E-2</v>
      </c>
      <c r="M14" t="str">
        <f t="shared" si="0"/>
        <v xml:space="preserve"> &amp; MAE &amp; 0.06969 &amp; 0.0705 &amp; 0.0701 &amp; 0.0703 &amp; 0.06905 &amp; 0.0471 &amp; -0.02259 \\</v>
      </c>
    </row>
    <row r="15" spans="2:13">
      <c r="C15" s="1"/>
      <c r="D15" s="1" t="s">
        <v>80</v>
      </c>
      <c r="E15" s="16">
        <v>0.13489000000000001</v>
      </c>
      <c r="F15" s="5">
        <v>0.1351</v>
      </c>
      <c r="G15" s="5">
        <v>0.13478000000000001</v>
      </c>
      <c r="H15" s="5">
        <v>0.13386999999999999</v>
      </c>
      <c r="I15" s="5">
        <v>0.13469999999999999</v>
      </c>
      <c r="J15" s="15">
        <v>8.5569999999999993E-2</v>
      </c>
      <c r="K15" s="5">
        <f t="shared" si="1"/>
        <v>-4.9320000000000017E-2</v>
      </c>
      <c r="M15" t="str">
        <f t="shared" si="0"/>
        <v xml:space="preserve"> &amp; RMSE &amp; 0.13489 &amp; 0.1351 &amp; 0.13478 &amp; 0.13387 &amp; 0.1347 &amp; 0.08557 &amp; -0.04932 \\</v>
      </c>
    </row>
    <row r="16" spans="2:13">
      <c r="B16" t="s">
        <v>37</v>
      </c>
      <c r="C16" s="1" t="s">
        <v>66</v>
      </c>
      <c r="D16" s="1" t="s">
        <v>78</v>
      </c>
      <c r="E16" s="5">
        <v>0.58003675937652499</v>
      </c>
      <c r="F16" s="5">
        <v>0.55163371562957697</v>
      </c>
      <c r="G16" s="5">
        <v>0.56380343437194802</v>
      </c>
      <c r="H16" s="5">
        <v>0.55590677261352495</v>
      </c>
      <c r="I16" s="5">
        <v>0.56010591983795099</v>
      </c>
      <c r="J16" s="15">
        <v>0.72335624694824197</v>
      </c>
      <c r="K16" s="8">
        <f t="shared" si="1"/>
        <v>0.14331948757171697</v>
      </c>
      <c r="M16" t="str">
        <f t="shared" si="0"/>
        <v>0298 &amp; R2 &amp; 0.580036759376525 &amp; 0.551633715629577 &amp; 0.563803434371948 &amp; 0.555906772613525 &amp; 0.560105919837951 &amp; 0.723356246948242 &amp; 0.143319487571717 \\</v>
      </c>
    </row>
    <row r="17" spans="2:13">
      <c r="C17" s="1"/>
      <c r="D17" s="1" t="s">
        <v>79</v>
      </c>
      <c r="E17" s="5">
        <v>8.8800000000000004E-2</v>
      </c>
      <c r="F17" s="5">
        <v>9.3429999999999999E-2</v>
      </c>
      <c r="G17" s="5">
        <v>9.4490000000000005E-2</v>
      </c>
      <c r="H17" s="5">
        <v>9.1688000000000006E-2</v>
      </c>
      <c r="I17" s="5">
        <v>9.0079999999999993E-2</v>
      </c>
      <c r="J17" s="15">
        <v>6.9099999999999995E-2</v>
      </c>
      <c r="K17" s="5">
        <f t="shared" si="1"/>
        <v>-1.9700000000000009E-2</v>
      </c>
      <c r="M17" t="str">
        <f t="shared" si="0"/>
        <v xml:space="preserve"> &amp; MAE &amp; 0.0888 &amp; 0.09343 &amp; 0.09449 &amp; 0.091688 &amp; 0.09008 &amp; 0.0691 &amp; -0.0197 \\</v>
      </c>
    </row>
    <row r="18" spans="2:13">
      <c r="C18" s="1"/>
      <c r="D18" s="1" t="s">
        <v>80</v>
      </c>
      <c r="E18" s="5">
        <v>0.22109999999999999</v>
      </c>
      <c r="F18" s="5">
        <v>0.22846</v>
      </c>
      <c r="G18" s="5">
        <v>0.2253</v>
      </c>
      <c r="H18" s="5">
        <v>0.22736999999999999</v>
      </c>
      <c r="I18" s="5">
        <v>0.2263</v>
      </c>
      <c r="J18" s="15">
        <v>0.1472</v>
      </c>
      <c r="K18" s="5">
        <f t="shared" si="1"/>
        <v>-7.3899999999999993E-2</v>
      </c>
      <c r="M18" t="str">
        <f t="shared" si="0"/>
        <v xml:space="preserve"> &amp; RMSE &amp; 0.2211 &amp; 0.22846 &amp; 0.2253 &amp; 0.22737 &amp; 0.2263 &amp; 0.1472 &amp; -0.0739 \\</v>
      </c>
    </row>
    <row r="19" spans="2:13">
      <c r="B19" t="s">
        <v>38</v>
      </c>
      <c r="C19" s="1" t="s">
        <v>67</v>
      </c>
      <c r="D19" s="1" t="s">
        <v>78</v>
      </c>
      <c r="E19" s="5">
        <v>0.86663031578063898</v>
      </c>
      <c r="F19" s="5">
        <v>0.87051385641098</v>
      </c>
      <c r="G19" s="5"/>
      <c r="H19" s="5"/>
      <c r="I19" s="5">
        <v>0.87524265050887995</v>
      </c>
      <c r="J19" s="15">
        <v>0.89254140853881803</v>
      </c>
      <c r="K19" s="14">
        <f t="shared" si="1"/>
        <v>2.5911092758179044E-2</v>
      </c>
      <c r="M19" t="str">
        <f t="shared" si="0"/>
        <v>0540 &amp; R2 &amp; 0.866630315780639 &amp; 0.87051385641098 &amp;  &amp;  &amp; 0.87524265050888 &amp; 0.892541408538818 &amp; 0.025911092758179 \\</v>
      </c>
    </row>
    <row r="20" spans="2:13">
      <c r="C20" s="1"/>
      <c r="D20" s="1" t="s">
        <v>79</v>
      </c>
      <c r="E20" s="5">
        <v>0.13217999999999999</v>
      </c>
      <c r="F20" s="5">
        <v>0.13117000000000001</v>
      </c>
      <c r="G20" s="5"/>
      <c r="H20" s="5"/>
      <c r="I20" s="5">
        <v>0.129</v>
      </c>
      <c r="J20" s="15">
        <v>0.12135</v>
      </c>
      <c r="K20" s="5">
        <f t="shared" si="1"/>
        <v>-1.0829999999999992E-2</v>
      </c>
      <c r="M20" t="str">
        <f t="shared" si="0"/>
        <v xml:space="preserve"> &amp; MAE &amp; 0.13218 &amp; 0.13117 &amp;  &amp;  &amp; 0.129 &amp; 0.12135 &amp; -0.01083 \\</v>
      </c>
    </row>
    <row r="21" spans="2:13">
      <c r="C21" s="1"/>
      <c r="D21" s="1" t="s">
        <v>80</v>
      </c>
      <c r="E21" s="5">
        <v>0.22137000000000001</v>
      </c>
      <c r="F21" s="5">
        <v>0.21809999999999999</v>
      </c>
      <c r="G21" s="5"/>
      <c r="H21" s="5"/>
      <c r="I21" s="5">
        <v>0.21410000000000001</v>
      </c>
      <c r="J21" s="15">
        <v>0.19869999999999999</v>
      </c>
      <c r="K21" s="5">
        <f t="shared" si="1"/>
        <v>-2.2670000000000023E-2</v>
      </c>
      <c r="M21" t="str">
        <f t="shared" si="0"/>
        <v xml:space="preserve"> &amp; RMSE &amp; 0.22137 &amp; 0.2181 &amp;  &amp;  &amp; 0.2141 &amp; 0.1987 &amp; -0.02267 \\</v>
      </c>
    </row>
    <row r="22" spans="2:13">
      <c r="B22" t="s">
        <v>39</v>
      </c>
      <c r="C22" s="1" t="s">
        <v>68</v>
      </c>
      <c r="D22" s="1" t="s">
        <v>78</v>
      </c>
      <c r="E22" s="5">
        <v>0.82659780979156405</v>
      </c>
      <c r="F22" s="5">
        <v>0.82829111814498901</v>
      </c>
      <c r="G22" s="5">
        <v>0.82828831672668402</v>
      </c>
      <c r="H22" s="5">
        <v>0.83143508434295599</v>
      </c>
      <c r="I22" s="5">
        <v>0.83180397748947099</v>
      </c>
      <c r="J22" s="15">
        <v>0.83631777763366699</v>
      </c>
      <c r="K22" s="14">
        <f t="shared" si="1"/>
        <v>9.719967842102939E-3</v>
      </c>
      <c r="M22" t="str">
        <f t="shared" si="0"/>
        <v>0561 &amp; R2 &amp; 0.826597809791564 &amp; 0.828291118144989 &amp; 0.828288316726684 &amp; 0.831435084342956 &amp; 0.831803977489471 &amp; 0.836317777633666 &amp; 0.00971996784210294 \\</v>
      </c>
    </row>
    <row r="23" spans="2:13">
      <c r="C23" s="1"/>
      <c r="D23" s="1" t="s">
        <v>79</v>
      </c>
      <c r="E23" s="5">
        <v>0.12797</v>
      </c>
      <c r="F23" s="5">
        <v>0.12859000000000001</v>
      </c>
      <c r="G23" s="5">
        <v>0.12856000000000001</v>
      </c>
      <c r="H23" s="15">
        <v>0.12479999999999999</v>
      </c>
      <c r="I23" s="5">
        <v>0.1288</v>
      </c>
      <c r="J23" s="5">
        <v>0.12769</v>
      </c>
      <c r="K23" s="5">
        <f t="shared" si="1"/>
        <v>-2.8000000000000247E-4</v>
      </c>
      <c r="M23" t="str">
        <f t="shared" si="0"/>
        <v xml:space="preserve"> &amp; MAE &amp; 0.12797 &amp; 0.12859 &amp; 0.12856 &amp; 0.1248 &amp; 0.1288 &amp; 0.12769 &amp; -0.000280000000000002 \\</v>
      </c>
    </row>
    <row r="24" spans="2:13">
      <c r="C24" s="1"/>
      <c r="D24" s="1" t="s">
        <v>80</v>
      </c>
      <c r="E24" s="5">
        <v>0.2344</v>
      </c>
      <c r="F24" s="5">
        <v>0.23327000000000001</v>
      </c>
      <c r="G24" s="5">
        <v>0.23327000000000001</v>
      </c>
      <c r="H24" s="5">
        <v>0.2311</v>
      </c>
      <c r="I24" s="5">
        <v>0.23086999999999999</v>
      </c>
      <c r="J24" s="15">
        <v>0.22775000000000001</v>
      </c>
      <c r="K24" s="5">
        <f t="shared" si="1"/>
        <v>-6.6499999999999893E-3</v>
      </c>
      <c r="M24" t="str">
        <f t="shared" si="0"/>
        <v xml:space="preserve"> &amp; RMSE &amp; 0.2344 &amp; 0.23327 &amp; 0.23327 &amp; 0.2311 &amp; 0.23087 &amp; 0.22775 &amp; -0.00664999999999999 \\</v>
      </c>
    </row>
    <row r="25" spans="2:13">
      <c r="B25" t="s">
        <v>40</v>
      </c>
      <c r="C25" s="1" t="s">
        <v>69</v>
      </c>
      <c r="D25" s="1" t="s">
        <v>78</v>
      </c>
      <c r="E25" s="5">
        <v>0.652255058288574</v>
      </c>
      <c r="F25" s="5">
        <v>0.63599884510040205</v>
      </c>
      <c r="G25" s="14"/>
      <c r="H25" s="5"/>
      <c r="I25" s="5">
        <v>0.62454628944396895</v>
      </c>
      <c r="J25" s="15">
        <v>0.67175245285034102</v>
      </c>
      <c r="K25" s="14">
        <f t="shared" si="1"/>
        <v>1.9497394561767023E-2</v>
      </c>
      <c r="M25" t="str">
        <f t="shared" si="0"/>
        <v>1019 &amp; R2 &amp; 0.652255058288574 &amp; 0.635998845100402 &amp;  &amp;  &amp; 0.624546289443969 &amp; 0.671752452850341 &amp; 0.019497394561767 \\</v>
      </c>
    </row>
    <row r="26" spans="2:13">
      <c r="C26" s="1"/>
      <c r="D26" s="1" t="s">
        <v>79</v>
      </c>
      <c r="E26" s="5">
        <v>5.3359999999999998E-2</v>
      </c>
      <c r="F26" s="5">
        <v>5.6710000000000003E-2</v>
      </c>
      <c r="G26" s="14"/>
      <c r="H26" s="5"/>
      <c r="I26" s="5">
        <v>5.611E-2</v>
      </c>
      <c r="J26" s="15">
        <v>4.3040000000000002E-2</v>
      </c>
      <c r="K26" s="5">
        <f t="shared" si="1"/>
        <v>-1.0319999999999996E-2</v>
      </c>
      <c r="M26" t="str">
        <f t="shared" si="0"/>
        <v xml:space="preserve"> &amp; MAE &amp; 0.05336 &amp; 0.05671 &amp;  &amp;  &amp; 0.05611 &amp; 0.04304 &amp; -0.01032 \\</v>
      </c>
    </row>
    <row r="27" spans="2:13">
      <c r="C27" s="1"/>
      <c r="D27" s="1" t="s">
        <v>80</v>
      </c>
      <c r="E27" s="5">
        <v>0.2172</v>
      </c>
      <c r="F27" s="5">
        <v>0.22220000000000001</v>
      </c>
      <c r="G27" s="14"/>
      <c r="H27" s="5"/>
      <c r="I27" s="5">
        <v>0.22570000000000001</v>
      </c>
      <c r="J27" s="15">
        <v>0.12873000000000001</v>
      </c>
      <c r="K27" s="5">
        <f t="shared" si="1"/>
        <v>-8.8469999999999993E-2</v>
      </c>
      <c r="M27" t="str">
        <f t="shared" si="0"/>
        <v xml:space="preserve"> &amp; RMSE &amp; 0.2172 &amp; 0.2222 &amp;  &amp;  &amp; 0.2257 &amp; 0.12873 &amp; -0.08847 \\</v>
      </c>
    </row>
    <row r="28" spans="2:13">
      <c r="B28" t="s">
        <v>71</v>
      </c>
      <c r="C28" s="1" t="s">
        <v>72</v>
      </c>
      <c r="D28" s="1" t="s">
        <v>78</v>
      </c>
      <c r="E28" s="5">
        <v>0.76963543891906705</v>
      </c>
      <c r="F28" s="5">
        <v>0.77295118570327703</v>
      </c>
      <c r="G28" s="5">
        <v>0.77517312765121404</v>
      </c>
      <c r="H28" s="5">
        <v>0.77364730834960904</v>
      </c>
      <c r="I28" s="5">
        <v>0.77259749174117998</v>
      </c>
      <c r="J28" s="15">
        <v>0.88427394628524703</v>
      </c>
      <c r="K28" s="8">
        <f t="shared" si="1"/>
        <v>0.11463850736617998</v>
      </c>
      <c r="M28" t="str">
        <f t="shared" si="0"/>
        <v>1501 &amp; R2 &amp; 0.769635438919067 &amp; 0.772951185703277 &amp; 0.775173127651214 &amp; 0.773647308349609 &amp; 0.77259749174118 &amp; 0.884273946285247 &amp; 0.11463850736618 \\</v>
      </c>
    </row>
    <row r="29" spans="2:13">
      <c r="C29" s="1"/>
      <c r="D29" s="1" t="s">
        <v>79</v>
      </c>
      <c r="E29" s="5">
        <v>7.1800000000000003E-2</v>
      </c>
      <c r="F29" s="5">
        <v>7.3400000000000007E-2</v>
      </c>
      <c r="G29" s="5">
        <v>7.0099999999999996E-2</v>
      </c>
      <c r="H29" s="5">
        <v>7.1199999999999999E-2</v>
      </c>
      <c r="I29" s="5">
        <v>7.1400000000000005E-2</v>
      </c>
      <c r="J29" s="15">
        <v>5.5010000000000003E-2</v>
      </c>
      <c r="K29" s="5">
        <f t="shared" si="1"/>
        <v>-1.6789999999999999E-2</v>
      </c>
      <c r="M29" t="str">
        <f t="shared" si="0"/>
        <v xml:space="preserve"> &amp; MAE &amp; 0.0718 &amp; 0.0734 &amp; 0.0701 &amp; 0.0712 &amp; 0.0714 &amp; 0.05501 &amp; -0.01679 \\</v>
      </c>
    </row>
    <row r="30" spans="2:13">
      <c r="C30" s="1"/>
      <c r="D30" s="1" t="s">
        <v>80</v>
      </c>
      <c r="E30" s="5">
        <v>0.13827999999999999</v>
      </c>
      <c r="F30" s="5">
        <v>0.13728000000000001</v>
      </c>
      <c r="G30" s="5">
        <v>0.1366</v>
      </c>
      <c r="H30" s="5">
        <v>0.13707</v>
      </c>
      <c r="I30" s="5">
        <v>0.13739000000000001</v>
      </c>
      <c r="J30" s="15">
        <v>8.6989999999999998E-2</v>
      </c>
      <c r="K30" s="5">
        <f t="shared" si="1"/>
        <v>-5.1289999999999988E-2</v>
      </c>
      <c r="M30" t="str">
        <f t="shared" si="0"/>
        <v xml:space="preserve"> &amp; RMSE &amp; 0.13828 &amp; 0.13728 &amp; 0.1366 &amp; 0.13707 &amp; 0.13739 &amp; 0.08699 &amp; -0.05129 \\</v>
      </c>
    </row>
    <row r="31" spans="2:13">
      <c r="C31" t="s">
        <v>75</v>
      </c>
      <c r="D31" s="1" t="s">
        <v>78</v>
      </c>
      <c r="E31" s="5">
        <f>AVERAGE(E4,E7,E10,E13,E16,E19,E22,E25,E28)</f>
        <v>0.73777533902062264</v>
      </c>
      <c r="F31" s="5">
        <f t="shared" ref="F31:J31" si="2">AVERAGE(F4,F7,F10,F13,F16,F19,F22,F25,F28)</f>
        <v>0.73111748033099644</v>
      </c>
      <c r="G31" s="5"/>
      <c r="H31" s="5"/>
      <c r="I31" s="5">
        <f t="shared" si="2"/>
        <v>0.73257807228300242</v>
      </c>
      <c r="J31" s="15">
        <f t="shared" si="2"/>
        <v>0.81250227159923938</v>
      </c>
      <c r="K31" s="5">
        <f t="shared" si="1"/>
        <v>7.4726932578616734E-2</v>
      </c>
      <c r="M31" t="str">
        <f t="shared" si="0"/>
        <v>Average &amp; R2 &amp; 0.737775339020623 &amp; 0.731117480330996 &amp;  &amp;  &amp; 0.732578072283002 &amp; 0.812502271599239 &amp; 0.0747269325786167 \\</v>
      </c>
    </row>
    <row r="32" spans="2:13">
      <c r="D32" s="1" t="s">
        <v>79</v>
      </c>
      <c r="E32" s="5">
        <f t="shared" ref="E32:J33" si="3">AVERAGE(E5,E8,E11,E14,E17,E20,E23,E26,E29)</f>
        <v>7.9100000000000004E-2</v>
      </c>
      <c r="F32" s="5">
        <f t="shared" si="3"/>
        <v>8.1166666666666679E-2</v>
      </c>
      <c r="G32" s="5"/>
      <c r="H32" s="5"/>
      <c r="I32" s="5">
        <f t="shared" si="3"/>
        <v>7.9606666666666659E-2</v>
      </c>
      <c r="J32" s="15">
        <f t="shared" si="3"/>
        <v>6.6065555555555544E-2</v>
      </c>
      <c r="K32" s="5">
        <f t="shared" si="1"/>
        <v>-1.303444444444446E-2</v>
      </c>
      <c r="M32" t="str">
        <f t="shared" si="0"/>
        <v xml:space="preserve"> &amp; MAE &amp; 0.0791 &amp; 0.0811666666666667 &amp;  &amp;  &amp; 0.0796066666666667 &amp; 0.0660655555555555 &amp; -0.0130344444444445 \\</v>
      </c>
    </row>
    <row r="33" spans="2:13">
      <c r="D33" s="1" t="s">
        <v>80</v>
      </c>
      <c r="E33" s="5">
        <f t="shared" si="3"/>
        <v>0.17868222222222221</v>
      </c>
      <c r="F33" s="5">
        <f t="shared" si="3"/>
        <v>0.18019000000000002</v>
      </c>
      <c r="G33" s="5"/>
      <c r="H33" s="5"/>
      <c r="I33" s="5">
        <f t="shared" si="3"/>
        <v>0.1793622222222222</v>
      </c>
      <c r="J33" s="15">
        <f t="shared" si="3"/>
        <v>0.12125999999999999</v>
      </c>
      <c r="K33" s="5">
        <f t="shared" si="1"/>
        <v>-5.7422222222222222E-2</v>
      </c>
      <c r="M33" t="str">
        <f t="shared" si="0"/>
        <v xml:space="preserve"> &amp; RMSE &amp; 0.178682222222222 &amp; 0.18019 &amp;  &amp;  &amp; 0.179362222222222 &amp; 0.12126 &amp; -0.0574222222222222 \\</v>
      </c>
    </row>
    <row r="35" spans="2:13">
      <c r="D35" t="s">
        <v>81</v>
      </c>
      <c r="E35" t="s">
        <v>16</v>
      </c>
      <c r="F35" t="s">
        <v>17</v>
      </c>
    </row>
    <row r="36" spans="2:13">
      <c r="B36" t="s">
        <v>30</v>
      </c>
      <c r="D36" s="1" t="s">
        <v>78</v>
      </c>
      <c r="E36" s="5">
        <v>0.28589942057927398</v>
      </c>
      <c r="F36" s="5">
        <v>0.32443869113922102</v>
      </c>
    </row>
    <row r="37" spans="2:13">
      <c r="D37" s="1" t="s">
        <v>79</v>
      </c>
      <c r="E37" s="5">
        <v>15.6076</v>
      </c>
      <c r="F37" s="5">
        <v>5.6288900000000002</v>
      </c>
    </row>
    <row r="38" spans="2:13">
      <c r="D38" s="1" t="s">
        <v>80</v>
      </c>
      <c r="E38" s="5">
        <v>23.279299999999999</v>
      </c>
      <c r="F38" s="5">
        <v>9.0578800000000008</v>
      </c>
    </row>
    <row r="42" spans="2:13">
      <c r="C42" t="s">
        <v>82</v>
      </c>
      <c r="D42" t="s">
        <v>81</v>
      </c>
      <c r="E42" t="s">
        <v>3</v>
      </c>
      <c r="F42" t="s">
        <v>11</v>
      </c>
      <c r="G42" t="s">
        <v>12</v>
      </c>
      <c r="H42" t="s">
        <v>13</v>
      </c>
      <c r="I42" t="s">
        <v>14</v>
      </c>
      <c r="J42" t="s">
        <v>15</v>
      </c>
      <c r="K42" t="s">
        <v>90</v>
      </c>
      <c r="M42" t="str">
        <f>C42 &amp; " &amp; " &amp; D42 &amp; " &amp; " &amp; E42  &amp; " &amp; " &amp; F42  &amp; " &amp; " &amp; G42  &amp; " &amp; " &amp; H42  &amp; " &amp; " &amp; I42  &amp; " &amp; " &amp; J42 &amp; " &amp; " &amp; K42 &amp; " \\"</f>
        <v>Site &amp; Metrics &amp; E1 &amp; E2 &amp; E3 &amp; E4 &amp; E5 &amp; E6 &amp; E6-E1 \\</v>
      </c>
    </row>
    <row r="43" spans="2:13">
      <c r="C43" s="1" t="s">
        <v>63</v>
      </c>
      <c r="D43" t="s">
        <v>78</v>
      </c>
      <c r="E43">
        <v>0.56000000000000005</v>
      </c>
      <c r="F43">
        <v>0.54</v>
      </c>
      <c r="G43">
        <v>0.56000000000000005</v>
      </c>
      <c r="H43">
        <v>0.54</v>
      </c>
      <c r="I43">
        <v>0.56000000000000005</v>
      </c>
      <c r="J43">
        <v>0.83</v>
      </c>
      <c r="K43">
        <v>0.27</v>
      </c>
      <c r="M43" t="str">
        <f t="shared" ref="M43:M72" si="4">C43 &amp; " &amp; " &amp; D43 &amp; " &amp; " &amp; E43  &amp; " &amp; " &amp; F43  &amp; " &amp; " &amp; G43  &amp; " &amp; " &amp; H43  &amp; " &amp; " &amp; I43  &amp; " &amp; " &amp; J43 &amp; " &amp; " &amp; K43 &amp; " \\"</f>
        <v>0043 &amp; R2 &amp; 0.56 &amp; 0.54 &amp; 0.56 &amp; 0.54 &amp; 0.56 &amp; 0.83 &amp; 0.27 \\</v>
      </c>
    </row>
    <row r="44" spans="2:13">
      <c r="D44" t="s">
        <v>79</v>
      </c>
      <c r="E44">
        <v>0.06</v>
      </c>
      <c r="F44">
        <v>7.0000000000000007E-2</v>
      </c>
      <c r="G44">
        <v>0.06</v>
      </c>
      <c r="H44">
        <v>0.06</v>
      </c>
      <c r="I44">
        <v>0.06</v>
      </c>
      <c r="J44">
        <v>0.04</v>
      </c>
      <c r="K44">
        <v>-0.02</v>
      </c>
      <c r="M44" t="str">
        <f t="shared" si="4"/>
        <v xml:space="preserve"> &amp; MAE &amp; 0.06 &amp; 0.07 &amp; 0.06 &amp; 0.06 &amp; 0.06 &amp; 0.04 &amp; -0.02 \\</v>
      </c>
    </row>
    <row r="45" spans="2:13">
      <c r="D45" t="s">
        <v>80</v>
      </c>
      <c r="E45">
        <v>0.23</v>
      </c>
      <c r="F45">
        <v>0.24</v>
      </c>
      <c r="G45">
        <v>0.23</v>
      </c>
      <c r="H45">
        <v>0.24</v>
      </c>
      <c r="I45">
        <v>0.23</v>
      </c>
      <c r="J45">
        <v>0.06</v>
      </c>
      <c r="K45">
        <v>-0.17</v>
      </c>
      <c r="M45" t="str">
        <f t="shared" si="4"/>
        <v xml:space="preserve"> &amp; RMSE &amp; 0.23 &amp; 0.24 &amp; 0.23 &amp; 0.24 &amp; 0.23 &amp; 0.06 &amp; -0.17 \\</v>
      </c>
    </row>
    <row r="46" spans="2:13">
      <c r="C46" s="1" t="s">
        <v>70</v>
      </c>
      <c r="D46" t="s">
        <v>78</v>
      </c>
      <c r="E46">
        <v>0.74</v>
      </c>
      <c r="F46">
        <v>0.73</v>
      </c>
      <c r="G46">
        <v>0.72</v>
      </c>
      <c r="H46">
        <v>0.72</v>
      </c>
      <c r="I46">
        <v>0.72</v>
      </c>
      <c r="J46">
        <v>0.81</v>
      </c>
      <c r="K46">
        <v>7.0000000000000007E-2</v>
      </c>
      <c r="M46" t="str">
        <f t="shared" si="4"/>
        <v>0071 &amp; R2 &amp; 0.74 &amp; 0.73 &amp; 0.72 &amp; 0.72 &amp; 0.72 &amp; 0.81 &amp; 0.07 \\</v>
      </c>
    </row>
    <row r="47" spans="2:13">
      <c r="D47" t="s">
        <v>79</v>
      </c>
      <c r="E47">
        <v>7.0000000000000007E-2</v>
      </c>
      <c r="F47">
        <v>7.0000000000000007E-2</v>
      </c>
      <c r="G47">
        <v>7.0000000000000007E-2</v>
      </c>
      <c r="H47">
        <v>7.0000000000000007E-2</v>
      </c>
      <c r="I47">
        <v>7.0000000000000007E-2</v>
      </c>
      <c r="J47">
        <v>0.05</v>
      </c>
      <c r="K47">
        <v>-0.02</v>
      </c>
      <c r="M47" t="str">
        <f t="shared" si="4"/>
        <v xml:space="preserve"> &amp; MAE &amp; 0.07 &amp; 0.07 &amp; 0.07 &amp; 0.07 &amp; 0.07 &amp; 0.05 &amp; -0.02 \\</v>
      </c>
    </row>
    <row r="48" spans="2:13">
      <c r="D48" t="s">
        <v>80</v>
      </c>
      <c r="E48">
        <v>0.14000000000000001</v>
      </c>
      <c r="F48">
        <v>0.15</v>
      </c>
      <c r="G48">
        <v>0.15</v>
      </c>
      <c r="H48">
        <v>0.15</v>
      </c>
      <c r="I48">
        <v>0.15</v>
      </c>
      <c r="J48">
        <v>0.09</v>
      </c>
      <c r="K48">
        <v>-0.05</v>
      </c>
      <c r="M48" t="str">
        <f t="shared" si="4"/>
        <v xml:space="preserve"> &amp; RMSE &amp; 0.14 &amp; 0.15 &amp; 0.15 &amp; 0.15 &amp; 0.15 &amp; 0.09 &amp; -0.05 \\</v>
      </c>
    </row>
    <row r="49" spans="3:13">
      <c r="C49" s="1" t="s">
        <v>64</v>
      </c>
      <c r="D49" t="s">
        <v>78</v>
      </c>
      <c r="E49">
        <v>0.82</v>
      </c>
      <c r="F49">
        <v>0.82</v>
      </c>
      <c r="I49">
        <v>0.82</v>
      </c>
      <c r="J49">
        <v>0.82</v>
      </c>
      <c r="K49">
        <v>0</v>
      </c>
      <c r="M49" t="str">
        <f t="shared" si="4"/>
        <v>0073 &amp; R2 &amp; 0.82 &amp; 0.82 &amp;  &amp;  &amp; 0.82 &amp; 0.82 &amp; 0 \\</v>
      </c>
    </row>
    <row r="50" spans="3:13">
      <c r="D50" t="s">
        <v>79</v>
      </c>
      <c r="E50">
        <v>0.03</v>
      </c>
      <c r="F50">
        <v>0.04</v>
      </c>
      <c r="I50">
        <v>0.04</v>
      </c>
      <c r="J50">
        <v>0.04</v>
      </c>
      <c r="K50">
        <v>0</v>
      </c>
      <c r="M50" t="str">
        <f t="shared" si="4"/>
        <v xml:space="preserve"> &amp; MAE &amp; 0.03 &amp; 0.04 &amp;  &amp;  &amp; 0.04 &amp; 0.04 &amp; 0 \\</v>
      </c>
    </row>
    <row r="51" spans="3:13">
      <c r="D51" t="s">
        <v>80</v>
      </c>
      <c r="E51">
        <v>0.06</v>
      </c>
      <c r="F51">
        <v>0.06</v>
      </c>
      <c r="I51">
        <v>0.06</v>
      </c>
      <c r="J51">
        <v>0.06</v>
      </c>
      <c r="K51">
        <v>0</v>
      </c>
      <c r="M51" t="str">
        <f t="shared" si="4"/>
        <v xml:space="preserve"> &amp; RMSE &amp; 0.06 &amp; 0.06 &amp;  &amp;  &amp; 0.06 &amp; 0.06 &amp; 0 \\</v>
      </c>
    </row>
    <row r="52" spans="3:13">
      <c r="C52" s="1" t="s">
        <v>65</v>
      </c>
      <c r="D52" t="s">
        <v>78</v>
      </c>
      <c r="E52">
        <v>0.83</v>
      </c>
      <c r="F52">
        <v>0.83</v>
      </c>
      <c r="G52">
        <v>0.83</v>
      </c>
      <c r="H52">
        <v>0.83</v>
      </c>
      <c r="I52">
        <v>0.83</v>
      </c>
      <c r="J52">
        <v>0.84</v>
      </c>
      <c r="K52">
        <v>0.01</v>
      </c>
      <c r="M52" t="str">
        <f t="shared" si="4"/>
        <v>0075 &amp; R2 &amp; 0.83 &amp; 0.83 &amp; 0.83 &amp; 0.83 &amp; 0.83 &amp; 0.84 &amp; 0.01 \\</v>
      </c>
    </row>
    <row r="53" spans="3:13">
      <c r="D53" t="s">
        <v>79</v>
      </c>
      <c r="E53">
        <v>7.0000000000000007E-2</v>
      </c>
      <c r="F53">
        <v>7.0000000000000007E-2</v>
      </c>
      <c r="G53">
        <v>7.0000000000000007E-2</v>
      </c>
      <c r="H53">
        <v>7.0000000000000007E-2</v>
      </c>
      <c r="I53">
        <v>7.0000000000000007E-2</v>
      </c>
      <c r="J53">
        <v>0.05</v>
      </c>
      <c r="K53">
        <v>-0.02</v>
      </c>
      <c r="M53" t="str">
        <f t="shared" si="4"/>
        <v xml:space="preserve"> &amp; MAE &amp; 0.07 &amp; 0.07 &amp; 0.07 &amp; 0.07 &amp; 0.07 &amp; 0.05 &amp; -0.02 \\</v>
      </c>
    </row>
    <row r="54" spans="3:13">
      <c r="D54" t="s">
        <v>80</v>
      </c>
      <c r="E54">
        <v>0.01</v>
      </c>
      <c r="F54">
        <v>0.14000000000000001</v>
      </c>
      <c r="G54">
        <v>0.13</v>
      </c>
      <c r="H54">
        <v>0.13</v>
      </c>
      <c r="I54">
        <v>0.13</v>
      </c>
      <c r="J54">
        <v>0.09</v>
      </c>
      <c r="K54">
        <v>7.0000000000000007E-2</v>
      </c>
      <c r="M54" t="str">
        <f t="shared" si="4"/>
        <v xml:space="preserve"> &amp; RMSE &amp; 0.01 &amp; 0.14 &amp; 0.13 &amp; 0.13 &amp; 0.13 &amp; 0.09 &amp; 0.07 \\</v>
      </c>
    </row>
    <row r="55" spans="3:13">
      <c r="C55" s="1" t="s">
        <v>66</v>
      </c>
      <c r="D55" t="s">
        <v>78</v>
      </c>
      <c r="E55">
        <v>0.57999999999999996</v>
      </c>
      <c r="F55">
        <v>0.55000000000000004</v>
      </c>
      <c r="G55">
        <v>0.56000000000000005</v>
      </c>
      <c r="H55">
        <v>0.56000000000000005</v>
      </c>
      <c r="I55">
        <v>0.56000000000000005</v>
      </c>
      <c r="J55">
        <v>0.72</v>
      </c>
      <c r="K55">
        <v>0.14000000000000001</v>
      </c>
      <c r="M55" t="str">
        <f t="shared" si="4"/>
        <v>0298 &amp; R2 &amp; 0.58 &amp; 0.55 &amp; 0.56 &amp; 0.56 &amp; 0.56 &amp; 0.72 &amp; 0.14 \\</v>
      </c>
    </row>
    <row r="56" spans="3:13">
      <c r="D56" t="s">
        <v>79</v>
      </c>
      <c r="E56">
        <v>0.09</v>
      </c>
      <c r="F56">
        <v>0.09</v>
      </c>
      <c r="G56">
        <v>0.09</v>
      </c>
      <c r="H56">
        <v>0.09</v>
      </c>
      <c r="I56">
        <v>0.09</v>
      </c>
      <c r="J56">
        <v>7.0000000000000007E-2</v>
      </c>
      <c r="K56">
        <v>-0.02</v>
      </c>
      <c r="M56" t="str">
        <f t="shared" si="4"/>
        <v xml:space="preserve"> &amp; MAE &amp; 0.09 &amp; 0.09 &amp; 0.09 &amp; 0.09 &amp; 0.09 &amp; 0.07 &amp; -0.02 \\</v>
      </c>
    </row>
    <row r="57" spans="3:13">
      <c r="D57" t="s">
        <v>80</v>
      </c>
      <c r="E57">
        <v>0.22</v>
      </c>
      <c r="F57">
        <v>0.23</v>
      </c>
      <c r="G57">
        <v>0.23</v>
      </c>
      <c r="H57">
        <v>0.23</v>
      </c>
      <c r="I57">
        <v>0.23</v>
      </c>
      <c r="J57">
        <v>0.15</v>
      </c>
      <c r="K57">
        <v>-7.0000000000000007E-2</v>
      </c>
      <c r="M57" t="str">
        <f t="shared" si="4"/>
        <v xml:space="preserve"> &amp; RMSE &amp; 0.22 &amp; 0.23 &amp; 0.23 &amp; 0.23 &amp; 0.23 &amp; 0.15 &amp; -0.07 \\</v>
      </c>
    </row>
    <row r="58" spans="3:13">
      <c r="C58" s="1" t="s">
        <v>67</v>
      </c>
      <c r="D58" t="s">
        <v>78</v>
      </c>
      <c r="E58">
        <v>0.87</v>
      </c>
      <c r="F58">
        <v>0.87</v>
      </c>
      <c r="I58">
        <v>0.88</v>
      </c>
      <c r="J58">
        <v>0.89</v>
      </c>
      <c r="K58">
        <v>0.03</v>
      </c>
      <c r="M58" t="str">
        <f t="shared" si="4"/>
        <v>0540 &amp; R2 &amp; 0.87 &amp; 0.87 &amp;  &amp;  &amp; 0.88 &amp; 0.89 &amp; 0.03 \\</v>
      </c>
    </row>
    <row r="59" spans="3:13">
      <c r="D59" t="s">
        <v>79</v>
      </c>
      <c r="E59">
        <v>0.13</v>
      </c>
      <c r="F59">
        <v>0.13</v>
      </c>
      <c r="I59">
        <v>0.13</v>
      </c>
      <c r="J59">
        <v>0.12</v>
      </c>
      <c r="K59">
        <v>-0.01</v>
      </c>
      <c r="M59" t="str">
        <f t="shared" si="4"/>
        <v xml:space="preserve"> &amp; MAE &amp; 0.13 &amp; 0.13 &amp;  &amp;  &amp; 0.13 &amp; 0.12 &amp; -0.01 \\</v>
      </c>
    </row>
    <row r="60" spans="3:13">
      <c r="D60" t="s">
        <v>80</v>
      </c>
      <c r="E60">
        <v>0.22</v>
      </c>
      <c r="F60">
        <v>0.22</v>
      </c>
      <c r="I60">
        <v>0.21</v>
      </c>
      <c r="J60">
        <v>0.2</v>
      </c>
      <c r="K60">
        <v>-0.02</v>
      </c>
      <c r="M60" t="str">
        <f t="shared" si="4"/>
        <v xml:space="preserve"> &amp; RMSE &amp; 0.22 &amp; 0.22 &amp;  &amp;  &amp; 0.21 &amp; 0.2 &amp; -0.02 \\</v>
      </c>
    </row>
    <row r="61" spans="3:13">
      <c r="C61" s="1" t="s">
        <v>68</v>
      </c>
      <c r="D61" t="s">
        <v>78</v>
      </c>
      <c r="E61">
        <v>0.83</v>
      </c>
      <c r="F61">
        <v>0.83</v>
      </c>
      <c r="G61">
        <v>0.83</v>
      </c>
      <c r="H61">
        <v>0.83</v>
      </c>
      <c r="I61">
        <v>0.83</v>
      </c>
      <c r="J61">
        <v>0.84</v>
      </c>
      <c r="K61">
        <v>0.01</v>
      </c>
      <c r="M61" t="str">
        <f t="shared" si="4"/>
        <v>0561 &amp; R2 &amp; 0.83 &amp; 0.83 &amp; 0.83 &amp; 0.83 &amp; 0.83 &amp; 0.84 &amp; 0.01 \\</v>
      </c>
    </row>
    <row r="62" spans="3:13">
      <c r="D62" t="s">
        <v>79</v>
      </c>
      <c r="E62">
        <v>0.13</v>
      </c>
      <c r="F62">
        <v>0.13</v>
      </c>
      <c r="G62">
        <v>0.13</v>
      </c>
      <c r="H62">
        <v>0.12</v>
      </c>
      <c r="I62">
        <v>0.13</v>
      </c>
      <c r="J62">
        <v>0.13</v>
      </c>
      <c r="K62">
        <v>0</v>
      </c>
      <c r="M62" t="str">
        <f t="shared" si="4"/>
        <v xml:space="preserve"> &amp; MAE &amp; 0.13 &amp; 0.13 &amp; 0.13 &amp; 0.12 &amp; 0.13 &amp; 0.13 &amp; 0 \\</v>
      </c>
    </row>
    <row r="63" spans="3:13">
      <c r="D63" t="s">
        <v>80</v>
      </c>
      <c r="E63">
        <v>0.23</v>
      </c>
      <c r="F63">
        <v>0.23</v>
      </c>
      <c r="G63">
        <v>0.23</v>
      </c>
      <c r="H63">
        <v>0.23</v>
      </c>
      <c r="I63">
        <v>0.23</v>
      </c>
      <c r="J63">
        <v>0.23</v>
      </c>
      <c r="K63">
        <v>-0.01</v>
      </c>
      <c r="M63" t="str">
        <f t="shared" si="4"/>
        <v xml:space="preserve"> &amp; RMSE &amp; 0.23 &amp; 0.23 &amp; 0.23 &amp; 0.23 &amp; 0.23 &amp; 0.23 &amp; -0.01 \\</v>
      </c>
    </row>
    <row r="64" spans="3:13">
      <c r="C64" s="1" t="s">
        <v>69</v>
      </c>
      <c r="D64" t="s">
        <v>78</v>
      </c>
      <c r="E64">
        <v>0.65</v>
      </c>
      <c r="F64">
        <v>0.64</v>
      </c>
      <c r="I64">
        <v>0.62</v>
      </c>
      <c r="J64">
        <v>0.67</v>
      </c>
      <c r="K64">
        <v>0.02</v>
      </c>
      <c r="M64" t="str">
        <f t="shared" si="4"/>
        <v>1019 &amp; R2 &amp; 0.65 &amp; 0.64 &amp;  &amp;  &amp; 0.62 &amp; 0.67 &amp; 0.02 \\</v>
      </c>
    </row>
    <row r="65" spans="3:13">
      <c r="D65" t="s">
        <v>79</v>
      </c>
      <c r="E65">
        <v>0.05</v>
      </c>
      <c r="F65">
        <v>0.06</v>
      </c>
      <c r="I65">
        <v>0.06</v>
      </c>
      <c r="J65">
        <v>0.04</v>
      </c>
      <c r="K65">
        <v>-0.01</v>
      </c>
      <c r="M65" t="str">
        <f t="shared" si="4"/>
        <v xml:space="preserve"> &amp; MAE &amp; 0.05 &amp; 0.06 &amp;  &amp;  &amp; 0.06 &amp; 0.04 &amp; -0.01 \\</v>
      </c>
    </row>
    <row r="66" spans="3:13">
      <c r="D66" t="s">
        <v>80</v>
      </c>
      <c r="E66">
        <v>0.22</v>
      </c>
      <c r="F66">
        <v>0.22</v>
      </c>
      <c r="I66">
        <v>0.23</v>
      </c>
      <c r="J66">
        <v>0.13</v>
      </c>
      <c r="K66">
        <v>-0.09</v>
      </c>
      <c r="M66" t="str">
        <f t="shared" si="4"/>
        <v xml:space="preserve"> &amp; RMSE &amp; 0.22 &amp; 0.22 &amp;  &amp;  &amp; 0.23 &amp; 0.13 &amp; -0.09 \\</v>
      </c>
    </row>
    <row r="67" spans="3:13">
      <c r="C67" s="1" t="s">
        <v>72</v>
      </c>
      <c r="D67" t="s">
        <v>78</v>
      </c>
      <c r="E67">
        <v>0.77</v>
      </c>
      <c r="F67">
        <v>0.77</v>
      </c>
      <c r="G67">
        <v>0.78</v>
      </c>
      <c r="H67">
        <v>0.77</v>
      </c>
      <c r="I67">
        <v>0.77</v>
      </c>
      <c r="J67">
        <v>0.88</v>
      </c>
      <c r="K67">
        <v>0.11</v>
      </c>
      <c r="M67" t="str">
        <f t="shared" si="4"/>
        <v>1501 &amp; R2 &amp; 0.77 &amp; 0.77 &amp; 0.78 &amp; 0.77 &amp; 0.77 &amp; 0.88 &amp; 0.11 \\</v>
      </c>
    </row>
    <row r="68" spans="3:13">
      <c r="D68" t="s">
        <v>79</v>
      </c>
      <c r="E68">
        <v>7.0000000000000007E-2</v>
      </c>
      <c r="F68">
        <v>7.0000000000000007E-2</v>
      </c>
      <c r="G68">
        <v>7.0000000000000007E-2</v>
      </c>
      <c r="H68">
        <v>7.0000000000000007E-2</v>
      </c>
      <c r="I68">
        <v>7.0000000000000007E-2</v>
      </c>
      <c r="J68">
        <v>0.06</v>
      </c>
      <c r="K68">
        <v>-0.02</v>
      </c>
      <c r="M68" t="str">
        <f t="shared" si="4"/>
        <v xml:space="preserve"> &amp; MAE &amp; 0.07 &amp; 0.07 &amp; 0.07 &amp; 0.07 &amp; 0.07 &amp; 0.06 &amp; -0.02 \\</v>
      </c>
    </row>
    <row r="69" spans="3:13">
      <c r="D69" t="s">
        <v>80</v>
      </c>
      <c r="E69">
        <v>0.14000000000000001</v>
      </c>
      <c r="F69">
        <v>0.14000000000000001</v>
      </c>
      <c r="G69">
        <v>0.14000000000000001</v>
      </c>
      <c r="H69">
        <v>0.14000000000000001</v>
      </c>
      <c r="I69">
        <v>0.14000000000000001</v>
      </c>
      <c r="J69">
        <v>0.09</v>
      </c>
      <c r="K69">
        <v>-0.05</v>
      </c>
      <c r="M69" t="str">
        <f t="shared" si="4"/>
        <v xml:space="preserve"> &amp; RMSE &amp; 0.14 &amp; 0.14 &amp; 0.14 &amp; 0.14 &amp; 0.14 &amp; 0.09 &amp; -0.05 \\</v>
      </c>
    </row>
    <row r="70" spans="3:13">
      <c r="C70" t="s">
        <v>75</v>
      </c>
      <c r="D70" t="s">
        <v>78</v>
      </c>
      <c r="E70">
        <v>0.74</v>
      </c>
      <c r="F70">
        <v>0.73</v>
      </c>
      <c r="I70">
        <v>0.73</v>
      </c>
      <c r="J70">
        <v>0.81</v>
      </c>
      <c r="K70">
        <v>7.0000000000000007E-2</v>
      </c>
      <c r="M70" t="str">
        <f t="shared" si="4"/>
        <v>Average &amp; R2 &amp; 0.74 &amp; 0.73 &amp;  &amp;  &amp; 0.73 &amp; 0.81 &amp; 0.07 \\</v>
      </c>
    </row>
    <row r="71" spans="3:13">
      <c r="D71" t="s">
        <v>79</v>
      </c>
      <c r="E71">
        <v>0.08</v>
      </c>
      <c r="F71">
        <v>0.08</v>
      </c>
      <c r="I71">
        <v>0.08</v>
      </c>
      <c r="J71">
        <v>7.0000000000000007E-2</v>
      </c>
      <c r="K71">
        <v>-0.01</v>
      </c>
      <c r="M71" t="str">
        <f t="shared" si="4"/>
        <v xml:space="preserve"> &amp; MAE &amp; 0.08 &amp; 0.08 &amp;  &amp;  &amp; 0.08 &amp; 0.07 &amp; -0.01 \\</v>
      </c>
    </row>
    <row r="72" spans="3:13">
      <c r="D72" t="s">
        <v>80</v>
      </c>
      <c r="E72">
        <v>0.17</v>
      </c>
      <c r="F72">
        <v>0.18</v>
      </c>
      <c r="I72">
        <v>0.18</v>
      </c>
      <c r="J72">
        <v>0.12</v>
      </c>
      <c r="K72">
        <v>-0.04</v>
      </c>
      <c r="M72" t="str">
        <f t="shared" si="4"/>
        <v xml:space="preserve"> &amp; RMSE &amp; 0.17 &amp; 0.18 &amp;  &amp;  &amp; 0.18 &amp; 0.12 &amp; -0.04 \\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39D0-A0D7-4C58-BE92-DB616B9EBC2A}">
  <dimension ref="A1:U42"/>
  <sheetViews>
    <sheetView tabSelected="1" topLeftCell="A13" workbookViewId="0">
      <selection activeCell="P41" sqref="P41"/>
    </sheetView>
  </sheetViews>
  <sheetFormatPr defaultRowHeight="15"/>
  <cols>
    <col min="2" max="2" width="13.42578125" customWidth="1"/>
    <col min="3" max="3" width="17.5703125" customWidth="1"/>
    <col min="4" max="4" width="19" customWidth="1"/>
    <col min="5" max="5" width="17.7109375" customWidth="1"/>
    <col min="6" max="6" width="15.7109375" customWidth="1"/>
    <col min="7" max="7" width="18" customWidth="1"/>
    <col min="8" max="8" width="17.42578125" customWidth="1"/>
    <col min="9" max="9" width="14.140625" customWidth="1"/>
    <col min="10" max="10" width="15.85546875" customWidth="1"/>
    <col min="11" max="11" width="14.28515625" customWidth="1"/>
    <col min="15" max="15" width="10.85546875" customWidth="1"/>
    <col min="16" max="16" width="13" customWidth="1"/>
  </cols>
  <sheetData>
    <row r="1" spans="1:21">
      <c r="A1" t="s">
        <v>82</v>
      </c>
      <c r="B1" t="s">
        <v>87</v>
      </c>
      <c r="C1" s="1" t="s">
        <v>63</v>
      </c>
      <c r="D1" s="1" t="s">
        <v>70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4" t="s">
        <v>72</v>
      </c>
    </row>
    <row r="2" spans="1:21">
      <c r="A2" s="1" t="s">
        <v>63</v>
      </c>
      <c r="B2" t="s">
        <v>83</v>
      </c>
      <c r="C2" s="5"/>
      <c r="D2" s="5"/>
      <c r="E2" s="5"/>
      <c r="F2" s="5"/>
      <c r="G2" s="5"/>
      <c r="H2" s="5">
        <v>-0.42751299999999998</v>
      </c>
      <c r="I2" s="5">
        <v>-0.41331600000000002</v>
      </c>
      <c r="J2" s="5"/>
      <c r="K2" s="5"/>
      <c r="M2">
        <f>ABS(Table1[[#This Row],[0043]])</f>
        <v>0</v>
      </c>
      <c r="N2">
        <f>ABS(Table1[[#This Row],[0071]])</f>
        <v>0</v>
      </c>
      <c r="O2">
        <f>ABS(Table1[[#This Row],[0073]])</f>
        <v>0</v>
      </c>
      <c r="P2">
        <f>ABS(Table1[[#This Row],[0075]])</f>
        <v>0</v>
      </c>
      <c r="Q2">
        <f>ABS(Table1[[#This Row],[0298]])</f>
        <v>0</v>
      </c>
      <c r="R2">
        <f>ABS(Table1[[#This Row],[0540]])</f>
        <v>0.42751299999999998</v>
      </c>
      <c r="S2">
        <f>ABS(Table1[[#This Row],[0561]])</f>
        <v>0.41331600000000002</v>
      </c>
      <c r="T2">
        <f>ABS(Table1[[#This Row],[1019]])</f>
        <v>0</v>
      </c>
      <c r="U2">
        <f>ABS(Table1[[#This Row],[1501]])</f>
        <v>0</v>
      </c>
    </row>
    <row r="3" spans="1:21">
      <c r="B3" t="s">
        <v>84</v>
      </c>
      <c r="C3" s="5">
        <v>0.67466300000000001</v>
      </c>
      <c r="D3" s="5">
        <v>0.53252900000000003</v>
      </c>
      <c r="E3" s="5">
        <v>0.520347</v>
      </c>
      <c r="F3" s="5">
        <v>0.46087699999999998</v>
      </c>
      <c r="G3" s="5">
        <v>0.57056899999999999</v>
      </c>
      <c r="H3" s="5"/>
      <c r="I3" s="5"/>
      <c r="J3" s="5">
        <v>0.52066100000000004</v>
      </c>
      <c r="K3" s="5">
        <v>0.51018399999999997</v>
      </c>
      <c r="M3">
        <f>ABS(Table1[[#This Row],[0043]])</f>
        <v>0.67466300000000001</v>
      </c>
      <c r="N3">
        <f>ABS(Table1[[#This Row],[0071]])</f>
        <v>0.53252900000000003</v>
      </c>
      <c r="O3">
        <f>ABS(Table1[[#This Row],[0073]])</f>
        <v>0.520347</v>
      </c>
      <c r="P3">
        <f>ABS(Table1[[#This Row],[0075]])</f>
        <v>0.46087699999999998</v>
      </c>
      <c r="Q3">
        <f>ABS(Table1[[#This Row],[0298]])</f>
        <v>0.57056899999999999</v>
      </c>
      <c r="R3">
        <f>ABS(Table1[[#This Row],[0540]])</f>
        <v>0</v>
      </c>
      <c r="S3">
        <f>ABS(Table1[[#This Row],[0561]])</f>
        <v>0</v>
      </c>
      <c r="T3">
        <f>ABS(Table1[[#This Row],[1019]])</f>
        <v>0.52066100000000004</v>
      </c>
      <c r="U3">
        <f>ABS(Table1[[#This Row],[1501]])</f>
        <v>0.51018399999999997</v>
      </c>
    </row>
    <row r="4" spans="1:21">
      <c r="B4" t="s">
        <v>19</v>
      </c>
      <c r="C4" s="5">
        <v>1</v>
      </c>
      <c r="D4" s="5">
        <v>0.83689199999999997</v>
      </c>
      <c r="E4" s="5">
        <v>0.80856700000000004</v>
      </c>
      <c r="F4" s="5">
        <v>0.73256699999999997</v>
      </c>
      <c r="G4" s="5">
        <v>0.74193399999999998</v>
      </c>
      <c r="H4" s="5">
        <v>0.47040300000000002</v>
      </c>
      <c r="I4" s="5">
        <v>0.44335200000000002</v>
      </c>
      <c r="J4" s="5">
        <v>0.67692799999999997</v>
      </c>
      <c r="K4" s="5">
        <v>0.74430200000000002</v>
      </c>
      <c r="M4">
        <f>ABS(Table1[[#This Row],[0043]])</f>
        <v>1</v>
      </c>
      <c r="N4">
        <f>ABS(Table1[[#This Row],[0071]])</f>
        <v>0.83689199999999997</v>
      </c>
      <c r="O4">
        <f>ABS(Table1[[#This Row],[0073]])</f>
        <v>0.80856700000000004</v>
      </c>
      <c r="P4">
        <f>ABS(Table1[[#This Row],[0075]])</f>
        <v>0.73256699999999997</v>
      </c>
      <c r="Q4">
        <f>ABS(Table1[[#This Row],[0298]])</f>
        <v>0.74193399999999998</v>
      </c>
      <c r="R4">
        <f>ABS(Table1[[#This Row],[0540]])</f>
        <v>0.47040300000000002</v>
      </c>
      <c r="S4">
        <f>ABS(Table1[[#This Row],[0561]])</f>
        <v>0.44335200000000002</v>
      </c>
      <c r="T4">
        <f>ABS(Table1[[#This Row],[1019]])</f>
        <v>0.67692799999999997</v>
      </c>
      <c r="U4">
        <f>ABS(Table1[[#This Row],[1501]])</f>
        <v>0.74430200000000002</v>
      </c>
    </row>
    <row r="5" spans="1:21">
      <c r="A5" s="1" t="s">
        <v>70</v>
      </c>
      <c r="B5" t="s">
        <v>84</v>
      </c>
      <c r="C5" s="5">
        <v>0.65355300000000005</v>
      </c>
      <c r="D5" s="5">
        <v>0.70302699999999996</v>
      </c>
      <c r="E5" s="5">
        <v>0.64632500000000004</v>
      </c>
      <c r="F5" s="5">
        <v>0.61756500000000003</v>
      </c>
      <c r="G5" s="5">
        <v>0.60280699999999998</v>
      </c>
      <c r="H5" s="5"/>
      <c r="I5" s="5"/>
      <c r="J5" s="5">
        <v>0.572542</v>
      </c>
      <c r="K5" s="5">
        <v>0.57167199999999996</v>
      </c>
      <c r="M5">
        <f>ABS(Table1[[#This Row],[0043]])</f>
        <v>0.65355300000000005</v>
      </c>
      <c r="N5">
        <f>ABS(Table1[[#This Row],[0071]])</f>
        <v>0.70302699999999996</v>
      </c>
      <c r="O5">
        <f>ABS(Table1[[#This Row],[0073]])</f>
        <v>0.64632500000000004</v>
      </c>
      <c r="P5">
        <f>ABS(Table1[[#This Row],[0075]])</f>
        <v>0.61756500000000003</v>
      </c>
      <c r="Q5">
        <f>ABS(Table1[[#This Row],[0298]])</f>
        <v>0.60280699999999998</v>
      </c>
      <c r="R5">
        <f>ABS(Table1[[#This Row],[0540]])</f>
        <v>0</v>
      </c>
      <c r="S5">
        <f>ABS(Table1[[#This Row],[0561]])</f>
        <v>0</v>
      </c>
      <c r="T5">
        <f>ABS(Table1[[#This Row],[1019]])</f>
        <v>0.572542</v>
      </c>
      <c r="U5">
        <f>ABS(Table1[[#This Row],[1501]])</f>
        <v>0.57167199999999996</v>
      </c>
    </row>
    <row r="6" spans="1:21">
      <c r="B6" t="s">
        <v>19</v>
      </c>
      <c r="C6" s="5">
        <v>0.83689199999999997</v>
      </c>
      <c r="D6" s="5">
        <v>1</v>
      </c>
      <c r="E6" s="5">
        <v>0.90188900000000005</v>
      </c>
      <c r="F6" s="5">
        <v>0.87650300000000003</v>
      </c>
      <c r="G6" s="5">
        <v>0.70333900000000005</v>
      </c>
      <c r="H6" s="5">
        <v>0.46196500000000001</v>
      </c>
      <c r="I6" s="5">
        <v>0.46146100000000001</v>
      </c>
      <c r="J6" s="5">
        <v>0.65846199999999999</v>
      </c>
      <c r="K6" s="5">
        <v>0.76719700000000002</v>
      </c>
      <c r="M6">
        <f>ABS(Table1[[#This Row],[0043]])</f>
        <v>0.83689199999999997</v>
      </c>
      <c r="N6">
        <f>ABS(Table1[[#This Row],[0071]])</f>
        <v>1</v>
      </c>
      <c r="O6">
        <f>ABS(Table1[[#This Row],[0073]])</f>
        <v>0.90188900000000005</v>
      </c>
      <c r="P6">
        <f>ABS(Table1[[#This Row],[0075]])</f>
        <v>0.87650300000000003</v>
      </c>
      <c r="Q6">
        <f>ABS(Table1[[#This Row],[0298]])</f>
        <v>0.70333900000000005</v>
      </c>
      <c r="R6">
        <f>ABS(Table1[[#This Row],[0540]])</f>
        <v>0.46196500000000001</v>
      </c>
      <c r="S6">
        <f>ABS(Table1[[#This Row],[0561]])</f>
        <v>0.46146100000000001</v>
      </c>
      <c r="T6">
        <f>ABS(Table1[[#This Row],[1019]])</f>
        <v>0.65846199999999999</v>
      </c>
      <c r="U6">
        <f>ABS(Table1[[#This Row],[1501]])</f>
        <v>0.76719700000000002</v>
      </c>
    </row>
    <row r="7" spans="1:21">
      <c r="A7" s="1" t="s">
        <v>64</v>
      </c>
      <c r="B7" t="s">
        <v>84</v>
      </c>
      <c r="C7" s="5">
        <v>0.63483599999999996</v>
      </c>
      <c r="D7" s="5">
        <v>0.64229999999999998</v>
      </c>
      <c r="E7" s="5">
        <v>0.72282599999999997</v>
      </c>
      <c r="F7" s="5">
        <v>0.58033599999999996</v>
      </c>
      <c r="G7" s="5">
        <v>0.579627</v>
      </c>
      <c r="H7" s="5"/>
      <c r="I7" s="5"/>
      <c r="J7" s="5">
        <v>0.57056200000000001</v>
      </c>
      <c r="K7" s="5">
        <v>0.51756500000000005</v>
      </c>
      <c r="M7">
        <f>ABS(Table1[[#This Row],[0043]])</f>
        <v>0.63483599999999996</v>
      </c>
      <c r="N7">
        <f>ABS(Table1[[#This Row],[0071]])</f>
        <v>0.64229999999999998</v>
      </c>
      <c r="O7">
        <f>ABS(Table1[[#This Row],[0073]])</f>
        <v>0.72282599999999997</v>
      </c>
      <c r="P7">
        <f>ABS(Table1[[#This Row],[0075]])</f>
        <v>0.58033599999999996</v>
      </c>
      <c r="Q7">
        <f>ABS(Table1[[#This Row],[0298]])</f>
        <v>0.579627</v>
      </c>
      <c r="R7">
        <f>ABS(Table1[[#This Row],[0540]])</f>
        <v>0</v>
      </c>
      <c r="S7">
        <f>ABS(Table1[[#This Row],[0561]])</f>
        <v>0</v>
      </c>
      <c r="T7">
        <f>ABS(Table1[[#This Row],[1019]])</f>
        <v>0.57056200000000001</v>
      </c>
      <c r="U7">
        <f>ABS(Table1[[#This Row],[1501]])</f>
        <v>0.51756500000000005</v>
      </c>
    </row>
    <row r="8" spans="1:21">
      <c r="B8" t="s">
        <v>19</v>
      </c>
      <c r="C8" s="5">
        <v>0.80856700000000004</v>
      </c>
      <c r="D8" s="5">
        <v>0.90188900000000005</v>
      </c>
      <c r="E8" s="5">
        <v>1</v>
      </c>
      <c r="F8" s="5">
        <v>0.81354400000000004</v>
      </c>
      <c r="G8" s="5">
        <v>0.67413400000000001</v>
      </c>
      <c r="H8" s="5"/>
      <c r="I8" s="5"/>
      <c r="J8" s="5">
        <v>0.68881999999999999</v>
      </c>
      <c r="K8" s="5">
        <v>0.66754100000000005</v>
      </c>
      <c r="M8">
        <f>ABS(Table1[[#This Row],[0043]])</f>
        <v>0.80856700000000004</v>
      </c>
      <c r="N8">
        <f>ABS(Table1[[#This Row],[0071]])</f>
        <v>0.90188900000000005</v>
      </c>
      <c r="O8">
        <f>ABS(Table1[[#This Row],[0073]])</f>
        <v>1</v>
      </c>
      <c r="P8">
        <f>ABS(Table1[[#This Row],[0075]])</f>
        <v>0.81354400000000004</v>
      </c>
      <c r="Q8">
        <f>ABS(Table1[[#This Row],[0298]])</f>
        <v>0.67413400000000001</v>
      </c>
      <c r="R8">
        <f>ABS(Table1[[#This Row],[0540]])</f>
        <v>0</v>
      </c>
      <c r="S8">
        <f>ABS(Table1[[#This Row],[0561]])</f>
        <v>0</v>
      </c>
      <c r="T8">
        <f>ABS(Table1[[#This Row],[1019]])</f>
        <v>0.68881999999999999</v>
      </c>
      <c r="U8">
        <f>ABS(Table1[[#This Row],[1501]])</f>
        <v>0.66754100000000005</v>
      </c>
    </row>
    <row r="9" spans="1:21">
      <c r="A9" s="1" t="s">
        <v>65</v>
      </c>
      <c r="B9" t="s">
        <v>84</v>
      </c>
      <c r="C9" s="5">
        <v>0.56043799999999999</v>
      </c>
      <c r="D9" s="5">
        <v>0.60516000000000003</v>
      </c>
      <c r="E9" s="5">
        <v>0.56869800000000004</v>
      </c>
      <c r="F9" s="5">
        <v>0.72451699999999997</v>
      </c>
      <c r="G9" s="5">
        <v>0.55855500000000002</v>
      </c>
      <c r="H9" s="5"/>
      <c r="I9" s="5"/>
      <c r="J9" s="5">
        <v>0.48594199999999999</v>
      </c>
      <c r="K9" s="5">
        <v>0.56544700000000003</v>
      </c>
      <c r="M9">
        <f>ABS(Table1[[#This Row],[0043]])</f>
        <v>0.56043799999999999</v>
      </c>
      <c r="N9">
        <f>ABS(Table1[[#This Row],[0071]])</f>
        <v>0.60516000000000003</v>
      </c>
      <c r="O9">
        <f>ABS(Table1[[#This Row],[0073]])</f>
        <v>0.56869800000000004</v>
      </c>
      <c r="P9">
        <f>ABS(Table1[[#This Row],[0075]])</f>
        <v>0.72451699999999997</v>
      </c>
      <c r="Q9">
        <f>ABS(Table1[[#This Row],[0298]])</f>
        <v>0.55855500000000002</v>
      </c>
      <c r="R9">
        <f>ABS(Table1[[#This Row],[0540]])</f>
        <v>0</v>
      </c>
      <c r="S9">
        <f>ABS(Table1[[#This Row],[0561]])</f>
        <v>0</v>
      </c>
      <c r="T9">
        <f>ABS(Table1[[#This Row],[1019]])</f>
        <v>0.48594199999999999</v>
      </c>
      <c r="U9">
        <f>ABS(Table1[[#This Row],[1501]])</f>
        <v>0.56544700000000003</v>
      </c>
    </row>
    <row r="10" spans="1:21">
      <c r="B10" t="s">
        <v>19</v>
      </c>
      <c r="C10" s="5">
        <v>0.73256699999999997</v>
      </c>
      <c r="D10" s="5">
        <v>0.87650300000000003</v>
      </c>
      <c r="E10" s="5">
        <v>0.81354400000000004</v>
      </c>
      <c r="F10" s="5">
        <v>1</v>
      </c>
      <c r="G10" s="5">
        <v>0.64159999999999995</v>
      </c>
      <c r="H10" s="5">
        <v>0.45749299999999998</v>
      </c>
      <c r="I10" s="5">
        <v>0.46751900000000002</v>
      </c>
      <c r="J10" s="5">
        <v>0.58651299999999995</v>
      </c>
      <c r="K10" s="5">
        <v>0.73990599999999995</v>
      </c>
      <c r="M10">
        <f>ABS(Table1[[#This Row],[0043]])</f>
        <v>0.73256699999999997</v>
      </c>
      <c r="N10">
        <f>ABS(Table1[[#This Row],[0071]])</f>
        <v>0.87650300000000003</v>
      </c>
      <c r="O10">
        <f>ABS(Table1[[#This Row],[0073]])</f>
        <v>0.81354400000000004</v>
      </c>
      <c r="P10">
        <f>ABS(Table1[[#This Row],[0075]])</f>
        <v>1</v>
      </c>
      <c r="Q10">
        <f>ABS(Table1[[#This Row],[0298]])</f>
        <v>0.64159999999999995</v>
      </c>
      <c r="R10">
        <f>ABS(Table1[[#This Row],[0540]])</f>
        <v>0.45749299999999998</v>
      </c>
      <c r="S10">
        <f>ABS(Table1[[#This Row],[0561]])</f>
        <v>0.46751900000000002</v>
      </c>
      <c r="T10">
        <f>ABS(Table1[[#This Row],[1019]])</f>
        <v>0.58651299999999995</v>
      </c>
      <c r="U10">
        <f>ABS(Table1[[#This Row],[1501]])</f>
        <v>0.73990599999999995</v>
      </c>
    </row>
    <row r="11" spans="1:21">
      <c r="A11" s="1" t="s">
        <v>66</v>
      </c>
      <c r="B11" t="s">
        <v>83</v>
      </c>
      <c r="C11" s="5"/>
      <c r="D11" s="5"/>
      <c r="E11" s="5"/>
      <c r="F11" s="5"/>
      <c r="G11" s="5"/>
      <c r="H11" s="5">
        <v>-0.47550599999999998</v>
      </c>
      <c r="I11" s="5">
        <v>-0.451235</v>
      </c>
      <c r="J11" s="5"/>
      <c r="K11" s="5"/>
      <c r="M11">
        <f>ABS(Table1[[#This Row],[0043]])</f>
        <v>0</v>
      </c>
      <c r="N11">
        <f>ABS(Table1[[#This Row],[0071]])</f>
        <v>0</v>
      </c>
      <c r="O11">
        <f>ABS(Table1[[#This Row],[0073]])</f>
        <v>0</v>
      </c>
      <c r="P11">
        <f>ABS(Table1[[#This Row],[0075]])</f>
        <v>0</v>
      </c>
      <c r="Q11">
        <f>ABS(Table1[[#This Row],[0298]])</f>
        <v>0</v>
      </c>
      <c r="R11">
        <f>ABS(Table1[[#This Row],[0540]])</f>
        <v>0.47550599999999998</v>
      </c>
      <c r="S11">
        <f>ABS(Table1[[#This Row],[0561]])</f>
        <v>0.451235</v>
      </c>
      <c r="T11">
        <f>ABS(Table1[[#This Row],[1019]])</f>
        <v>0</v>
      </c>
      <c r="U11">
        <f>ABS(Table1[[#This Row],[1501]])</f>
        <v>0</v>
      </c>
    </row>
    <row r="12" spans="1:21">
      <c r="B12" t="s">
        <v>84</v>
      </c>
      <c r="C12" s="5">
        <v>0.447023</v>
      </c>
      <c r="D12" s="5"/>
      <c r="E12" s="5"/>
      <c r="F12" s="5"/>
      <c r="G12" s="5">
        <v>0.67388999999999999</v>
      </c>
      <c r="H12" s="5"/>
      <c r="I12" s="5"/>
      <c r="J12" s="5">
        <v>0.43173699999999998</v>
      </c>
      <c r="K12" s="5">
        <v>0.70828899999999995</v>
      </c>
      <c r="M12">
        <f>ABS(Table1[[#This Row],[0043]])</f>
        <v>0.447023</v>
      </c>
      <c r="N12">
        <f>ABS(Table1[[#This Row],[0071]])</f>
        <v>0</v>
      </c>
      <c r="O12">
        <f>ABS(Table1[[#This Row],[0073]])</f>
        <v>0</v>
      </c>
      <c r="P12">
        <f>ABS(Table1[[#This Row],[0075]])</f>
        <v>0</v>
      </c>
      <c r="Q12">
        <f>ABS(Table1[[#This Row],[0298]])</f>
        <v>0.67388999999999999</v>
      </c>
      <c r="R12">
        <f>ABS(Table1[[#This Row],[0540]])</f>
        <v>0</v>
      </c>
      <c r="S12">
        <f>ABS(Table1[[#This Row],[0561]])</f>
        <v>0</v>
      </c>
      <c r="T12">
        <f>ABS(Table1[[#This Row],[1019]])</f>
        <v>0.43173699999999998</v>
      </c>
      <c r="U12">
        <f>ABS(Table1[[#This Row],[1501]])</f>
        <v>0.70828899999999995</v>
      </c>
    </row>
    <row r="13" spans="1:21">
      <c r="B13" t="s">
        <v>19</v>
      </c>
      <c r="C13" s="5">
        <v>0.74193399999999998</v>
      </c>
      <c r="D13" s="5">
        <v>0.70333900000000005</v>
      </c>
      <c r="E13" s="5">
        <v>0.67413400000000001</v>
      </c>
      <c r="F13" s="5">
        <v>0.64159999999999995</v>
      </c>
      <c r="G13" s="5">
        <v>1</v>
      </c>
      <c r="H13" s="5"/>
      <c r="I13" s="5">
        <v>0.495674</v>
      </c>
      <c r="J13" s="5">
        <v>0.713341</v>
      </c>
      <c r="K13" s="5"/>
      <c r="M13">
        <f>ABS(Table1[[#This Row],[0043]])</f>
        <v>0.74193399999999998</v>
      </c>
      <c r="N13">
        <f>ABS(Table1[[#This Row],[0071]])</f>
        <v>0.70333900000000005</v>
      </c>
      <c r="O13">
        <f>ABS(Table1[[#This Row],[0073]])</f>
        <v>0.67413400000000001</v>
      </c>
      <c r="P13">
        <f>ABS(Table1[[#This Row],[0075]])</f>
        <v>0.64159999999999995</v>
      </c>
      <c r="Q13">
        <f>ABS(Table1[[#This Row],[0298]])</f>
        <v>1</v>
      </c>
      <c r="R13">
        <f>ABS(Table1[[#This Row],[0540]])</f>
        <v>0</v>
      </c>
      <c r="S13">
        <f>ABS(Table1[[#This Row],[0561]])</f>
        <v>0.495674</v>
      </c>
      <c r="T13">
        <f>ABS(Table1[[#This Row],[1019]])</f>
        <v>0.713341</v>
      </c>
      <c r="U13">
        <f>ABS(Table1[[#This Row],[1501]])</f>
        <v>0</v>
      </c>
    </row>
    <row r="14" spans="1:21">
      <c r="A14" s="1" t="s">
        <v>67</v>
      </c>
      <c r="B14" t="s">
        <v>85</v>
      </c>
      <c r="C14" s="5"/>
      <c r="D14" s="5"/>
      <c r="E14" s="5"/>
      <c r="F14" s="5"/>
      <c r="G14" s="5"/>
      <c r="H14" s="5">
        <v>0.58400200000000002</v>
      </c>
      <c r="I14" s="5">
        <v>0.54568099999999997</v>
      </c>
      <c r="J14" s="5"/>
      <c r="K14" s="5"/>
      <c r="M14">
        <f>ABS(Table1[[#This Row],[0043]])</f>
        <v>0</v>
      </c>
      <c r="N14">
        <f>ABS(Table1[[#This Row],[0071]])</f>
        <v>0</v>
      </c>
      <c r="O14">
        <f>ABS(Table1[[#This Row],[0073]])</f>
        <v>0</v>
      </c>
      <c r="P14">
        <f>ABS(Table1[[#This Row],[0075]])</f>
        <v>0</v>
      </c>
      <c r="Q14">
        <f>ABS(Table1[[#This Row],[0298]])</f>
        <v>0</v>
      </c>
      <c r="R14">
        <f>ABS(Table1[[#This Row],[0540]])</f>
        <v>0.58400200000000002</v>
      </c>
      <c r="S14">
        <f>ABS(Table1[[#This Row],[0561]])</f>
        <v>0.54568099999999997</v>
      </c>
      <c r="T14">
        <f>ABS(Table1[[#This Row],[1019]])</f>
        <v>0</v>
      </c>
      <c r="U14">
        <f>ABS(Table1[[#This Row],[1501]])</f>
        <v>0</v>
      </c>
    </row>
    <row r="15" spans="1:21">
      <c r="B15" t="s">
        <v>84</v>
      </c>
      <c r="C15" s="5">
        <v>0.42854599999999998</v>
      </c>
      <c r="D15" s="5"/>
      <c r="E15" s="5"/>
      <c r="F15" s="5"/>
      <c r="G15" s="5">
        <v>0.54651700000000003</v>
      </c>
      <c r="H15" s="5">
        <v>0.66297200000000001</v>
      </c>
      <c r="I15" s="5">
        <v>0.54246099999999997</v>
      </c>
      <c r="J15" s="5"/>
      <c r="K15" s="5">
        <v>0.55683400000000005</v>
      </c>
      <c r="M15">
        <f>ABS(Table1[[#This Row],[0043]])</f>
        <v>0.42854599999999998</v>
      </c>
      <c r="N15">
        <f>ABS(Table1[[#This Row],[0071]])</f>
        <v>0</v>
      </c>
      <c r="O15">
        <f>ABS(Table1[[#This Row],[0073]])</f>
        <v>0</v>
      </c>
      <c r="P15">
        <f>ABS(Table1[[#This Row],[0075]])</f>
        <v>0</v>
      </c>
      <c r="Q15">
        <f>ABS(Table1[[#This Row],[0298]])</f>
        <v>0.54651700000000003</v>
      </c>
      <c r="R15">
        <f>ABS(Table1[[#This Row],[0540]])</f>
        <v>0.66297200000000001</v>
      </c>
      <c r="S15">
        <f>ABS(Table1[[#This Row],[0561]])</f>
        <v>0.54246099999999997</v>
      </c>
      <c r="T15">
        <f>ABS(Table1[[#This Row],[1019]])</f>
        <v>0</v>
      </c>
      <c r="U15">
        <f>ABS(Table1[[#This Row],[1501]])</f>
        <v>0.55683400000000005</v>
      </c>
    </row>
    <row r="16" spans="1:21">
      <c r="B16" t="s">
        <v>19</v>
      </c>
      <c r="C16" s="5">
        <v>0.47040300000000002</v>
      </c>
      <c r="D16" s="5">
        <v>0.46196500000000001</v>
      </c>
      <c r="E16" s="5"/>
      <c r="F16" s="5">
        <v>0.45749299999999998</v>
      </c>
      <c r="G16" s="5">
        <v>0.556593</v>
      </c>
      <c r="H16" s="5">
        <v>1</v>
      </c>
      <c r="I16" s="5">
        <v>0.89859500000000003</v>
      </c>
      <c r="J16" s="5"/>
      <c r="K16" s="5">
        <v>0.71175100000000002</v>
      </c>
      <c r="M16">
        <f>ABS(Table1[[#This Row],[0043]])</f>
        <v>0.47040300000000002</v>
      </c>
      <c r="N16">
        <f>ABS(Table1[[#This Row],[0071]])</f>
        <v>0.46196500000000001</v>
      </c>
      <c r="O16">
        <f>ABS(Table1[[#This Row],[0073]])</f>
        <v>0</v>
      </c>
      <c r="P16">
        <f>ABS(Table1[[#This Row],[0075]])</f>
        <v>0.45749299999999998</v>
      </c>
      <c r="Q16">
        <f>ABS(Table1[[#This Row],[0298]])</f>
        <v>0.556593</v>
      </c>
      <c r="R16">
        <f>ABS(Table1[[#This Row],[0540]])</f>
        <v>1</v>
      </c>
      <c r="S16">
        <f>ABS(Table1[[#This Row],[0561]])</f>
        <v>0.89859500000000003</v>
      </c>
      <c r="T16">
        <f>ABS(Table1[[#This Row],[1019]])</f>
        <v>0</v>
      </c>
      <c r="U16">
        <f>ABS(Table1[[#This Row],[1501]])</f>
        <v>0.71175100000000002</v>
      </c>
    </row>
    <row r="17" spans="1:21">
      <c r="A17" s="1" t="s">
        <v>68</v>
      </c>
      <c r="B17" t="s">
        <v>86</v>
      </c>
      <c r="C17" s="5"/>
      <c r="D17" s="5"/>
      <c r="E17" s="5"/>
      <c r="F17" s="5"/>
      <c r="G17" s="5"/>
      <c r="H17" s="5">
        <v>0.72143400000000002</v>
      </c>
      <c r="I17" s="5">
        <v>0.76538200000000001</v>
      </c>
      <c r="J17" s="5"/>
      <c r="K17" s="5">
        <v>0.42635899999999999</v>
      </c>
      <c r="M17">
        <f>ABS(Table1[[#This Row],[0043]])</f>
        <v>0</v>
      </c>
      <c r="N17">
        <f>ABS(Table1[[#This Row],[0071]])</f>
        <v>0</v>
      </c>
      <c r="O17">
        <f>ABS(Table1[[#This Row],[0073]])</f>
        <v>0</v>
      </c>
      <c r="P17">
        <f>ABS(Table1[[#This Row],[0075]])</f>
        <v>0</v>
      </c>
      <c r="Q17">
        <f>ABS(Table1[[#This Row],[0298]])</f>
        <v>0</v>
      </c>
      <c r="R17">
        <f>ABS(Table1[[#This Row],[0540]])</f>
        <v>0.72143400000000002</v>
      </c>
      <c r="S17">
        <f>ABS(Table1[[#This Row],[0561]])</f>
        <v>0.76538200000000001</v>
      </c>
      <c r="T17">
        <f>ABS(Table1[[#This Row],[1019]])</f>
        <v>0</v>
      </c>
      <c r="U17">
        <f>ABS(Table1[[#This Row],[1501]])</f>
        <v>0.42635899999999999</v>
      </c>
    </row>
    <row r="18" spans="1:21">
      <c r="B18" t="s">
        <v>85</v>
      </c>
      <c r="C18" s="5"/>
      <c r="D18" s="5"/>
      <c r="E18" s="5"/>
      <c r="F18" s="5"/>
      <c r="G18" s="5"/>
      <c r="H18" s="5">
        <v>0.56448200000000004</v>
      </c>
      <c r="I18" s="5">
        <v>0.56107600000000002</v>
      </c>
      <c r="J18" s="5"/>
      <c r="K18" s="5"/>
      <c r="M18">
        <f>ABS(Table1[[#This Row],[0043]])</f>
        <v>0</v>
      </c>
      <c r="N18">
        <f>ABS(Table1[[#This Row],[0071]])</f>
        <v>0</v>
      </c>
      <c r="O18">
        <f>ABS(Table1[[#This Row],[0073]])</f>
        <v>0</v>
      </c>
      <c r="P18">
        <f>ABS(Table1[[#This Row],[0075]])</f>
        <v>0</v>
      </c>
      <c r="Q18">
        <f>ABS(Table1[[#This Row],[0298]])</f>
        <v>0</v>
      </c>
      <c r="R18">
        <f>ABS(Table1[[#This Row],[0540]])</f>
        <v>0.56448200000000004</v>
      </c>
      <c r="S18">
        <f>ABS(Table1[[#This Row],[0561]])</f>
        <v>0.56107600000000002</v>
      </c>
      <c r="T18">
        <f>ABS(Table1[[#This Row],[1019]])</f>
        <v>0</v>
      </c>
      <c r="U18">
        <f>ABS(Table1[[#This Row],[1501]])</f>
        <v>0</v>
      </c>
    </row>
    <row r="19" spans="1:21">
      <c r="B19" t="s">
        <v>84</v>
      </c>
      <c r="C19" s="5">
        <v>0.46468399999999999</v>
      </c>
      <c r="D19" s="5">
        <v>0.43326500000000001</v>
      </c>
      <c r="E19" s="5"/>
      <c r="F19" s="5">
        <v>0.43744499999999997</v>
      </c>
      <c r="G19" s="5">
        <v>0.55703800000000003</v>
      </c>
      <c r="H19" s="5">
        <v>0.68421799999999999</v>
      </c>
      <c r="I19" s="5">
        <v>0.70353299999999996</v>
      </c>
      <c r="J19" s="5"/>
      <c r="K19" s="5">
        <v>0.62865599999999999</v>
      </c>
      <c r="M19">
        <f>ABS(Table1[[#This Row],[0043]])</f>
        <v>0.46468399999999999</v>
      </c>
      <c r="N19">
        <f>ABS(Table1[[#This Row],[0071]])</f>
        <v>0.43326500000000001</v>
      </c>
      <c r="O19">
        <f>ABS(Table1[[#This Row],[0073]])</f>
        <v>0</v>
      </c>
      <c r="P19">
        <f>ABS(Table1[[#This Row],[0075]])</f>
        <v>0.43744499999999997</v>
      </c>
      <c r="Q19">
        <f>ABS(Table1[[#This Row],[0298]])</f>
        <v>0.55703800000000003</v>
      </c>
      <c r="R19">
        <f>ABS(Table1[[#This Row],[0540]])</f>
        <v>0.68421799999999999</v>
      </c>
      <c r="S19">
        <f>ABS(Table1[[#This Row],[0561]])</f>
        <v>0.70353299999999996</v>
      </c>
      <c r="T19">
        <f>ABS(Table1[[#This Row],[1019]])</f>
        <v>0</v>
      </c>
      <c r="U19">
        <f>ABS(Table1[[#This Row],[1501]])</f>
        <v>0.62865599999999999</v>
      </c>
    </row>
    <row r="20" spans="1:21">
      <c r="B20" t="s">
        <v>19</v>
      </c>
      <c r="C20" s="5">
        <v>0.44335200000000002</v>
      </c>
      <c r="D20" s="5">
        <v>0.46146100000000001</v>
      </c>
      <c r="E20" s="5"/>
      <c r="F20" s="5">
        <v>0.46751900000000002</v>
      </c>
      <c r="G20" s="5">
        <v>0.495674</v>
      </c>
      <c r="H20" s="5">
        <v>0.89859500000000003</v>
      </c>
      <c r="I20" s="5">
        <v>1</v>
      </c>
      <c r="J20" s="5"/>
      <c r="K20" s="5">
        <v>0.71029500000000001</v>
      </c>
      <c r="M20">
        <f>ABS(Table1[[#This Row],[0043]])</f>
        <v>0.44335200000000002</v>
      </c>
      <c r="N20">
        <f>ABS(Table1[[#This Row],[0071]])</f>
        <v>0.46146100000000001</v>
      </c>
      <c r="O20">
        <f>ABS(Table1[[#This Row],[0073]])</f>
        <v>0</v>
      </c>
      <c r="P20">
        <f>ABS(Table1[[#This Row],[0075]])</f>
        <v>0.46751900000000002</v>
      </c>
      <c r="Q20">
        <f>ABS(Table1[[#This Row],[0298]])</f>
        <v>0.495674</v>
      </c>
      <c r="R20">
        <f>ABS(Table1[[#This Row],[0540]])</f>
        <v>0.89859500000000003</v>
      </c>
      <c r="S20">
        <f>ABS(Table1[[#This Row],[0561]])</f>
        <v>1</v>
      </c>
      <c r="T20">
        <f>ABS(Table1[[#This Row],[1019]])</f>
        <v>0</v>
      </c>
      <c r="U20">
        <f>ABS(Table1[[#This Row],[1501]])</f>
        <v>0.71029500000000001</v>
      </c>
    </row>
    <row r="21" spans="1:21">
      <c r="A21" s="1" t="s">
        <v>69</v>
      </c>
      <c r="B21" t="s">
        <v>84</v>
      </c>
      <c r="C21" s="5"/>
      <c r="D21" s="5"/>
      <c r="E21" s="5"/>
      <c r="F21" s="5"/>
      <c r="G21" s="5">
        <v>0.41736600000000001</v>
      </c>
      <c r="H21" s="5"/>
      <c r="I21" s="5"/>
      <c r="J21" s="5">
        <v>0.65103900000000003</v>
      </c>
      <c r="K21" s="5"/>
      <c r="M21">
        <f>ABS(Table1[[#This Row],[0043]])</f>
        <v>0</v>
      </c>
      <c r="N21">
        <f>ABS(Table1[[#This Row],[0071]])</f>
        <v>0</v>
      </c>
      <c r="O21">
        <f>ABS(Table1[[#This Row],[0073]])</f>
        <v>0</v>
      </c>
      <c r="P21">
        <f>ABS(Table1[[#This Row],[0075]])</f>
        <v>0</v>
      </c>
      <c r="Q21">
        <f>ABS(Table1[[#This Row],[0298]])</f>
        <v>0.41736600000000001</v>
      </c>
      <c r="R21">
        <f>ABS(Table1[[#This Row],[0540]])</f>
        <v>0</v>
      </c>
      <c r="S21">
        <f>ABS(Table1[[#This Row],[0561]])</f>
        <v>0</v>
      </c>
      <c r="T21">
        <f>ABS(Table1[[#This Row],[1019]])</f>
        <v>0.65103900000000003</v>
      </c>
      <c r="U21">
        <f>ABS(Table1[[#This Row],[1501]])</f>
        <v>0</v>
      </c>
    </row>
    <row r="22" spans="1:21">
      <c r="B22" t="s">
        <v>19</v>
      </c>
      <c r="C22" s="5">
        <v>0.67692799999999997</v>
      </c>
      <c r="D22" s="5">
        <v>0.65846199999999999</v>
      </c>
      <c r="E22" s="5">
        <v>0.68881999999999999</v>
      </c>
      <c r="F22" s="5">
        <v>0.58651299999999995</v>
      </c>
      <c r="G22" s="5">
        <v>0.713341</v>
      </c>
      <c r="H22" s="5"/>
      <c r="I22" s="5"/>
      <c r="J22" s="5">
        <v>1</v>
      </c>
      <c r="K22" s="5">
        <v>0.53883599999999998</v>
      </c>
      <c r="M22">
        <f>ABS(Table1[[#This Row],[0043]])</f>
        <v>0.67692799999999997</v>
      </c>
      <c r="N22">
        <f>ABS(Table1[[#This Row],[0071]])</f>
        <v>0.65846199999999999</v>
      </c>
      <c r="O22">
        <f>ABS(Table1[[#This Row],[0073]])</f>
        <v>0.68881999999999999</v>
      </c>
      <c r="P22">
        <f>ABS(Table1[[#This Row],[0075]])</f>
        <v>0.58651299999999995</v>
      </c>
      <c r="Q22">
        <f>ABS(Table1[[#This Row],[0298]])</f>
        <v>0.713341</v>
      </c>
      <c r="R22">
        <f>ABS(Table1[[#This Row],[0540]])</f>
        <v>0</v>
      </c>
      <c r="S22">
        <f>ABS(Table1[[#This Row],[0561]])</f>
        <v>0</v>
      </c>
      <c r="T22">
        <f>ABS(Table1[[#This Row],[1019]])</f>
        <v>1</v>
      </c>
      <c r="U22">
        <f>ABS(Table1[[#This Row],[1501]])</f>
        <v>0.53883599999999998</v>
      </c>
    </row>
    <row r="23" spans="1:21">
      <c r="A23" s="1" t="s">
        <v>72</v>
      </c>
      <c r="B23" t="s">
        <v>86</v>
      </c>
      <c r="C23" s="5"/>
      <c r="D23" s="5"/>
      <c r="E23" s="5"/>
      <c r="F23" s="5"/>
      <c r="G23" s="5"/>
      <c r="H23" s="5">
        <v>0.479935</v>
      </c>
      <c r="I23" s="5">
        <v>0.51148099999999996</v>
      </c>
      <c r="J23" s="5"/>
      <c r="K23" s="5">
        <v>0.48803999999999997</v>
      </c>
      <c r="M23">
        <f>ABS(Table1[[#This Row],[0043]])</f>
        <v>0</v>
      </c>
      <c r="N23">
        <f>ABS(Table1[[#This Row],[0071]])</f>
        <v>0</v>
      </c>
      <c r="O23">
        <f>ABS(Table1[[#This Row],[0073]])</f>
        <v>0</v>
      </c>
      <c r="P23">
        <f>ABS(Table1[[#This Row],[0075]])</f>
        <v>0</v>
      </c>
      <c r="Q23">
        <f>ABS(Table1[[#This Row],[0298]])</f>
        <v>0</v>
      </c>
      <c r="R23">
        <f>ABS(Table1[[#This Row],[0540]])</f>
        <v>0.479935</v>
      </c>
      <c r="S23">
        <f>ABS(Table1[[#This Row],[0561]])</f>
        <v>0.51148099999999996</v>
      </c>
      <c r="T23">
        <f>ABS(Table1[[#This Row],[1019]])</f>
        <v>0</v>
      </c>
      <c r="U23">
        <f>ABS(Table1[[#This Row],[1501]])</f>
        <v>0.48803999999999997</v>
      </c>
    </row>
    <row r="24" spans="1:21">
      <c r="B24" t="s">
        <v>85</v>
      </c>
      <c r="C24" s="5"/>
      <c r="D24" s="5"/>
      <c r="E24" s="5"/>
      <c r="F24" s="5"/>
      <c r="G24" s="5"/>
      <c r="H24" s="5">
        <v>0.419622</v>
      </c>
      <c r="I24" s="5">
        <v>0.427398</v>
      </c>
      <c r="J24" s="5"/>
      <c r="K24" s="5">
        <v>0.40735500000000002</v>
      </c>
      <c r="M24">
        <f>ABS(Table1[[#This Row],[0043]])</f>
        <v>0</v>
      </c>
      <c r="N24">
        <f>ABS(Table1[[#This Row],[0071]])</f>
        <v>0</v>
      </c>
      <c r="O24">
        <f>ABS(Table1[[#This Row],[0073]])</f>
        <v>0</v>
      </c>
      <c r="P24">
        <f>ABS(Table1[[#This Row],[0075]])</f>
        <v>0</v>
      </c>
      <c r="Q24">
        <f>ABS(Table1[[#This Row],[0298]])</f>
        <v>0</v>
      </c>
      <c r="R24">
        <f>ABS(Table1[[#This Row],[0540]])</f>
        <v>0.419622</v>
      </c>
      <c r="S24">
        <f>ABS(Table1[[#This Row],[0561]])</f>
        <v>0.427398</v>
      </c>
      <c r="T24">
        <f>ABS(Table1[[#This Row],[1019]])</f>
        <v>0</v>
      </c>
      <c r="U24">
        <f>ABS(Table1[[#This Row],[1501]])</f>
        <v>0.40735500000000002</v>
      </c>
    </row>
    <row r="25" spans="1:21">
      <c r="B25" t="s">
        <v>19</v>
      </c>
      <c r="C25" s="5">
        <v>0.74430200000000002</v>
      </c>
      <c r="D25" s="5">
        <v>0.76719700000000002</v>
      </c>
      <c r="E25" s="5">
        <v>0.66754100000000005</v>
      </c>
      <c r="F25" s="5">
        <v>0.73990599999999995</v>
      </c>
      <c r="G25" s="5">
        <v>0.70828899999999995</v>
      </c>
      <c r="H25" s="5">
        <v>0.71175100000000002</v>
      </c>
      <c r="I25" s="5">
        <v>0.71029500000000001</v>
      </c>
      <c r="J25" s="5">
        <v>0.53883599999999998</v>
      </c>
      <c r="K25" s="5">
        <v>1</v>
      </c>
      <c r="M25">
        <f>ABS(Table1[[#This Row],[0043]])</f>
        <v>0.74430200000000002</v>
      </c>
      <c r="N25">
        <f>ABS(Table1[[#This Row],[0071]])</f>
        <v>0.76719700000000002</v>
      </c>
      <c r="O25">
        <f>ABS(Table1[[#This Row],[0073]])</f>
        <v>0.66754100000000005</v>
      </c>
      <c r="P25">
        <f>ABS(Table1[[#This Row],[0075]])</f>
        <v>0.73990599999999995</v>
      </c>
      <c r="Q25">
        <f>ABS(Table1[[#This Row],[0298]])</f>
        <v>0.70828899999999995</v>
      </c>
      <c r="R25">
        <f>ABS(Table1[[#This Row],[0540]])</f>
        <v>0.71175100000000002</v>
      </c>
      <c r="S25">
        <f>ABS(Table1[[#This Row],[0561]])</f>
        <v>0.71029500000000001</v>
      </c>
      <c r="T25">
        <f>ABS(Table1[[#This Row],[1019]])</f>
        <v>0.53883599999999998</v>
      </c>
      <c r="U25">
        <f>ABS(Table1[[#This Row],[1501]])</f>
        <v>1</v>
      </c>
    </row>
    <row r="26" spans="1:21">
      <c r="A26" t="s">
        <v>88</v>
      </c>
      <c r="C26" s="10">
        <v>16</v>
      </c>
      <c r="D26" s="11">
        <v>14</v>
      </c>
      <c r="E26" s="12">
        <v>11</v>
      </c>
      <c r="F26" s="12">
        <v>14</v>
      </c>
      <c r="G26" s="10">
        <v>17</v>
      </c>
      <c r="H26" s="12">
        <v>17</v>
      </c>
      <c r="I26" s="12">
        <v>17</v>
      </c>
      <c r="J26" s="12">
        <v>13</v>
      </c>
      <c r="K26" s="10">
        <v>18</v>
      </c>
      <c r="M26">
        <f>ABS(Table1[[#This Row],[0043]])</f>
        <v>16</v>
      </c>
      <c r="N26">
        <f>ABS(Table1[[#This Row],[0071]])</f>
        <v>14</v>
      </c>
      <c r="O26">
        <f>ABS(Table1[[#This Row],[0073]])</f>
        <v>11</v>
      </c>
      <c r="P26">
        <f>ABS(Table1[[#This Row],[0075]])</f>
        <v>14</v>
      </c>
      <c r="Q26">
        <f>ABS(Table1[[#This Row],[0298]])</f>
        <v>17</v>
      </c>
      <c r="R26">
        <f>ABS(Table1[[#This Row],[0540]])</f>
        <v>17</v>
      </c>
      <c r="S26">
        <f>ABS(Table1[[#This Row],[0561]])</f>
        <v>17</v>
      </c>
      <c r="T26">
        <f>ABS(Table1[[#This Row],[1019]])</f>
        <v>13</v>
      </c>
      <c r="U26">
        <f>ABS(Table1[[#This Row],[1501]])</f>
        <v>18</v>
      </c>
    </row>
    <row r="27" spans="1:21">
      <c r="A27" t="s">
        <v>89</v>
      </c>
      <c r="C27" s="8">
        <f>SUM(C2:C25)/C26</f>
        <v>0.64491799999999988</v>
      </c>
      <c r="D27" s="9">
        <f t="shared" ref="D27:K27" si="0">SUM(D2:D25)/D26</f>
        <v>0.68457064285714275</v>
      </c>
      <c r="E27" s="5">
        <f t="shared" si="0"/>
        <v>0.72842645454545452</v>
      </c>
      <c r="F27" s="5">
        <f t="shared" si="0"/>
        <v>0.65259892857142865</v>
      </c>
      <c r="G27" s="8">
        <f t="shared" si="0"/>
        <v>0.63183958823529396</v>
      </c>
      <c r="H27" s="5">
        <f t="shared" si="0"/>
        <v>0.42434429411764718</v>
      </c>
      <c r="I27" s="5">
        <f t="shared" si="0"/>
        <v>0.45113864705882351</v>
      </c>
      <c r="J27" s="5">
        <f t="shared" si="0"/>
        <v>0.62272176923076927</v>
      </c>
      <c r="K27" s="8">
        <f t="shared" si="0"/>
        <v>0.62556827777777779</v>
      </c>
      <c r="M27" s="5">
        <f>SUM(M3:M25)/M26</f>
        <v>0.64491799999999988</v>
      </c>
      <c r="N27" s="5">
        <f t="shared" ref="N27:U27" si="1">SUM(N3:N25)/N26</f>
        <v>0.68457064285714275</v>
      </c>
      <c r="O27" s="5">
        <f t="shared" si="1"/>
        <v>0.72842645454545452</v>
      </c>
      <c r="P27" s="5">
        <f t="shared" si="1"/>
        <v>0.65259892857142865</v>
      </c>
      <c r="Q27" s="5">
        <f t="shared" si="1"/>
        <v>0.63183958823529396</v>
      </c>
      <c r="R27" s="5">
        <f t="shared" si="1"/>
        <v>0.50543400000000016</v>
      </c>
      <c r="S27" s="5">
        <f t="shared" si="1"/>
        <v>0.52853782352941181</v>
      </c>
      <c r="T27" s="5">
        <f t="shared" si="1"/>
        <v>0.62272176923076927</v>
      </c>
      <c r="U27" s="5">
        <f t="shared" si="1"/>
        <v>0.62556827777777779</v>
      </c>
    </row>
    <row r="28" spans="1:21">
      <c r="A28" t="s">
        <v>91</v>
      </c>
      <c r="C28" s="5">
        <f>C26*Table1[[#Totals],[0043]]</f>
        <v>10.318687999999998</v>
      </c>
      <c r="D28" s="5">
        <f>D26*Table1[[#Totals],[0071]]</f>
        <v>9.583988999999999</v>
      </c>
      <c r="E28" s="5">
        <f>E26*Table1[[#Totals],[0073]]</f>
        <v>8.0126910000000002</v>
      </c>
      <c r="F28" s="5">
        <f>F26*Table1[[#Totals],[0075]]</f>
        <v>9.1363850000000006</v>
      </c>
      <c r="G28" s="5">
        <f>G26*Table1[[#Totals],[0298]]</f>
        <v>10.741272999999998</v>
      </c>
      <c r="H28" s="5">
        <f>H26*Table1[[#Totals],[0540]]</f>
        <v>7.2138530000000021</v>
      </c>
      <c r="I28" s="5">
        <f>I26*Table1[[#Totals],[0561]]</f>
        <v>7.6693569999999998</v>
      </c>
      <c r="J28" s="5">
        <f>J26*Table1[[#Totals],[1019]]</f>
        <v>8.095383</v>
      </c>
      <c r="K28" s="5">
        <f>K26*Table1[[#Totals],[1501]]</f>
        <v>11.260229000000001</v>
      </c>
      <c r="M28" s="5">
        <f>M26*M27</f>
        <v>10.318687999999998</v>
      </c>
      <c r="N28" s="5">
        <f t="shared" ref="N28:U28" si="2">N26*N27</f>
        <v>9.583988999999999</v>
      </c>
      <c r="O28" s="5">
        <f t="shared" si="2"/>
        <v>8.0126910000000002</v>
      </c>
      <c r="P28" s="5">
        <f t="shared" si="2"/>
        <v>9.1363850000000006</v>
      </c>
      <c r="Q28" s="5">
        <f t="shared" si="2"/>
        <v>10.741272999999998</v>
      </c>
      <c r="R28" s="5">
        <f t="shared" si="2"/>
        <v>8.5923780000000036</v>
      </c>
      <c r="S28" s="5">
        <f t="shared" si="2"/>
        <v>8.9851430000000008</v>
      </c>
      <c r="T28" s="5">
        <f t="shared" si="2"/>
        <v>8.095383</v>
      </c>
      <c r="U28" s="5">
        <f t="shared" si="2"/>
        <v>11.260229000000001</v>
      </c>
    </row>
    <row r="29" spans="1:21">
      <c r="C29" s="6">
        <v>0.27330356836319003</v>
      </c>
      <c r="D29" s="7">
        <v>7.1062386035918967E-2</v>
      </c>
      <c r="E29" s="3">
        <v>6.1887502670299188E-4</v>
      </c>
      <c r="F29" s="3">
        <v>1.4471113681792991E-2</v>
      </c>
      <c r="G29" s="6">
        <v>0.14331948757171697</v>
      </c>
      <c r="H29" s="3">
        <v>2.5911092758179044E-2</v>
      </c>
      <c r="I29" s="3">
        <v>9.719967842102939E-3</v>
      </c>
      <c r="J29" s="3">
        <v>1.9497394561767023E-2</v>
      </c>
      <c r="K29" s="6">
        <v>0.11463850736617998</v>
      </c>
      <c r="M29" s="8">
        <v>0.27330356836319003</v>
      </c>
      <c r="N29" s="9">
        <v>7.1062386035918967E-2</v>
      </c>
      <c r="O29" s="14">
        <v>6.1887502670299188E-4</v>
      </c>
      <c r="P29" s="14">
        <v>1.4471113681792991E-2</v>
      </c>
      <c r="Q29" s="8">
        <v>0.14331948757171697</v>
      </c>
      <c r="R29" s="14">
        <v>2.5911092758179044E-2</v>
      </c>
      <c r="S29" s="14">
        <v>9.719967842102939E-3</v>
      </c>
      <c r="T29" s="14">
        <v>1.9497394561767023E-2</v>
      </c>
      <c r="U29" s="8">
        <v>0.11463850736617998</v>
      </c>
    </row>
    <row r="31" spans="1:21">
      <c r="C31" t="s">
        <v>1</v>
      </c>
    </row>
    <row r="32" spans="1:21">
      <c r="C32" t="s">
        <v>14</v>
      </c>
      <c r="F32" t="s">
        <v>15</v>
      </c>
    </row>
    <row r="33" spans="2:10">
      <c r="B33" t="s">
        <v>82</v>
      </c>
      <c r="C33" t="s">
        <v>92</v>
      </c>
      <c r="D33" t="s">
        <v>93</v>
      </c>
      <c r="E33" t="s">
        <v>94</v>
      </c>
      <c r="F33" t="s">
        <v>92</v>
      </c>
      <c r="G33" t="s">
        <v>93</v>
      </c>
      <c r="H33" t="s">
        <v>94</v>
      </c>
      <c r="J33" t="str">
        <f>B33 &amp; " &amp; " &amp; C33  &amp; " &amp; " &amp; D33 &amp; " &amp; " &amp; E33 &amp; " &amp; " &amp; F33 &amp; " &amp; " &amp; G33 &amp; " &amp; " &amp; H33 &amp; " \\"</f>
        <v>Site &amp; Num of Features &amp; Mean Correlation &amp; Total Correlation &amp; Num of Features &amp; Mean Correlation &amp; Total Correlation \\</v>
      </c>
    </row>
    <row r="34" spans="2:10">
      <c r="B34" s="1" t="s">
        <v>63</v>
      </c>
      <c r="C34">
        <v>2</v>
      </c>
      <c r="D34" s="5">
        <f>E34/C34</f>
        <v>0.83499999999999996</v>
      </c>
      <c r="E34" s="5">
        <v>1.67</v>
      </c>
      <c r="F34">
        <v>16</v>
      </c>
      <c r="G34" s="5">
        <v>0.64491799999999988</v>
      </c>
      <c r="H34" s="5">
        <v>10.318687999999998</v>
      </c>
      <c r="J34" t="str">
        <f>B34 &amp; " &amp; " &amp; C34  &amp; " &amp; " &amp; ROUND(D34, 2) &amp; " &amp; " &amp; ROUND(E34, 2) &amp; " &amp; " &amp; F34 &amp; " &amp; " &amp; ROUND(G34, 2) &amp; " &amp; " &amp; ROUND(H34, 2) &amp; " \\"</f>
        <v>0043 &amp; 2 &amp; 0.84 &amp; 1.67 &amp; 16 &amp; 0.64 &amp; 10.32 \\</v>
      </c>
    </row>
    <row r="35" spans="2:10">
      <c r="B35" s="1" t="s">
        <v>70</v>
      </c>
      <c r="C35">
        <v>2</v>
      </c>
      <c r="D35" s="5">
        <f t="shared" ref="D35:D42" si="3">E35/C35</f>
        <v>0.85</v>
      </c>
      <c r="E35" s="5">
        <v>1.7</v>
      </c>
      <c r="F35">
        <v>14</v>
      </c>
      <c r="G35" s="5">
        <v>0.68457064285714275</v>
      </c>
      <c r="H35" s="5">
        <v>9.583988999999999</v>
      </c>
      <c r="J35" t="str">
        <f t="shared" ref="J35:J42" si="4">B35 &amp; " &amp; " &amp; C35  &amp; " &amp; " &amp; ROUND(D35, 2) &amp; " &amp; " &amp; ROUND(E35, 2) &amp; " &amp; " &amp; F35 &amp; " &amp; " &amp; ROUND(G35, 2) &amp; " &amp; " &amp; ROUND(H35, 2) &amp; " \\"</f>
        <v>0071 &amp; 2 &amp; 0.85 &amp; 1.7 &amp; 14 &amp; 0.68 &amp; 9.58 \\</v>
      </c>
    </row>
    <row r="36" spans="2:10">
      <c r="B36" s="1" t="s">
        <v>64</v>
      </c>
      <c r="C36">
        <v>2</v>
      </c>
      <c r="D36" s="5">
        <f t="shared" si="3"/>
        <v>0.86</v>
      </c>
      <c r="E36" s="5">
        <v>1.72</v>
      </c>
      <c r="F36">
        <v>11</v>
      </c>
      <c r="G36" s="5">
        <v>0.72842645454545452</v>
      </c>
      <c r="H36" s="5">
        <v>8.0126910000000002</v>
      </c>
      <c r="J36" t="str">
        <f t="shared" si="4"/>
        <v>0073 &amp; 2 &amp; 0.86 &amp; 1.72 &amp; 11 &amp; 0.73 &amp; 8.01 \\</v>
      </c>
    </row>
    <row r="37" spans="2:10">
      <c r="B37" s="1" t="s">
        <v>65</v>
      </c>
      <c r="C37">
        <v>2</v>
      </c>
      <c r="D37" s="5">
        <f t="shared" si="3"/>
        <v>0.86</v>
      </c>
      <c r="E37" s="5">
        <v>1.72</v>
      </c>
      <c r="F37">
        <v>14</v>
      </c>
      <c r="G37" s="5">
        <v>0.65259892857142865</v>
      </c>
      <c r="H37" s="5">
        <v>9.1363850000000006</v>
      </c>
      <c r="J37" t="str">
        <f t="shared" si="4"/>
        <v>0075 &amp; 2 &amp; 0.86 &amp; 1.72 &amp; 14 &amp; 0.65 &amp; 9.14 \\</v>
      </c>
    </row>
    <row r="38" spans="2:10">
      <c r="B38" s="1" t="s">
        <v>66</v>
      </c>
      <c r="C38">
        <v>2</v>
      </c>
      <c r="D38" s="5">
        <f t="shared" si="3"/>
        <v>0.83499999999999996</v>
      </c>
      <c r="E38" s="5">
        <v>1.67</v>
      </c>
      <c r="F38">
        <v>17</v>
      </c>
      <c r="G38" s="5">
        <v>0.63183958823529396</v>
      </c>
      <c r="H38" s="5">
        <v>10.741272999999998</v>
      </c>
      <c r="J38" t="str">
        <f t="shared" si="4"/>
        <v>0298 &amp; 2 &amp; 0.84 &amp; 1.67 &amp; 17 &amp; 0.63 &amp; 10.74 \\</v>
      </c>
    </row>
    <row r="39" spans="2:10">
      <c r="B39" s="1" t="s">
        <v>67</v>
      </c>
      <c r="C39">
        <v>3</v>
      </c>
      <c r="D39" s="5">
        <f t="shared" si="3"/>
        <v>0.7466666666666667</v>
      </c>
      <c r="E39" s="5">
        <v>2.2400000000000002</v>
      </c>
      <c r="F39">
        <v>17</v>
      </c>
      <c r="G39" s="5">
        <v>0.42434429411764718</v>
      </c>
      <c r="H39" s="5">
        <v>7.2138530000000021</v>
      </c>
      <c r="J39" t="str">
        <f t="shared" si="4"/>
        <v>0540 &amp; 3 &amp; 0.75 &amp; 2.24 &amp; 17 &amp; 0.42 &amp; 7.21 \\</v>
      </c>
    </row>
    <row r="40" spans="2:10">
      <c r="B40" s="1" t="s">
        <v>68</v>
      </c>
      <c r="C40">
        <v>4</v>
      </c>
      <c r="D40" s="5">
        <f t="shared" si="3"/>
        <v>0.75749999999999995</v>
      </c>
      <c r="E40" s="5">
        <v>3.03</v>
      </c>
      <c r="F40">
        <v>17</v>
      </c>
      <c r="G40" s="5">
        <v>0.45113864705882351</v>
      </c>
      <c r="H40" s="5">
        <v>7.6693569999999998</v>
      </c>
      <c r="J40" t="str">
        <f t="shared" si="4"/>
        <v>0561 &amp; 4 &amp; 0.76 &amp; 3.03 &amp; 17 &amp; 0.45 &amp; 7.67 \\</v>
      </c>
    </row>
    <row r="41" spans="2:10">
      <c r="B41" s="1" t="s">
        <v>69</v>
      </c>
      <c r="C41">
        <v>2</v>
      </c>
      <c r="D41" s="5">
        <f t="shared" si="3"/>
        <v>0.82499999999999996</v>
      </c>
      <c r="E41" s="5">
        <v>1.65</v>
      </c>
      <c r="F41">
        <v>13</v>
      </c>
      <c r="G41" s="5">
        <v>0.62272176923076927</v>
      </c>
      <c r="H41" s="5">
        <v>8.095383</v>
      </c>
      <c r="J41" t="str">
        <f t="shared" si="4"/>
        <v>1019 &amp; 2 &amp; 0.83 &amp; 1.65 &amp; 13 &amp; 0.62 &amp; 8.1 \\</v>
      </c>
    </row>
    <row r="42" spans="2:10">
      <c r="B42" s="1" t="s">
        <v>72</v>
      </c>
      <c r="C42">
        <v>3</v>
      </c>
      <c r="D42" s="5">
        <f t="shared" si="3"/>
        <v>0.6333333333333333</v>
      </c>
      <c r="E42" s="5">
        <v>1.9</v>
      </c>
      <c r="F42">
        <v>18</v>
      </c>
      <c r="G42" s="5">
        <v>0.62556827777777779</v>
      </c>
      <c r="H42" s="5">
        <v>11.260229000000001</v>
      </c>
      <c r="J42" t="str">
        <f t="shared" si="4"/>
        <v>1501 &amp; 3 &amp; 0.63 &amp; 1.9 &amp; 18 &amp; 0.63 &amp; 11.26 \\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Experiments</vt:lpstr>
      <vt:lpstr>Sites</vt:lpstr>
      <vt:lpstr>Best R^2</vt:lpstr>
      <vt:lpstr>Correlated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YaYa</dc:creator>
  <cp:lastModifiedBy>YaYa</cp:lastModifiedBy>
  <dcterms:created xsi:type="dcterms:W3CDTF">2022-06-17T20:29:55Z</dcterms:created>
  <dcterms:modified xsi:type="dcterms:W3CDTF">2022-06-25T23:33:41Z</dcterms:modified>
</cp:coreProperties>
</file>