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315" windowHeight="10005"/>
  </bookViews>
  <sheets>
    <sheet name="Renseignements" sheetId="1" r:id="rId1"/>
    <sheet name="TEST B0" sheetId="2" r:id="rId2"/>
    <sheet name="Résultats" sheetId="3" r:id="rId3"/>
  </sheets>
  <definedNames>
    <definedName name="ABR">Renseignements!$M$23</definedName>
    <definedName name="ARB0">Renseignements!$F$20</definedName>
    <definedName name="DATE_DE_PASSAGE">Renseignements!$H$15</definedName>
    <definedName name="DATE_NAISSANCE">Renseignements!$H$14</definedName>
    <definedName name="DATE_PASSAGE">Renseignements!$H$14</definedName>
    <definedName name="NBBR">'TEST B0'!$R$120</definedName>
    <definedName name="NBQ_1">'TEST B0'!$T$33</definedName>
    <definedName name="NBQ_2">'TEST B0'!$T$76</definedName>
    <definedName name="NBQ_3">'TEST B0'!$T$117</definedName>
    <definedName name="NBQT">'TEST B0'!$T$120</definedName>
    <definedName name="NOM">Renseignements!$H$12</definedName>
    <definedName name="PRENOM">Renseignements!$H$13</definedName>
    <definedName name="QCMF">'TEST B0'!$V$120</definedName>
    <definedName name="QCMF_1">'TEST B0'!$V$33</definedName>
    <definedName name="QCMF_12">'TEST B0'!#REF!</definedName>
    <definedName name="QCMF_2">'TEST B0'!$V$76</definedName>
    <definedName name="QCMF_3">'TEST B0'!$V$117</definedName>
    <definedName name="QCMF_6">'TEST B0'!#REF!</definedName>
    <definedName name="RBR_1">'TEST B0'!$U$33</definedName>
    <definedName name="RBR_2">'TEST B0'!$U$76</definedName>
    <definedName name="RBR_3">'TEST B0'!$U$117</definedName>
    <definedName name="RBRT">'TEST B0'!$U$120</definedName>
    <definedName name="_xlnm.Print_Area" localSheetId="0">Renseignements!$D$3:$M$31</definedName>
    <definedName name="_xlnm.Print_Area" localSheetId="2">Résultats!$B$2:$L$32</definedName>
  </definedNames>
  <calcPr calcId="125725"/>
</workbook>
</file>

<file path=xl/calcChain.xml><?xml version="1.0" encoding="utf-8"?>
<calcChain xmlns="http://schemas.openxmlformats.org/spreadsheetml/2006/main">
  <c r="D32" i="3"/>
  <c r="L2"/>
  <c r="G2"/>
  <c r="C2"/>
  <c r="R117" i="2"/>
  <c r="R111"/>
  <c r="S111" s="1"/>
  <c r="M111" s="1"/>
  <c r="R103"/>
  <c r="S103" s="1"/>
  <c r="M103" s="1"/>
  <c r="R95"/>
  <c r="S95" s="1"/>
  <c r="M95" s="1"/>
  <c r="R85"/>
  <c r="S85" s="1"/>
  <c r="M85" s="1"/>
  <c r="R76"/>
  <c r="S76" s="1"/>
  <c r="M76" s="1"/>
  <c r="R69"/>
  <c r="S69" s="1"/>
  <c r="M69" s="1"/>
  <c r="R62"/>
  <c r="S62" s="1"/>
  <c r="M62" s="1"/>
  <c r="R56"/>
  <c r="S56" s="1"/>
  <c r="M56" s="1"/>
  <c r="R49"/>
  <c r="S49" s="1"/>
  <c r="M49" s="1"/>
  <c r="R42"/>
  <c r="S42" s="1"/>
  <c r="M42" s="1"/>
  <c r="R33"/>
  <c r="S33" s="1"/>
  <c r="M33" s="1"/>
  <c r="R14"/>
  <c r="S14" s="1"/>
  <c r="M14" s="1"/>
  <c r="R26"/>
  <c r="S26" s="1"/>
  <c r="M26" s="1"/>
  <c r="R20"/>
  <c r="S20" s="1"/>
  <c r="M20" s="1"/>
  <c r="V76" l="1"/>
  <c r="V117"/>
  <c r="R120"/>
  <c r="S117"/>
  <c r="M117" s="1"/>
  <c r="T117" s="1"/>
  <c r="T33"/>
  <c r="U33" s="1"/>
  <c r="BI376" i="3" s="1"/>
  <c r="BJ376" s="1"/>
  <c r="T76" i="2"/>
  <c r="U76" s="1"/>
  <c r="BI377" i="3" s="1"/>
  <c r="BJ377" l="1"/>
  <c r="V120" i="2"/>
  <c r="G25" i="1"/>
  <c r="O9" i="3"/>
  <c r="U117" i="2"/>
  <c r="BI378" i="3" s="1"/>
  <c r="BJ378" s="1"/>
  <c r="T120" i="2"/>
  <c r="L25" i="1" l="1"/>
  <c r="O12" i="3"/>
  <c r="J21" i="1"/>
  <c r="G21" s="1"/>
  <c r="U120" i="2"/>
  <c r="B32" i="3" s="1"/>
  <c r="BI375" l="1"/>
  <c r="BJ375" s="1"/>
</calcChain>
</file>

<file path=xl/sharedStrings.xml><?xml version="1.0" encoding="utf-8"?>
<sst xmlns="http://schemas.openxmlformats.org/spreadsheetml/2006/main" count="215" uniqueCount="166">
  <si>
    <t>TEST THEORIQUE D'HABILITATION</t>
  </si>
  <si>
    <t>NOM :</t>
  </si>
  <si>
    <t>PRENOM :</t>
  </si>
  <si>
    <t>Prise en compte des questions éliminatoires</t>
  </si>
  <si>
    <t>Abstraction des                    questions éliminatoires</t>
  </si>
  <si>
    <t>B0</t>
  </si>
  <si>
    <t>Réponses correctes :</t>
  </si>
  <si>
    <t>Réponses incorrectes :</t>
  </si>
  <si>
    <t>Répondre aux questions en mettant une croix (lettre "x") dans la case correspondante.</t>
  </si>
  <si>
    <t>Aucune mauvaise réponse aux questions fondamentales (repérées QCMF).</t>
  </si>
  <si>
    <t>Le test est acquis pour une réussite supérieure ou égale à 70 %.</t>
  </si>
  <si>
    <t>LES DANGERS DE L'ELECTRICITE</t>
  </si>
  <si>
    <t>QCM 1</t>
  </si>
  <si>
    <t>Avant d'utiliser une rallonge électrique sur enrouleur, il faut :</t>
  </si>
  <si>
    <t>La brancher sur le réseau et ensuite dérouler que la longueur nécessaire.</t>
  </si>
  <si>
    <t>x</t>
  </si>
  <si>
    <t>Dérouler entièrement la rallonge et la vérifier.</t>
  </si>
  <si>
    <t>La protéger contre les influences externes (écrasements, eau) le câble de la rallonge.</t>
  </si>
  <si>
    <t>QCM 2</t>
  </si>
  <si>
    <t>Le courant électrique est-il dangereux pour le corps humain ?</t>
  </si>
  <si>
    <t>OUI</t>
  </si>
  <si>
    <t>NON</t>
  </si>
  <si>
    <t>QCM 3</t>
  </si>
  <si>
    <t>Un lave linge (dit de classe I) doit avoir ses parties conductrices accessibles reliées à un conducteur de protection (terre) ?</t>
  </si>
  <si>
    <t>QCM 4</t>
  </si>
  <si>
    <t>Face à un électrisé, que faites-vous en premier ?</t>
  </si>
  <si>
    <t>Vous le dégagez.</t>
  </si>
  <si>
    <t>Vous coupez ou faites couper le courant.</t>
  </si>
  <si>
    <t>Vous donner l'alerte.</t>
  </si>
  <si>
    <t>LES DISTANCES ET LES ZONES D'ENVIRONNEMENT</t>
  </si>
  <si>
    <t>QCM 5</t>
  </si>
  <si>
    <t>Dans la zone de travail, un ouvrier habilité B0 laisse tomber un outil à l'extérieur du balisage, côté des installations sous tension. Que doit-il faire :</t>
  </si>
  <si>
    <t>Franchir le balisage ?</t>
  </si>
  <si>
    <t>Couper le courant et franchir le balisage ?</t>
  </si>
  <si>
    <t>Venir demander des instructions au chargé de travaux ?</t>
  </si>
  <si>
    <t>QCM F 6</t>
  </si>
  <si>
    <t>Le titulaire d'une habilitation B0 peut-il accéder à des locaux réservé aux électriciens :</t>
  </si>
  <si>
    <t>Sur ordre d'un autre exécutant ?</t>
  </si>
  <si>
    <t>De sa propre initiative ?</t>
  </si>
  <si>
    <t>Sur ordre de son chargé de chantier ?</t>
  </si>
  <si>
    <t>QCM 7</t>
  </si>
  <si>
    <t>En tant que personnel habilité B0, à partir de quelle distance des pièces nues sous  tension devez-vous prendre des précautions                particulières ?</t>
  </si>
  <si>
    <t>1 mètre.</t>
  </si>
  <si>
    <t>0,5 mètre.</t>
  </si>
  <si>
    <t>0,3 mètre.</t>
  </si>
  <si>
    <t>QCM 8</t>
  </si>
  <si>
    <t>Vous êtes chargé de chantier habilité B0 dans une entreprise privée du BTP, pouvez-vous monter un échafaudage à 2 mètres d'une ligne électrique EDF basse tension non protégé ?</t>
  </si>
  <si>
    <t>QCM 9</t>
  </si>
  <si>
    <t>Un ouvrier effectue du terrassement à proximité d'une canalisation électrique BT, la distance limite d'approche prudente est de :</t>
  </si>
  <si>
    <t>3 mètres.</t>
  </si>
  <si>
    <t>QCM 10</t>
  </si>
  <si>
    <t>Lors de la construction d'un bâtiment près de ligne basse tension, la valeur de la distance limite d'investigation est :</t>
  </si>
  <si>
    <t>50 mètres.</t>
  </si>
  <si>
    <t>5 mètres.</t>
  </si>
  <si>
    <t>LA LIMITE DES OPERATIONS D'ORDRE NON ELECTRIQUE</t>
  </si>
  <si>
    <t>QCM 11</t>
  </si>
  <si>
    <t>En tant que chargé de chantier en basse tension habilité B0 vous pouvez poser ou faire poser des écrans dans :</t>
  </si>
  <si>
    <t>Jamais ?</t>
  </si>
  <si>
    <t>La zone 1 : zone de voisinage simple ?</t>
  </si>
  <si>
    <t>La zone 4 : zone de voisinage renforcée ?</t>
  </si>
  <si>
    <t>QCM F 12</t>
  </si>
  <si>
    <t>Quelles sont les opérations considérées comme opération d'ordre non électrique ? Ces opérations étant effectuées dans l'environnement d'un ouvrage ou d'une installation électrique.</t>
  </si>
  <si>
    <t>Travaux de B.T.P. (Bâtiment Travaux Public).</t>
  </si>
  <si>
    <t>Travaux de nettoyage (balayage).</t>
  </si>
  <si>
    <t>Pose de câble électrique.</t>
  </si>
  <si>
    <t>Repérage d'appareils électriques.</t>
  </si>
  <si>
    <t>Travaux de désherbage.</t>
  </si>
  <si>
    <t>Travaux de peinture.</t>
  </si>
  <si>
    <t>QCM 13</t>
  </si>
  <si>
    <t>Peut-on être désigné comme surveillant de sécurité électrique en zone de voisinage simple basse tension :</t>
  </si>
  <si>
    <t>Sans aucune habilitation ?</t>
  </si>
  <si>
    <t>Avec l'habilitation B0 ?</t>
  </si>
  <si>
    <t>Avec un diplôme en électricité ?</t>
  </si>
  <si>
    <t>Avec le diplôme S.S.T. (Sauveteur Secouriste du Travail) ?</t>
  </si>
  <si>
    <t>QCM 14</t>
  </si>
  <si>
    <t>En tant que chargé de chantier habilité B0 pouvez-vous :</t>
  </si>
  <si>
    <t>Consigner une ligne électrique basse tension ?</t>
  </si>
  <si>
    <t>Faire travailler votre personnel B0 dans la zone de voisinage simple Basse Tension ?</t>
  </si>
  <si>
    <t>Faire travailler votre personnel B0 dans la zone de voisinage simple Haute Tension ?</t>
  </si>
  <si>
    <t>Signer un avis de fin de travail ?</t>
  </si>
  <si>
    <t>QCM 15</t>
  </si>
  <si>
    <t>Un personnel habilité B0 peut-il être désigné pour réarmer un disjoncteur suite à son déclenchement ?</t>
  </si>
  <si>
    <t>Bonnes réponses</t>
  </si>
  <si>
    <t>Comparaison entre les croix mises par l'élève et les bonnes réponses</t>
  </si>
  <si>
    <t>Résultat de la question</t>
  </si>
  <si>
    <t>Rapport des bonnes réponses par domaine de connaissance</t>
  </si>
  <si>
    <t>Nombre de questions par domaine de connaissance</t>
  </si>
  <si>
    <t>TEST THEORIQUE B0</t>
  </si>
  <si>
    <t>Affectation du chiffre 1 aux bonnes questions fondamentales</t>
  </si>
  <si>
    <t>Test global B0</t>
  </si>
  <si>
    <t>Les dangers de l'électricité</t>
  </si>
  <si>
    <t>Les distances et les zones d'environnement</t>
  </si>
  <si>
    <t>La limite des opérations d'ordre non électrique</t>
  </si>
  <si>
    <t>GLOBAL</t>
  </si>
  <si>
    <t>ATTRIBUTION D'UN AUTRE NOM</t>
  </si>
  <si>
    <t>FONCTION</t>
  </si>
  <si>
    <t xml:space="preserve">CHANGEMENT DE NOM DES CELLULES </t>
  </si>
  <si>
    <t>NOM INITIAL DE LA CELLULE</t>
  </si>
  <si>
    <t>EMPLACEMENT DE LA CELLULE</t>
  </si>
  <si>
    <t>Feuille "Renseignements"</t>
  </si>
  <si>
    <t>F19</t>
  </si>
  <si>
    <t>ARB0</t>
  </si>
  <si>
    <t>Affichage du résultat du test B0</t>
  </si>
  <si>
    <t>M22</t>
  </si>
  <si>
    <t>ABR</t>
  </si>
  <si>
    <t>Feuille "TEST B0"</t>
  </si>
  <si>
    <t>T33</t>
  </si>
  <si>
    <t>NBQ_1</t>
  </si>
  <si>
    <t>Nombre de question dans le premier domaine de connaissance</t>
  </si>
  <si>
    <t>NBQ_2</t>
  </si>
  <si>
    <t>NBQ_3</t>
  </si>
  <si>
    <t>T76</t>
  </si>
  <si>
    <t>T117</t>
  </si>
  <si>
    <t>T120</t>
  </si>
  <si>
    <t>NBQT</t>
  </si>
  <si>
    <t>Nombre de question total du test B0</t>
  </si>
  <si>
    <t>R120</t>
  </si>
  <si>
    <t>NBBR</t>
  </si>
  <si>
    <t>Nombre de bonnes réponses du test B0</t>
  </si>
  <si>
    <t>U33</t>
  </si>
  <si>
    <t>RBR_1</t>
  </si>
  <si>
    <t>Nombre de question dans le deuxième domaine de connaissance</t>
  </si>
  <si>
    <t>Nombre de question dans le troisième domaine de connaissance</t>
  </si>
  <si>
    <t>RBR_2</t>
  </si>
  <si>
    <t>RBR_3</t>
  </si>
  <si>
    <t>U76</t>
  </si>
  <si>
    <t>U117</t>
  </si>
  <si>
    <t>U120</t>
  </si>
  <si>
    <t>RBRT</t>
  </si>
  <si>
    <t>V33</t>
  </si>
  <si>
    <t>QCMF_1</t>
  </si>
  <si>
    <t>Affectation à 1 si les questions fondamentales du premier domaine de connaissance sont bonnes</t>
  </si>
  <si>
    <t>QCMF_2</t>
  </si>
  <si>
    <t>QCMF_3</t>
  </si>
  <si>
    <t>Affectation à 1 si les questions fondamentales du deuxième domaine de connaissance sont bonnes</t>
  </si>
  <si>
    <t>Affectation à 1 si les questions fondamentales du troisième domaine de connaissance sont bonnes</t>
  </si>
  <si>
    <t>Affectation à 1 si les questions fondamentales du test B0 sont bonnes</t>
  </si>
  <si>
    <t>QCMF</t>
  </si>
  <si>
    <t>V76</t>
  </si>
  <si>
    <t>V117</t>
  </si>
  <si>
    <t>V120</t>
  </si>
  <si>
    <t>Affichage des bonnes ou mauvaises réponses dans la feuille "TEST B0"</t>
  </si>
  <si>
    <t>Rapport de bonnes réponses sur le nombre de questions dans le premier domaine de connaissance</t>
  </si>
  <si>
    <t>Rapport de bonnes réponses sur le nombre de questions dans le deuxième domaine de connaissance</t>
  </si>
  <si>
    <t>Rapport de bonnes réponses sur le nombre de questions dans le troisième domaine de connaissance</t>
  </si>
  <si>
    <t>Rapport de bonnes réponses sur le nombre de questions dans le test B0</t>
  </si>
  <si>
    <t>Date de naissance :</t>
  </si>
  <si>
    <t>DATE DE NAISSANCE :</t>
  </si>
  <si>
    <t>PROFESSEUR :</t>
  </si>
  <si>
    <t>LYCEE EDOUARD BRANLY DE BOULOGNE SUR MER</t>
  </si>
  <si>
    <t>Monsieur FLAHAUT JEAN-CHRISTOPHE</t>
  </si>
  <si>
    <t>DIPLÔME : BTS TRAVAUX PUBLICS</t>
  </si>
  <si>
    <t>DATE DE PASSAGE :</t>
  </si>
  <si>
    <t>H12</t>
  </si>
  <si>
    <t>H13</t>
  </si>
  <si>
    <t>H14</t>
  </si>
  <si>
    <t>H15</t>
  </si>
  <si>
    <t>NOM</t>
  </si>
  <si>
    <t>PRENOM</t>
  </si>
  <si>
    <t>DATE_NAISSANCE</t>
  </si>
  <si>
    <t>DATE_DE_PASSAGE</t>
  </si>
  <si>
    <t>Affiche le nom de l'apprenant dans la feuille "Résultats"</t>
  </si>
  <si>
    <t>Affiche le prénom de l'apprenant dans la feuille "Résultats"</t>
  </si>
  <si>
    <t>Affiche la date de naissance de l'apprenant dans la feuille "Résultats"</t>
  </si>
  <si>
    <t>Affiche la date de passage du test de l'apprenant dans la feuille "Résultats"</t>
  </si>
  <si>
    <t>Indiquez votre nom, prénom et dates de naissance et de passage, puis enregistrez ce fichier sous votre nom.                                                                                                             Noubliez pas d'enregistrer à nouveau avant de quitter.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</si>
</sst>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1"/>
      <color rgb="FFFF66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CC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2" borderId="0" xfId="0" applyFill="1"/>
    <xf numFmtId="0" fontId="0" fillId="2" borderId="0" xfId="0" applyFill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4" borderId="0" xfId="0" applyFill="1" applyBorder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6" borderId="5" xfId="0" applyFill="1" applyBorder="1" applyProtection="1"/>
    <xf numFmtId="0" fontId="0" fillId="6" borderId="0" xfId="0" applyFill="1" applyBorder="1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0" fillId="6" borderId="8" xfId="0" applyFill="1" applyBorder="1" applyProtection="1"/>
    <xf numFmtId="0" fontId="0" fillId="6" borderId="9" xfId="0" applyFill="1" applyBorder="1" applyProtection="1"/>
    <xf numFmtId="0" fontId="0" fillId="5" borderId="5" xfId="0" applyFill="1" applyBorder="1" applyProtection="1"/>
    <xf numFmtId="0" fontId="0" fillId="5" borderId="0" xfId="0" applyFill="1" applyBorder="1" applyProtection="1"/>
    <xf numFmtId="0" fontId="0" fillId="5" borderId="6" xfId="0" applyFill="1" applyBorder="1" applyProtection="1"/>
    <xf numFmtId="0" fontId="0" fillId="5" borderId="7" xfId="0" applyFill="1" applyBorder="1" applyProtection="1"/>
    <xf numFmtId="0" fontId="0" fillId="5" borderId="8" xfId="0" applyFill="1" applyBorder="1" applyProtection="1"/>
    <xf numFmtId="0" fontId="0" fillId="5" borderId="9" xfId="0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7" borderId="1" xfId="0" applyFont="1" applyFill="1" applyBorder="1" applyAlignment="1">
      <alignment horizont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/>
    </xf>
    <xf numFmtId="0" fontId="0" fillId="2" borderId="0" xfId="0" applyFill="1"/>
    <xf numFmtId="0" fontId="8" fillId="6" borderId="0" xfId="0" applyFont="1" applyFill="1" applyBorder="1" applyProtection="1">
      <protection locked="0"/>
    </xf>
    <xf numFmtId="0" fontId="8" fillId="6" borderId="6" xfId="0" applyFont="1" applyFill="1" applyBorder="1" applyProtection="1"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14" borderId="0" xfId="0" applyFill="1"/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/>
    <xf numFmtId="0" fontId="2" fillId="0" borderId="1" xfId="0" applyFont="1" applyFill="1" applyBorder="1"/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 vertical="top"/>
    </xf>
    <xf numFmtId="0" fontId="2" fillId="12" borderId="1" xfId="0" applyFont="1" applyFill="1" applyBorder="1"/>
    <xf numFmtId="0" fontId="2" fillId="13" borderId="1" xfId="0" applyFont="1" applyFill="1" applyBorder="1"/>
    <xf numFmtId="0" fontId="2" fillId="14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2" borderId="1" xfId="1" applyNumberFormat="1" applyFont="1" applyFill="1" applyBorder="1"/>
    <xf numFmtId="9" fontId="0" fillId="2" borderId="4" xfId="1" applyNumberFormat="1" applyFont="1" applyFill="1" applyBorder="1"/>
    <xf numFmtId="9" fontId="0" fillId="2" borderId="9" xfId="1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14" fontId="0" fillId="0" borderId="12" xfId="0" applyNumberFormat="1" applyFill="1" applyBorder="1" applyAlignment="1" applyProtection="1">
      <alignment horizontal="center" vertical="center"/>
      <protection locked="0"/>
    </xf>
    <xf numFmtId="14" fontId="0" fillId="0" borderId="14" xfId="0" applyNumberFormat="1" applyFill="1" applyBorder="1" applyAlignment="1" applyProtection="1">
      <alignment horizontal="center" vertical="center"/>
      <protection locked="0"/>
    </xf>
    <xf numFmtId="14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/>
    </xf>
    <xf numFmtId="0" fontId="0" fillId="0" borderId="6" xfId="0" applyFill="1" applyBorder="1" applyAlignment="1" applyProtection="1">
      <alignment horizontal="left" vertical="center"/>
    </xf>
    <xf numFmtId="0" fontId="0" fillId="0" borderId="7" xfId="0" applyFill="1" applyBorder="1" applyAlignment="1" applyProtection="1">
      <alignment horizontal="left" vertical="center"/>
    </xf>
    <xf numFmtId="0" fontId="0" fillId="0" borderId="8" xfId="0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</xf>
    <xf numFmtId="0" fontId="6" fillId="3" borderId="9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164" fontId="7" fillId="0" borderId="2" xfId="1" applyNumberFormat="1" applyFont="1" applyFill="1" applyBorder="1" applyAlignment="1" applyProtection="1">
      <alignment horizontal="center" vertical="center"/>
    </xf>
    <xf numFmtId="164" fontId="7" fillId="0" borderId="3" xfId="1" applyNumberFormat="1" applyFont="1" applyFill="1" applyBorder="1" applyAlignment="1" applyProtection="1">
      <alignment horizontal="center" vertical="center"/>
    </xf>
    <xf numFmtId="164" fontId="7" fillId="0" borderId="4" xfId="1" applyNumberFormat="1" applyFont="1" applyFill="1" applyBorder="1" applyAlignment="1" applyProtection="1">
      <alignment horizontal="center" vertical="center"/>
    </xf>
    <xf numFmtId="164" fontId="7" fillId="0" borderId="5" xfId="1" applyNumberFormat="1" applyFont="1" applyFill="1" applyBorder="1" applyAlignment="1" applyProtection="1">
      <alignment horizontal="center" vertical="center"/>
    </xf>
    <xf numFmtId="164" fontId="7" fillId="0" borderId="0" xfId="1" applyNumberFormat="1" applyFont="1" applyFill="1" applyBorder="1" applyAlignment="1" applyProtection="1">
      <alignment horizontal="center" vertical="center"/>
    </xf>
    <xf numFmtId="164" fontId="7" fillId="0" borderId="6" xfId="1" applyNumberFormat="1" applyFont="1" applyFill="1" applyBorder="1" applyAlignment="1" applyProtection="1">
      <alignment horizontal="center" vertical="center"/>
    </xf>
    <xf numFmtId="164" fontId="7" fillId="0" borderId="7" xfId="1" applyNumberFormat="1" applyFont="1" applyFill="1" applyBorder="1" applyAlignment="1" applyProtection="1">
      <alignment horizontal="center" vertical="center"/>
    </xf>
    <xf numFmtId="164" fontId="7" fillId="0" borderId="8" xfId="1" applyNumberFormat="1" applyFont="1" applyFill="1" applyBorder="1" applyAlignment="1" applyProtection="1">
      <alignment horizontal="center" vertical="center"/>
    </xf>
    <xf numFmtId="164" fontId="7" fillId="0" borderId="9" xfId="1" applyNumberFormat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left" vertical="center"/>
    </xf>
    <xf numFmtId="0" fontId="0" fillId="0" borderId="3" xfId="0" applyFill="1" applyBorder="1" applyAlignment="1" applyProtection="1">
      <alignment horizontal="left" vertical="center"/>
    </xf>
    <xf numFmtId="0" fontId="0" fillId="0" borderId="4" xfId="0" applyFill="1" applyBorder="1" applyAlignment="1" applyProtection="1">
      <alignment horizontal="left" vertical="center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2" fillId="14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/>
    </xf>
    <xf numFmtId="0" fontId="2" fillId="10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0" fontId="0" fillId="0" borderId="11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FFFF99"/>
      <color rgb="FFFFFFCC"/>
      <color rgb="FFFFFFFF"/>
      <color rgb="FFCCCCFF"/>
      <color rgb="FFFF00FF"/>
      <color rgb="FFCCFF33"/>
      <color rgb="FFFFCCFF"/>
      <color rgb="FF66FFFF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 sz="1700">
                <a:solidFill>
                  <a:srgbClr val="FF0000"/>
                </a:solidFill>
              </a:rPr>
              <a:t>Résultat du test théorique B0 et résultat par domaine de connaissance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Abstraction des questions fondamentales</c:v>
          </c:tx>
          <c:spPr>
            <a:solidFill>
              <a:srgbClr val="FFFF99"/>
            </a:solidFill>
          </c:spPr>
          <c:cat>
            <c:strRef>
              <c:f>Résultats!$BH$375:$BH$378</c:f>
              <c:strCache>
                <c:ptCount val="4"/>
                <c:pt idx="0">
                  <c:v>Test global B0</c:v>
                </c:pt>
                <c:pt idx="1">
                  <c:v>Les dangers de l'électricité</c:v>
                </c:pt>
                <c:pt idx="2">
                  <c:v>Les distances et les zones d'environnement</c:v>
                </c:pt>
                <c:pt idx="3">
                  <c:v>La limite des opérations d'ordre non électrique</c:v>
                </c:pt>
              </c:strCache>
            </c:strRef>
          </c:cat>
          <c:val>
            <c:numRef>
              <c:f>Résultats!$BI$375:$BI$378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Prise en compte des questions fondamentales</c:v>
          </c:tx>
          <c:cat>
            <c:strRef>
              <c:f>Résultats!$BH$375:$BH$378</c:f>
              <c:strCache>
                <c:ptCount val="4"/>
                <c:pt idx="0">
                  <c:v>Test global B0</c:v>
                </c:pt>
                <c:pt idx="1">
                  <c:v>Les dangers de l'électricité</c:v>
                </c:pt>
                <c:pt idx="2">
                  <c:v>Les distances et les zones d'environnement</c:v>
                </c:pt>
                <c:pt idx="3">
                  <c:v>La limite des opérations d'ordre non électrique</c:v>
                </c:pt>
              </c:strCache>
            </c:strRef>
          </c:cat>
          <c:val>
            <c:numRef>
              <c:f>Résultats!$BJ$375:$BJ$378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axId val="72563712"/>
        <c:axId val="72590080"/>
      </c:barChart>
      <c:catAx>
        <c:axId val="7256371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/>
            </a:pPr>
            <a:endParaRPr lang="fr-FR"/>
          </a:p>
        </c:txPr>
        <c:crossAx val="72590080"/>
        <c:crosses val="autoZero"/>
        <c:auto val="1"/>
        <c:lblAlgn val="ctr"/>
        <c:lblOffset val="100"/>
      </c:catAx>
      <c:valAx>
        <c:axId val="72590080"/>
        <c:scaling>
          <c:orientation val="minMax"/>
        </c:scaling>
        <c:axPos val="l"/>
        <c:majorGridlines/>
        <c:numFmt formatCode="0%" sourceLinked="1"/>
        <c:tickLblPos val="nextTo"/>
        <c:crossAx val="7256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088299829182932"/>
          <c:y val="0.8937247076055147"/>
          <c:w val="0.29057913651935452"/>
          <c:h val="8.5802689271104959E-2"/>
        </c:manualLayout>
      </c:layout>
    </c:legend>
    <c:plotVisOnly val="1"/>
  </c:chart>
  <c:spPr>
    <a:ln w="50800">
      <a:solidFill>
        <a:schemeClr val="tx1"/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2</xdr:row>
      <xdr:rowOff>28575</xdr:rowOff>
    </xdr:from>
    <xdr:to>
      <xdr:col>5</xdr:col>
      <xdr:colOff>390524</xdr:colOff>
      <xdr:row>6</xdr:row>
      <xdr:rowOff>171291</xdr:rowOff>
    </xdr:to>
    <xdr:pic>
      <xdr:nvPicPr>
        <xdr:cNvPr id="2" name="Image 1" descr="logo lill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9350" y="419100"/>
          <a:ext cx="1781174" cy="904716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2</xdr:row>
      <xdr:rowOff>38099</xdr:rowOff>
    </xdr:from>
    <xdr:to>
      <xdr:col>12</xdr:col>
      <xdr:colOff>742950</xdr:colOff>
      <xdr:row>6</xdr:row>
      <xdr:rowOff>180974</xdr:rowOff>
    </xdr:to>
    <xdr:pic>
      <xdr:nvPicPr>
        <xdr:cNvPr id="3" name="Image 2" descr="logo branly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34325" y="428624"/>
          <a:ext cx="1809750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962024</xdr:colOff>
      <xdr:row>2</xdr:row>
      <xdr:rowOff>9525</xdr:rowOff>
    </xdr:from>
    <xdr:to>
      <xdr:col>11</xdr:col>
      <xdr:colOff>1019175</xdr:colOff>
      <xdr:row>29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590550</xdr:colOff>
      <xdr:row>5</xdr:row>
      <xdr:rowOff>161925</xdr:rowOff>
    </xdr:from>
    <xdr:to>
      <xdr:col>11</xdr:col>
      <xdr:colOff>971550</xdr:colOff>
      <xdr:row>11</xdr:row>
      <xdr:rowOff>174943</xdr:rowOff>
    </xdr:to>
    <xdr:pic>
      <xdr:nvPicPr>
        <xdr:cNvPr id="3" name="Image 2" descr="logo lill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01025" y="990600"/>
          <a:ext cx="1733550" cy="1184593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13</xdr:row>
      <xdr:rowOff>95251</xdr:rowOff>
    </xdr:from>
    <xdr:to>
      <xdr:col>11</xdr:col>
      <xdr:colOff>971550</xdr:colOff>
      <xdr:row>17</xdr:row>
      <xdr:rowOff>125506</xdr:rowOff>
    </xdr:to>
    <xdr:pic>
      <xdr:nvPicPr>
        <xdr:cNvPr id="4" name="Image 3" descr="logo branl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1026" y="2486026"/>
          <a:ext cx="1733549" cy="792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S31"/>
  <sheetViews>
    <sheetView showGridLines="0" showRowColHeaders="0" tabSelected="1" topLeftCell="C1" workbookViewId="0">
      <selection activeCell="H12" sqref="H12:J12"/>
    </sheetView>
  </sheetViews>
  <sheetFormatPr baseColWidth="10" defaultRowHeight="15"/>
  <cols>
    <col min="1" max="5" width="11.42578125" style="1"/>
    <col min="6" max="6" width="9.28515625" style="1" customWidth="1"/>
    <col min="7" max="16384" width="11.42578125" style="1"/>
  </cols>
  <sheetData>
    <row r="2" spans="4:19" ht="15.75" thickBot="1"/>
    <row r="3" spans="4:19">
      <c r="D3" s="100"/>
      <c r="E3" s="101"/>
      <c r="F3" s="101"/>
      <c r="G3" s="3"/>
      <c r="H3" s="3"/>
      <c r="I3" s="3"/>
      <c r="J3" s="3"/>
      <c r="K3" s="3"/>
      <c r="L3" s="3"/>
      <c r="M3" s="4"/>
      <c r="O3" s="79"/>
      <c r="P3" s="79"/>
      <c r="Q3" s="79"/>
      <c r="R3" s="79"/>
      <c r="S3" s="79"/>
    </row>
    <row r="4" spans="4:19">
      <c r="D4" s="102"/>
      <c r="E4" s="103"/>
      <c r="F4" s="103"/>
      <c r="G4" s="80" t="s">
        <v>165</v>
      </c>
      <c r="H4" s="81"/>
      <c r="I4" s="81"/>
      <c r="J4" s="81"/>
      <c r="K4" s="81"/>
      <c r="L4" s="76"/>
      <c r="M4" s="5"/>
      <c r="O4" s="79"/>
      <c r="P4" s="79"/>
      <c r="Q4" s="79"/>
      <c r="R4" s="79"/>
      <c r="S4" s="79"/>
    </row>
    <row r="5" spans="4:19">
      <c r="D5" s="102"/>
      <c r="E5" s="103"/>
      <c r="F5" s="103"/>
      <c r="G5" s="81"/>
      <c r="H5" s="81"/>
      <c r="I5" s="81"/>
      <c r="J5" s="81"/>
      <c r="K5" s="81"/>
      <c r="L5" s="76"/>
      <c r="M5" s="5"/>
      <c r="O5" s="79"/>
      <c r="P5" s="79"/>
      <c r="Q5" s="79"/>
      <c r="R5" s="79"/>
      <c r="S5" s="79"/>
    </row>
    <row r="6" spans="4:19">
      <c r="D6" s="102"/>
      <c r="E6" s="103"/>
      <c r="F6" s="103"/>
      <c r="G6" s="81"/>
      <c r="H6" s="81"/>
      <c r="I6" s="81"/>
      <c r="J6" s="81"/>
      <c r="K6" s="81"/>
      <c r="L6" s="76"/>
      <c r="M6" s="5"/>
    </row>
    <row r="7" spans="4:19" ht="15.75" thickBot="1">
      <c r="D7" s="104"/>
      <c r="E7" s="105"/>
      <c r="F7" s="105"/>
      <c r="G7" s="6"/>
      <c r="H7" s="6"/>
      <c r="I7" s="6"/>
      <c r="J7" s="6"/>
      <c r="K7" s="6"/>
      <c r="L7" s="6"/>
      <c r="M7" s="7"/>
    </row>
    <row r="8" spans="4:19">
      <c r="D8" s="91" t="s">
        <v>0</v>
      </c>
      <c r="E8" s="92"/>
      <c r="F8" s="92"/>
      <c r="G8" s="92"/>
      <c r="H8" s="92"/>
      <c r="I8" s="92"/>
      <c r="J8" s="92"/>
      <c r="K8" s="92"/>
      <c r="L8" s="92"/>
      <c r="M8" s="93"/>
    </row>
    <row r="9" spans="4:19">
      <c r="D9" s="94"/>
      <c r="E9" s="95"/>
      <c r="F9" s="95"/>
      <c r="G9" s="95"/>
      <c r="H9" s="95"/>
      <c r="I9" s="95"/>
      <c r="J9" s="95"/>
      <c r="K9" s="95"/>
      <c r="L9" s="95"/>
      <c r="M9" s="96"/>
    </row>
    <row r="10" spans="4:19" ht="15.75" thickBot="1">
      <c r="D10" s="97"/>
      <c r="E10" s="98"/>
      <c r="F10" s="98"/>
      <c r="G10" s="98"/>
      <c r="H10" s="98"/>
      <c r="I10" s="98"/>
      <c r="J10" s="98"/>
      <c r="K10" s="98"/>
      <c r="L10" s="98"/>
      <c r="M10" s="99"/>
    </row>
    <row r="11" spans="4:19" ht="15.75" thickBot="1">
      <c r="D11" s="8"/>
      <c r="E11" s="9"/>
      <c r="F11" s="9"/>
      <c r="G11" s="9"/>
      <c r="H11" s="9"/>
      <c r="I11" s="9"/>
      <c r="J11" s="9"/>
      <c r="K11" s="9"/>
      <c r="L11" s="9"/>
      <c r="M11" s="10"/>
    </row>
    <row r="12" spans="4:19" s="2" customFormat="1" ht="15.75" thickBot="1">
      <c r="D12" s="11"/>
      <c r="E12" s="12"/>
      <c r="F12" s="77" t="s">
        <v>1</v>
      </c>
      <c r="G12" s="78"/>
      <c r="H12" s="133"/>
      <c r="I12" s="134"/>
      <c r="J12" s="135"/>
      <c r="K12" s="12"/>
      <c r="L12" s="12"/>
      <c r="M12" s="13"/>
    </row>
    <row r="13" spans="4:19" s="2" customFormat="1" ht="15.75" thickBot="1">
      <c r="D13" s="11"/>
      <c r="E13" s="12"/>
      <c r="F13" s="77" t="s">
        <v>2</v>
      </c>
      <c r="G13" s="78"/>
      <c r="H13" s="133"/>
      <c r="I13" s="134"/>
      <c r="J13" s="135"/>
      <c r="K13" s="12"/>
      <c r="L13" s="12"/>
      <c r="M13" s="13"/>
    </row>
    <row r="14" spans="4:19" s="2" customFormat="1" ht="15.75" thickBot="1">
      <c r="D14" s="11"/>
      <c r="E14" s="12"/>
      <c r="F14" s="77" t="s">
        <v>147</v>
      </c>
      <c r="G14" s="78"/>
      <c r="H14" s="82"/>
      <c r="I14" s="134"/>
      <c r="J14" s="135"/>
      <c r="K14" s="12"/>
      <c r="L14" s="12"/>
      <c r="M14" s="13"/>
    </row>
    <row r="15" spans="4:19" s="42" customFormat="1" ht="15.75" thickBot="1">
      <c r="D15" s="11"/>
      <c r="E15" s="12"/>
      <c r="F15" s="77" t="s">
        <v>152</v>
      </c>
      <c r="G15" s="78"/>
      <c r="H15" s="82"/>
      <c r="I15" s="83"/>
      <c r="J15" s="84"/>
      <c r="K15" s="12"/>
      <c r="L15" s="12"/>
      <c r="M15" s="13"/>
    </row>
    <row r="16" spans="4:19" ht="15.75" thickBot="1">
      <c r="D16" s="14"/>
      <c r="E16" s="15"/>
      <c r="F16" s="15"/>
      <c r="G16" s="15"/>
      <c r="H16" s="15"/>
      <c r="I16" s="15"/>
      <c r="J16" s="15"/>
      <c r="K16" s="15"/>
      <c r="L16" s="15"/>
      <c r="M16" s="16"/>
    </row>
    <row r="17" spans="4:13" ht="15.75" thickBot="1">
      <c r="D17" s="17"/>
      <c r="E17" s="18"/>
      <c r="F17" s="18"/>
      <c r="G17" s="18"/>
      <c r="H17" s="18"/>
      <c r="I17" s="18"/>
      <c r="J17" s="18"/>
      <c r="K17" s="18"/>
      <c r="L17" s="18"/>
      <c r="M17" s="19"/>
    </row>
    <row r="18" spans="4:13">
      <c r="D18" s="20"/>
      <c r="E18" s="21"/>
      <c r="F18" s="21"/>
      <c r="G18" s="121" t="s">
        <v>3</v>
      </c>
      <c r="H18" s="122"/>
      <c r="I18" s="123"/>
      <c r="J18" s="121" t="s">
        <v>4</v>
      </c>
      <c r="K18" s="122"/>
      <c r="L18" s="123"/>
      <c r="M18" s="22"/>
    </row>
    <row r="19" spans="4:13">
      <c r="D19" s="20"/>
      <c r="E19" s="21"/>
      <c r="F19" s="21"/>
      <c r="G19" s="124"/>
      <c r="H19" s="125"/>
      <c r="I19" s="126"/>
      <c r="J19" s="124"/>
      <c r="K19" s="125"/>
      <c r="L19" s="126"/>
      <c r="M19" s="22"/>
    </row>
    <row r="20" spans="4:13" ht="15.75" thickBot="1">
      <c r="D20" s="20"/>
      <c r="E20" s="21"/>
      <c r="F20" s="43"/>
      <c r="G20" s="127"/>
      <c r="H20" s="128"/>
      <c r="I20" s="129"/>
      <c r="J20" s="127"/>
      <c r="K20" s="128"/>
      <c r="L20" s="129"/>
      <c r="M20" s="22"/>
    </row>
    <row r="21" spans="4:13">
      <c r="D21" s="20"/>
      <c r="E21" s="106" t="s">
        <v>5</v>
      </c>
      <c r="F21" s="107"/>
      <c r="G21" s="112" t="str">
        <f>IF(ARB0="risque",J21*QCMF,"-- %")</f>
        <v>-- %</v>
      </c>
      <c r="H21" s="113"/>
      <c r="I21" s="114"/>
      <c r="J21" s="112" t="str">
        <f>IF(ARB0="risque",NBBR/NBQT,"-- %")</f>
        <v>-- %</v>
      </c>
      <c r="K21" s="113"/>
      <c r="L21" s="114"/>
      <c r="M21" s="22"/>
    </row>
    <row r="22" spans="4:13">
      <c r="D22" s="20"/>
      <c r="E22" s="108"/>
      <c r="F22" s="109"/>
      <c r="G22" s="115"/>
      <c r="H22" s="116"/>
      <c r="I22" s="117"/>
      <c r="J22" s="115"/>
      <c r="K22" s="116"/>
      <c r="L22" s="117"/>
      <c r="M22" s="22"/>
    </row>
    <row r="23" spans="4:13" ht="15.75" thickBot="1">
      <c r="D23" s="20"/>
      <c r="E23" s="110"/>
      <c r="F23" s="111"/>
      <c r="G23" s="118"/>
      <c r="H23" s="119"/>
      <c r="I23" s="120"/>
      <c r="J23" s="118"/>
      <c r="K23" s="119"/>
      <c r="L23" s="120"/>
      <c r="M23" s="44"/>
    </row>
    <row r="24" spans="4:13" ht="15.75" thickBot="1">
      <c r="D24" s="20"/>
      <c r="E24" s="21"/>
      <c r="F24" s="21"/>
      <c r="G24" s="21"/>
      <c r="H24" s="21"/>
      <c r="I24" s="21"/>
      <c r="J24" s="21"/>
      <c r="K24" s="21"/>
      <c r="L24" s="21"/>
      <c r="M24" s="22"/>
    </row>
    <row r="25" spans="4:13" ht="15.75" thickBot="1">
      <c r="D25" s="20"/>
      <c r="E25" s="77" t="s">
        <v>6</v>
      </c>
      <c r="F25" s="78"/>
      <c r="G25" s="32" t="str">
        <f>IF(ARB0="risque",NBBR,"")</f>
        <v/>
      </c>
      <c r="H25" s="21"/>
      <c r="I25" s="21"/>
      <c r="J25" s="77" t="s">
        <v>7</v>
      </c>
      <c r="K25" s="78"/>
      <c r="L25" s="32" t="str">
        <f>IF(ARB0="risque",NBQT-NBBR,"")</f>
        <v/>
      </c>
      <c r="M25" s="22"/>
    </row>
    <row r="26" spans="4:13" ht="15.75" thickBot="1">
      <c r="D26" s="23"/>
      <c r="E26" s="24"/>
      <c r="F26" s="24"/>
      <c r="G26" s="24"/>
      <c r="H26" s="24"/>
      <c r="I26" s="24"/>
      <c r="J26" s="24"/>
      <c r="K26" s="24"/>
      <c r="L26" s="24"/>
      <c r="M26" s="25"/>
    </row>
    <row r="27" spans="4:13" ht="15.75" thickBot="1">
      <c r="D27" s="26"/>
      <c r="E27" s="27"/>
      <c r="F27" s="27"/>
      <c r="G27" s="27"/>
      <c r="H27" s="27"/>
      <c r="I27" s="27"/>
      <c r="J27" s="27"/>
      <c r="K27" s="27"/>
      <c r="L27" s="27"/>
      <c r="M27" s="28"/>
    </row>
    <row r="28" spans="4:13">
      <c r="D28" s="26"/>
      <c r="E28" s="130" t="s">
        <v>8</v>
      </c>
      <c r="F28" s="131"/>
      <c r="G28" s="131"/>
      <c r="H28" s="131"/>
      <c r="I28" s="131"/>
      <c r="J28" s="131"/>
      <c r="K28" s="131"/>
      <c r="L28" s="132"/>
      <c r="M28" s="28"/>
    </row>
    <row r="29" spans="4:13">
      <c r="D29" s="26"/>
      <c r="E29" s="85" t="s">
        <v>9</v>
      </c>
      <c r="F29" s="86"/>
      <c r="G29" s="86"/>
      <c r="H29" s="86"/>
      <c r="I29" s="86"/>
      <c r="J29" s="86"/>
      <c r="K29" s="86"/>
      <c r="L29" s="87"/>
      <c r="M29" s="28"/>
    </row>
    <row r="30" spans="4:13" ht="15.75" thickBot="1">
      <c r="D30" s="26"/>
      <c r="E30" s="88" t="s">
        <v>10</v>
      </c>
      <c r="F30" s="89"/>
      <c r="G30" s="89"/>
      <c r="H30" s="89"/>
      <c r="I30" s="89"/>
      <c r="J30" s="89"/>
      <c r="K30" s="89"/>
      <c r="L30" s="90"/>
      <c r="M30" s="28"/>
    </row>
    <row r="31" spans="4:13" ht="15.75" thickBot="1">
      <c r="D31" s="29"/>
      <c r="E31" s="30"/>
      <c r="F31" s="30"/>
      <c r="G31" s="30"/>
      <c r="H31" s="30"/>
      <c r="I31" s="30"/>
      <c r="J31" s="30"/>
      <c r="K31" s="30"/>
      <c r="L31" s="30"/>
      <c r="M31" s="31"/>
    </row>
  </sheetData>
  <sheetProtection password="CA2D" sheet="1" objects="1" scenarios="1" selectLockedCells="1"/>
  <mergeCells count="22">
    <mergeCell ref="E29:L29"/>
    <mergeCell ref="E30:L30"/>
    <mergeCell ref="D8:M10"/>
    <mergeCell ref="D3:F7"/>
    <mergeCell ref="E21:F23"/>
    <mergeCell ref="G21:I23"/>
    <mergeCell ref="J21:L23"/>
    <mergeCell ref="J18:L20"/>
    <mergeCell ref="G18:I20"/>
    <mergeCell ref="E28:L28"/>
    <mergeCell ref="E25:F25"/>
    <mergeCell ref="H12:J12"/>
    <mergeCell ref="H13:J13"/>
    <mergeCell ref="H14:J14"/>
    <mergeCell ref="J25:K25"/>
    <mergeCell ref="F15:G15"/>
    <mergeCell ref="O3:S5"/>
    <mergeCell ref="G4:K6"/>
    <mergeCell ref="F12:G12"/>
    <mergeCell ref="F13:G13"/>
    <mergeCell ref="F14:G14"/>
    <mergeCell ref="H15:J15"/>
  </mergeCells>
  <pageMargins left="1.299212598425197" right="1.299212598425197" top="1.1811023622047245" bottom="1.1811023622047245" header="0.31496062992125984" footer="0.31496062992125984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BE158"/>
  <sheetViews>
    <sheetView showGridLines="0" showRowColHeaders="0" workbookViewId="0">
      <selection activeCell="C11" sqref="C11"/>
    </sheetView>
  </sheetViews>
  <sheetFormatPr baseColWidth="10" defaultRowHeight="15"/>
  <cols>
    <col min="1" max="2" width="11.42578125" style="2"/>
    <col min="3" max="3" width="5.5703125" style="2" customWidth="1"/>
    <col min="4" max="15" width="11.42578125" style="2"/>
    <col min="16" max="16" width="11.42578125" style="2" hidden="1" customWidth="1"/>
    <col min="17" max="17" width="24.140625" style="46" hidden="1" customWidth="1"/>
    <col min="18" max="18" width="23.5703125" style="48" hidden="1" customWidth="1"/>
    <col min="19" max="19" width="21.42578125" style="2" hidden="1" customWidth="1"/>
    <col min="20" max="20" width="24.42578125" style="2" hidden="1" customWidth="1"/>
    <col min="21" max="21" width="20.7109375" style="2" hidden="1" customWidth="1"/>
    <col min="22" max="22" width="25.140625" style="2" hidden="1" customWidth="1"/>
    <col min="23" max="23" width="11.42578125" style="2" hidden="1" customWidth="1"/>
    <col min="24" max="24" width="11.42578125" style="42" hidden="1" customWidth="1"/>
    <col min="25" max="25" width="30.28515625" style="2" hidden="1" customWidth="1"/>
    <col min="26" max="26" width="27.140625" style="2" hidden="1" customWidth="1"/>
    <col min="27" max="27" width="32.28515625" style="2" hidden="1" customWidth="1"/>
    <col min="28" max="28" width="91" style="2" hidden="1" customWidth="1"/>
    <col min="29" max="53" width="11.42578125" style="2"/>
    <col min="54" max="54" width="48.5703125" style="2" customWidth="1"/>
    <col min="55" max="16384" width="11.42578125" style="2"/>
  </cols>
  <sheetData>
    <row r="1" spans="2:57" ht="30.75" customHeight="1" thickBot="1">
      <c r="Q1" s="137" t="s">
        <v>82</v>
      </c>
      <c r="R1" s="138" t="s">
        <v>83</v>
      </c>
      <c r="S1" s="139" t="s">
        <v>84</v>
      </c>
      <c r="T1" s="140" t="s">
        <v>86</v>
      </c>
      <c r="U1" s="141" t="s">
        <v>85</v>
      </c>
      <c r="V1" s="136" t="s">
        <v>88</v>
      </c>
    </row>
    <row r="2" spans="2:57">
      <c r="B2" s="161" t="s">
        <v>87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/>
      <c r="Q2" s="137"/>
      <c r="R2" s="138"/>
      <c r="S2" s="139"/>
      <c r="T2" s="140"/>
      <c r="U2" s="141"/>
      <c r="V2" s="136"/>
    </row>
    <row r="3" spans="2:57"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6"/>
      <c r="Q3" s="137"/>
      <c r="R3" s="138"/>
      <c r="S3" s="139"/>
      <c r="T3" s="140"/>
      <c r="U3" s="141"/>
      <c r="V3" s="56"/>
    </row>
    <row r="4" spans="2:57" ht="15.75" customHeight="1" thickBot="1">
      <c r="B4" s="167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9"/>
      <c r="Q4" s="137"/>
      <c r="R4" s="138"/>
      <c r="S4" s="139"/>
      <c r="T4" s="140"/>
      <c r="U4" s="141"/>
      <c r="V4" s="56"/>
      <c r="BA4" s="57"/>
      <c r="BB4" s="57"/>
      <c r="BC4" s="57"/>
      <c r="BD4" s="57"/>
      <c r="BE4" s="57"/>
    </row>
    <row r="5" spans="2:57" ht="15.75" thickBot="1"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Q5" s="47"/>
      <c r="R5" s="49"/>
      <c r="S5" s="50"/>
      <c r="T5" s="51"/>
      <c r="U5" s="52"/>
      <c r="V5" s="56"/>
      <c r="BA5" s="57"/>
      <c r="BB5" s="57"/>
      <c r="BC5" s="57"/>
      <c r="BD5" s="57"/>
      <c r="BE5" s="57"/>
    </row>
    <row r="6" spans="2:57">
      <c r="B6" s="155" t="s">
        <v>11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Q6" s="47"/>
      <c r="R6" s="49"/>
      <c r="S6" s="50"/>
      <c r="T6" s="51"/>
      <c r="U6" s="52"/>
      <c r="V6" s="56"/>
      <c r="BA6" s="57"/>
      <c r="BB6" s="57"/>
      <c r="BC6" s="57"/>
      <c r="BD6" s="57"/>
      <c r="BE6" s="57"/>
    </row>
    <row r="7" spans="2:57" ht="15.75" thickBot="1">
      <c r="B7" s="158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60"/>
      <c r="Q7" s="47"/>
      <c r="R7" s="49"/>
      <c r="S7" s="50"/>
      <c r="T7" s="51"/>
      <c r="U7" s="52"/>
      <c r="V7" s="56"/>
      <c r="BA7" s="57"/>
      <c r="BB7" s="57"/>
      <c r="BC7" s="57"/>
      <c r="BD7" s="57"/>
      <c r="BE7" s="57"/>
    </row>
    <row r="8" spans="2:57" ht="15.75" thickBot="1">
      <c r="B8" s="39" t="s">
        <v>12</v>
      </c>
      <c r="C8" s="33"/>
      <c r="D8" s="151" t="s">
        <v>13</v>
      </c>
      <c r="E8" s="151"/>
      <c r="F8" s="151"/>
      <c r="G8" s="151"/>
      <c r="H8" s="151"/>
      <c r="I8" s="151"/>
      <c r="J8" s="151"/>
      <c r="K8" s="151"/>
      <c r="L8" s="151"/>
      <c r="M8" s="151"/>
      <c r="N8" s="152"/>
      <c r="Q8" s="47"/>
      <c r="R8" s="49"/>
      <c r="S8" s="50"/>
      <c r="T8" s="51"/>
      <c r="U8" s="52"/>
      <c r="V8" s="56"/>
      <c r="BA8" s="57"/>
      <c r="BB8" s="57"/>
      <c r="BC8" s="57"/>
      <c r="BD8" s="57"/>
      <c r="BE8" s="57"/>
    </row>
    <row r="9" spans="2:57">
      <c r="B9" s="34"/>
      <c r="C9" s="35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Q9" s="47"/>
      <c r="R9" s="49"/>
      <c r="S9" s="50"/>
      <c r="T9" s="51"/>
      <c r="U9" s="52"/>
      <c r="V9" s="56"/>
      <c r="BA9" s="57"/>
      <c r="BB9" s="57"/>
      <c r="BC9" s="57"/>
      <c r="BD9" s="57"/>
      <c r="BE9" s="57"/>
    </row>
    <row r="10" spans="2:57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Q10" s="47"/>
      <c r="R10" s="49"/>
      <c r="S10" s="50"/>
      <c r="T10" s="51"/>
      <c r="U10" s="52"/>
      <c r="V10" s="56"/>
    </row>
    <row r="11" spans="2:57">
      <c r="B11" s="34"/>
      <c r="C11" s="45"/>
      <c r="D11" s="170" t="s">
        <v>14</v>
      </c>
      <c r="E11" s="143"/>
      <c r="F11" s="143"/>
      <c r="G11" s="143"/>
      <c r="H11" s="143"/>
      <c r="I11" s="143"/>
      <c r="J11" s="143"/>
      <c r="K11" s="143"/>
      <c r="L11" s="143"/>
      <c r="M11" s="143"/>
      <c r="N11" s="144"/>
      <c r="Q11" s="47"/>
      <c r="R11" s="49"/>
      <c r="S11" s="50"/>
      <c r="T11" s="51"/>
      <c r="U11" s="52"/>
      <c r="V11" s="56"/>
    </row>
    <row r="12" spans="2:57">
      <c r="B12" s="34"/>
      <c r="C12" s="45"/>
      <c r="D12" s="170" t="s">
        <v>16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4"/>
      <c r="Q12" s="47" t="s">
        <v>15</v>
      </c>
      <c r="R12" s="49"/>
      <c r="S12" s="50"/>
      <c r="T12" s="51"/>
      <c r="U12" s="52"/>
      <c r="V12" s="56"/>
    </row>
    <row r="13" spans="2:57">
      <c r="B13" s="34"/>
      <c r="C13" s="45"/>
      <c r="D13" s="170" t="s">
        <v>17</v>
      </c>
      <c r="E13" s="143"/>
      <c r="F13" s="143"/>
      <c r="G13" s="143"/>
      <c r="H13" s="143"/>
      <c r="I13" s="143"/>
      <c r="J13" s="143"/>
      <c r="K13" s="143"/>
      <c r="L13" s="143"/>
      <c r="M13" s="143"/>
      <c r="N13" s="144"/>
      <c r="Q13" s="47" t="s">
        <v>15</v>
      </c>
      <c r="R13" s="49"/>
      <c r="S13" s="50"/>
      <c r="T13" s="51"/>
      <c r="U13" s="52"/>
      <c r="V13" s="56"/>
    </row>
    <row r="14" spans="2:57" ht="15.75" thickBot="1"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145" t="str">
        <f>IF(ABR="risque",S14,"")</f>
        <v/>
      </c>
      <c r="N14" s="146"/>
      <c r="O14" s="42"/>
      <c r="Q14" s="47"/>
      <c r="R14" s="49">
        <f>IF(AND(C11=Q11,C12=Q12,C13=Q13),1,0)</f>
        <v>0</v>
      </c>
      <c r="S14" s="50" t="str">
        <f>IF(R14=1,"Bonne réponse","Mauvaise réponse")</f>
        <v>Mauvaise réponse</v>
      </c>
      <c r="T14" s="51"/>
      <c r="U14" s="52"/>
      <c r="V14" s="56"/>
    </row>
    <row r="15" spans="2:57" ht="15.75" thickBot="1">
      <c r="B15" s="39" t="s">
        <v>18</v>
      </c>
      <c r="C15" s="33"/>
      <c r="D15" s="151" t="s">
        <v>19</v>
      </c>
      <c r="E15" s="151"/>
      <c r="F15" s="151"/>
      <c r="G15" s="151"/>
      <c r="H15" s="151"/>
      <c r="I15" s="151"/>
      <c r="J15" s="151"/>
      <c r="K15" s="151"/>
      <c r="L15" s="151"/>
      <c r="M15" s="151"/>
      <c r="N15" s="152"/>
      <c r="Q15" s="47"/>
      <c r="R15" s="49"/>
      <c r="S15" s="50"/>
      <c r="T15" s="51"/>
      <c r="U15" s="52"/>
      <c r="V15" s="56"/>
    </row>
    <row r="16" spans="2:57">
      <c r="B16" s="34"/>
      <c r="C16" s="3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4"/>
      <c r="Q16" s="47"/>
      <c r="R16" s="49"/>
      <c r="S16" s="50"/>
      <c r="T16" s="51"/>
      <c r="U16" s="52"/>
      <c r="V16" s="56"/>
    </row>
    <row r="17" spans="2:22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6"/>
      <c r="Q17" s="47"/>
      <c r="R17" s="49"/>
      <c r="S17" s="50"/>
      <c r="T17" s="51"/>
      <c r="U17" s="52"/>
      <c r="V17" s="56"/>
    </row>
    <row r="18" spans="2:22">
      <c r="B18" s="34"/>
      <c r="C18" s="45"/>
      <c r="D18" s="142" t="s">
        <v>20</v>
      </c>
      <c r="E18" s="143"/>
      <c r="F18" s="143"/>
      <c r="G18" s="143"/>
      <c r="H18" s="143"/>
      <c r="I18" s="143"/>
      <c r="J18" s="143"/>
      <c r="K18" s="143"/>
      <c r="L18" s="143"/>
      <c r="M18" s="143"/>
      <c r="N18" s="144"/>
      <c r="Q18" s="47" t="s">
        <v>15</v>
      </c>
      <c r="R18" s="49"/>
      <c r="S18" s="50"/>
      <c r="T18" s="51"/>
      <c r="U18" s="52"/>
      <c r="V18" s="56"/>
    </row>
    <row r="19" spans="2:22">
      <c r="B19" s="34"/>
      <c r="C19" s="40"/>
      <c r="D19" s="142" t="s">
        <v>21</v>
      </c>
      <c r="E19" s="143"/>
      <c r="F19" s="143"/>
      <c r="G19" s="143"/>
      <c r="H19" s="143"/>
      <c r="I19" s="143"/>
      <c r="J19" s="143"/>
      <c r="K19" s="143"/>
      <c r="L19" s="143"/>
      <c r="M19" s="143"/>
      <c r="N19" s="144"/>
      <c r="Q19" s="47"/>
      <c r="R19" s="49"/>
      <c r="S19" s="50"/>
      <c r="T19" s="51"/>
      <c r="U19" s="52"/>
      <c r="V19" s="56"/>
    </row>
    <row r="20" spans="2:22" ht="15.75" thickBot="1"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145" t="str">
        <f>IF(ABR="risque",S20,"")</f>
        <v/>
      </c>
      <c r="N20" s="146"/>
      <c r="Q20" s="47"/>
      <c r="R20" s="49">
        <f>IF(AND(C18=Q18,C19=Q19),1,0)</f>
        <v>0</v>
      </c>
      <c r="S20" s="50" t="str">
        <f>IF(R20=1,"Bonne réponse","Mauvaise réponse")</f>
        <v>Mauvaise réponse</v>
      </c>
      <c r="T20" s="51"/>
      <c r="U20" s="52"/>
      <c r="V20" s="56"/>
    </row>
    <row r="21" spans="2:22" ht="15.75" thickBot="1">
      <c r="B21" s="39" t="s">
        <v>22</v>
      </c>
      <c r="C21" s="33"/>
      <c r="D21" s="151" t="s">
        <v>23</v>
      </c>
      <c r="E21" s="151"/>
      <c r="F21" s="151"/>
      <c r="G21" s="151"/>
      <c r="H21" s="151"/>
      <c r="I21" s="151"/>
      <c r="J21" s="151"/>
      <c r="K21" s="151"/>
      <c r="L21" s="151"/>
      <c r="M21" s="151"/>
      <c r="N21" s="152"/>
      <c r="Q21" s="47"/>
      <c r="R21" s="49"/>
      <c r="S21" s="50"/>
      <c r="T21" s="51"/>
      <c r="U21" s="52"/>
      <c r="V21" s="56"/>
    </row>
    <row r="22" spans="2:22">
      <c r="B22" s="34"/>
      <c r="C22" s="3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4"/>
      <c r="Q22" s="47"/>
      <c r="R22" s="49"/>
      <c r="S22" s="50"/>
      <c r="T22" s="51"/>
      <c r="U22" s="52"/>
      <c r="V22" s="56"/>
    </row>
    <row r="23" spans="2:22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6"/>
      <c r="Q23" s="47"/>
      <c r="R23" s="49"/>
      <c r="S23" s="50"/>
      <c r="T23" s="51"/>
      <c r="U23" s="52"/>
      <c r="V23" s="56"/>
    </row>
    <row r="24" spans="2:22">
      <c r="B24" s="34"/>
      <c r="C24" s="45"/>
      <c r="D24" s="142" t="s">
        <v>20</v>
      </c>
      <c r="E24" s="143"/>
      <c r="F24" s="143"/>
      <c r="G24" s="143"/>
      <c r="H24" s="143"/>
      <c r="I24" s="143"/>
      <c r="J24" s="143"/>
      <c r="K24" s="143"/>
      <c r="L24" s="143"/>
      <c r="M24" s="143"/>
      <c r="N24" s="144"/>
      <c r="Q24" s="47" t="s">
        <v>15</v>
      </c>
      <c r="R24" s="49"/>
      <c r="S24" s="50"/>
      <c r="T24" s="51"/>
      <c r="U24" s="52"/>
      <c r="V24" s="56"/>
    </row>
    <row r="25" spans="2:22">
      <c r="B25" s="34"/>
      <c r="C25" s="45"/>
      <c r="D25" s="142" t="s">
        <v>21</v>
      </c>
      <c r="E25" s="143"/>
      <c r="F25" s="143"/>
      <c r="G25" s="143"/>
      <c r="H25" s="143"/>
      <c r="I25" s="143"/>
      <c r="J25" s="143"/>
      <c r="K25" s="143"/>
      <c r="L25" s="143"/>
      <c r="M25" s="143"/>
      <c r="N25" s="144"/>
      <c r="Q25" s="47"/>
      <c r="R25" s="49"/>
      <c r="S25" s="50"/>
      <c r="T25" s="51"/>
      <c r="U25" s="52"/>
      <c r="V25" s="56"/>
    </row>
    <row r="26" spans="2:22" ht="15.75" thickBot="1"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45" t="str">
        <f>IF(ABR="risque",S26,"")</f>
        <v/>
      </c>
      <c r="N26" s="146"/>
      <c r="Q26" s="47"/>
      <c r="R26" s="49">
        <f>IF(AND(C24=Q24,C25=Q25),1,0)</f>
        <v>0</v>
      </c>
      <c r="S26" s="50" t="str">
        <f>IF(R26=1,"Bonne réponse","Mauvaise réponse")</f>
        <v>Mauvaise réponse</v>
      </c>
      <c r="T26" s="51"/>
      <c r="U26" s="52"/>
      <c r="V26" s="56"/>
    </row>
    <row r="27" spans="2:22" ht="15.75" thickBot="1">
      <c r="B27" s="39" t="s">
        <v>24</v>
      </c>
      <c r="C27" s="33"/>
      <c r="D27" s="151" t="s">
        <v>25</v>
      </c>
      <c r="E27" s="151"/>
      <c r="F27" s="151"/>
      <c r="G27" s="151"/>
      <c r="H27" s="151"/>
      <c r="I27" s="151"/>
      <c r="J27" s="151"/>
      <c r="K27" s="151"/>
      <c r="L27" s="151"/>
      <c r="M27" s="151"/>
      <c r="N27" s="152"/>
      <c r="Q27" s="47"/>
      <c r="R27" s="49"/>
      <c r="S27" s="50"/>
      <c r="T27" s="51"/>
      <c r="U27" s="52"/>
      <c r="V27" s="56"/>
    </row>
    <row r="28" spans="2:22">
      <c r="B28" s="34"/>
      <c r="C28" s="3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4"/>
      <c r="Q28" s="47"/>
      <c r="R28" s="49"/>
      <c r="S28" s="50"/>
      <c r="T28" s="51"/>
      <c r="U28" s="52"/>
      <c r="V28" s="56"/>
    </row>
    <row r="29" spans="2:22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6"/>
      <c r="Q29" s="47"/>
      <c r="R29" s="49"/>
      <c r="S29" s="50"/>
      <c r="T29" s="51"/>
      <c r="U29" s="52"/>
      <c r="V29" s="56"/>
    </row>
    <row r="30" spans="2:22">
      <c r="B30" s="34"/>
      <c r="C30" s="40"/>
      <c r="D30" s="142" t="s">
        <v>26</v>
      </c>
      <c r="E30" s="143"/>
      <c r="F30" s="143"/>
      <c r="G30" s="143"/>
      <c r="H30" s="143"/>
      <c r="I30" s="143"/>
      <c r="J30" s="143"/>
      <c r="K30" s="143"/>
      <c r="L30" s="143"/>
      <c r="M30" s="143"/>
      <c r="N30" s="144"/>
      <c r="Q30" s="47"/>
      <c r="R30" s="49"/>
      <c r="S30" s="50"/>
      <c r="T30" s="51"/>
      <c r="U30" s="52"/>
      <c r="V30" s="56"/>
    </row>
    <row r="31" spans="2:22">
      <c r="B31" s="34"/>
      <c r="C31" s="45"/>
      <c r="D31" s="142" t="s">
        <v>27</v>
      </c>
      <c r="E31" s="143"/>
      <c r="F31" s="143"/>
      <c r="G31" s="143"/>
      <c r="H31" s="143"/>
      <c r="I31" s="143"/>
      <c r="J31" s="143"/>
      <c r="K31" s="143"/>
      <c r="L31" s="143"/>
      <c r="M31" s="143"/>
      <c r="N31" s="144"/>
      <c r="Q31" s="47" t="s">
        <v>15</v>
      </c>
      <c r="R31" s="49"/>
      <c r="S31" s="50"/>
      <c r="T31" s="51"/>
      <c r="U31" s="52"/>
      <c r="V31" s="56"/>
    </row>
    <row r="32" spans="2:22">
      <c r="B32" s="34"/>
      <c r="C32" s="40"/>
      <c r="D32" s="142" t="s">
        <v>28</v>
      </c>
      <c r="E32" s="143"/>
      <c r="F32" s="143"/>
      <c r="G32" s="143"/>
      <c r="H32" s="143"/>
      <c r="I32" s="143"/>
      <c r="J32" s="143"/>
      <c r="K32" s="143"/>
      <c r="L32" s="143"/>
      <c r="M32" s="143"/>
      <c r="N32" s="144"/>
      <c r="Q32" s="47"/>
      <c r="R32" s="49"/>
      <c r="S32" s="50"/>
      <c r="T32" s="51"/>
      <c r="U32" s="52"/>
      <c r="V32" s="56"/>
    </row>
    <row r="33" spans="2:22" ht="15.75" thickBot="1"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145" t="str">
        <f>IF(ABR="risque",S33,"")</f>
        <v/>
      </c>
      <c r="N33" s="146"/>
      <c r="Q33" s="47"/>
      <c r="R33" s="49">
        <f>IF(AND(C30=Q30,C31=Q31,C32=Q32),1,0)</f>
        <v>0</v>
      </c>
      <c r="S33" s="50" t="str">
        <f>IF(R33=1,"Bonne réponse","Mauvaise réponse")</f>
        <v>Mauvaise réponse</v>
      </c>
      <c r="T33" s="51">
        <f>COUNTA(M7:M34)</f>
        <v>4</v>
      </c>
      <c r="U33" s="52">
        <f>SUM(R7:R34)/NBQ_1</f>
        <v>0</v>
      </c>
      <c r="V33" s="56">
        <v>1</v>
      </c>
    </row>
    <row r="34" spans="2:22">
      <c r="B34" s="155" t="s">
        <v>29</v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7"/>
      <c r="Q34" s="47"/>
      <c r="R34" s="49"/>
      <c r="S34" s="50"/>
      <c r="T34" s="51"/>
      <c r="U34" s="52"/>
      <c r="V34" s="56"/>
    </row>
    <row r="35" spans="2:22" ht="15.75" thickBot="1">
      <c r="B35" s="158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60"/>
      <c r="Q35" s="47"/>
      <c r="R35" s="49"/>
      <c r="S35" s="50"/>
      <c r="T35" s="51"/>
      <c r="U35" s="52"/>
      <c r="V35" s="56"/>
    </row>
    <row r="36" spans="2:22" ht="15.75" thickBot="1">
      <c r="B36" s="39" t="s">
        <v>30</v>
      </c>
      <c r="C36" s="33"/>
      <c r="D36" s="147" t="s">
        <v>31</v>
      </c>
      <c r="E36" s="147"/>
      <c r="F36" s="147"/>
      <c r="G36" s="147"/>
      <c r="H36" s="147"/>
      <c r="I36" s="147"/>
      <c r="J36" s="147"/>
      <c r="K36" s="147"/>
      <c r="L36" s="147"/>
      <c r="M36" s="147"/>
      <c r="N36" s="148"/>
      <c r="Q36" s="47"/>
      <c r="R36" s="49"/>
      <c r="S36" s="50"/>
      <c r="T36" s="51"/>
      <c r="U36" s="52"/>
      <c r="V36" s="56"/>
    </row>
    <row r="37" spans="2:22">
      <c r="B37" s="34"/>
      <c r="C37" s="35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50"/>
      <c r="Q37" s="47"/>
      <c r="R37" s="49"/>
      <c r="S37" s="50"/>
      <c r="T37" s="51"/>
      <c r="U37" s="52"/>
      <c r="V37" s="56"/>
    </row>
    <row r="38" spans="2:22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Q38" s="47"/>
      <c r="R38" s="49"/>
      <c r="S38" s="50"/>
      <c r="T38" s="51"/>
      <c r="U38" s="52"/>
      <c r="V38" s="56"/>
    </row>
    <row r="39" spans="2:22">
      <c r="B39" s="34"/>
      <c r="C39" s="40"/>
      <c r="D39" s="142" t="s">
        <v>32</v>
      </c>
      <c r="E39" s="143"/>
      <c r="F39" s="143"/>
      <c r="G39" s="143"/>
      <c r="H39" s="143"/>
      <c r="I39" s="143"/>
      <c r="J39" s="143"/>
      <c r="K39" s="143"/>
      <c r="L39" s="143"/>
      <c r="M39" s="143"/>
      <c r="N39" s="144"/>
      <c r="Q39" s="47"/>
      <c r="R39" s="49"/>
      <c r="S39" s="50"/>
      <c r="T39" s="51"/>
      <c r="U39" s="52"/>
      <c r="V39" s="56"/>
    </row>
    <row r="40" spans="2:22">
      <c r="B40" s="34"/>
      <c r="C40" s="40"/>
      <c r="D40" s="142" t="s">
        <v>33</v>
      </c>
      <c r="E40" s="143"/>
      <c r="F40" s="143"/>
      <c r="G40" s="143"/>
      <c r="H40" s="143"/>
      <c r="I40" s="143"/>
      <c r="J40" s="143"/>
      <c r="K40" s="143"/>
      <c r="L40" s="143"/>
      <c r="M40" s="143"/>
      <c r="N40" s="144"/>
      <c r="Q40" s="47"/>
      <c r="R40" s="49"/>
      <c r="S40" s="50"/>
      <c r="T40" s="51"/>
      <c r="U40" s="52"/>
      <c r="V40" s="56"/>
    </row>
    <row r="41" spans="2:22">
      <c r="B41" s="34"/>
      <c r="C41" s="45"/>
      <c r="D41" s="142" t="s">
        <v>34</v>
      </c>
      <c r="E41" s="143"/>
      <c r="F41" s="143"/>
      <c r="G41" s="143"/>
      <c r="H41" s="143"/>
      <c r="I41" s="143"/>
      <c r="J41" s="143"/>
      <c r="K41" s="143"/>
      <c r="L41" s="143"/>
      <c r="M41" s="143"/>
      <c r="N41" s="144"/>
      <c r="Q41" s="47" t="s">
        <v>15</v>
      </c>
      <c r="R41" s="49"/>
      <c r="S41" s="50"/>
      <c r="T41" s="51"/>
      <c r="U41" s="52"/>
      <c r="V41" s="56"/>
    </row>
    <row r="42" spans="2:22" ht="15.75" thickBot="1"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45" t="str">
        <f>IF(ABR="risque",S42,"")</f>
        <v/>
      </c>
      <c r="N42" s="146"/>
      <c r="Q42" s="47"/>
      <c r="R42" s="49">
        <f>IF(AND(C39=Q39,C40=Q40,C41=Q41),1,0)</f>
        <v>0</v>
      </c>
      <c r="S42" s="50" t="str">
        <f>IF(R42=1,"Bonne réponse","Mauvaise réponse")</f>
        <v>Mauvaise réponse</v>
      </c>
      <c r="T42" s="51"/>
      <c r="U42" s="52"/>
      <c r="V42" s="56"/>
    </row>
    <row r="43" spans="2:22" ht="15.75" thickBot="1">
      <c r="B43" s="41" t="s">
        <v>35</v>
      </c>
      <c r="C43" s="33"/>
      <c r="D43" s="151" t="s">
        <v>36</v>
      </c>
      <c r="E43" s="151"/>
      <c r="F43" s="151"/>
      <c r="G43" s="151"/>
      <c r="H43" s="151"/>
      <c r="I43" s="151"/>
      <c r="J43" s="151"/>
      <c r="K43" s="151"/>
      <c r="L43" s="151"/>
      <c r="M43" s="151"/>
      <c r="N43" s="152"/>
      <c r="Q43" s="47"/>
      <c r="R43" s="49"/>
      <c r="S43" s="50"/>
      <c r="T43" s="51"/>
      <c r="U43" s="52"/>
      <c r="V43" s="56"/>
    </row>
    <row r="44" spans="2:22">
      <c r="B44" s="34"/>
      <c r="C44" s="35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4"/>
      <c r="Q44" s="47"/>
      <c r="R44" s="49"/>
      <c r="S44" s="50"/>
      <c r="T44" s="51"/>
      <c r="U44" s="52"/>
      <c r="V44" s="56"/>
    </row>
    <row r="45" spans="2:22"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Q45" s="47"/>
      <c r="R45" s="49"/>
      <c r="S45" s="50"/>
      <c r="T45" s="51"/>
      <c r="U45" s="52"/>
      <c r="V45" s="56"/>
    </row>
    <row r="46" spans="2:22">
      <c r="B46" s="34"/>
      <c r="C46" s="40"/>
      <c r="D46" s="142" t="s">
        <v>37</v>
      </c>
      <c r="E46" s="143"/>
      <c r="F46" s="143"/>
      <c r="G46" s="143"/>
      <c r="H46" s="143"/>
      <c r="I46" s="143"/>
      <c r="J46" s="143"/>
      <c r="K46" s="143"/>
      <c r="L46" s="143"/>
      <c r="M46" s="143"/>
      <c r="N46" s="144"/>
      <c r="Q46" s="47"/>
      <c r="R46" s="49"/>
      <c r="S46" s="50"/>
      <c r="T46" s="51"/>
      <c r="U46" s="52"/>
      <c r="V46" s="56"/>
    </row>
    <row r="47" spans="2:22">
      <c r="B47" s="34"/>
      <c r="C47" s="40"/>
      <c r="D47" s="142" t="s">
        <v>38</v>
      </c>
      <c r="E47" s="143"/>
      <c r="F47" s="143"/>
      <c r="G47" s="143"/>
      <c r="H47" s="143"/>
      <c r="I47" s="143"/>
      <c r="J47" s="143"/>
      <c r="K47" s="143"/>
      <c r="L47" s="143"/>
      <c r="M47" s="143"/>
      <c r="N47" s="144"/>
      <c r="Q47" s="47"/>
      <c r="R47" s="49"/>
      <c r="S47" s="50"/>
      <c r="T47" s="51"/>
      <c r="U47" s="52"/>
      <c r="V47" s="56"/>
    </row>
    <row r="48" spans="2:22">
      <c r="B48" s="34"/>
      <c r="C48" s="45"/>
      <c r="D48" s="142" t="s">
        <v>39</v>
      </c>
      <c r="E48" s="143"/>
      <c r="F48" s="143"/>
      <c r="G48" s="143"/>
      <c r="H48" s="143"/>
      <c r="I48" s="143"/>
      <c r="J48" s="143"/>
      <c r="K48" s="143"/>
      <c r="L48" s="143"/>
      <c r="M48" s="143"/>
      <c r="N48" s="144"/>
      <c r="Q48" s="47" t="s">
        <v>15</v>
      </c>
      <c r="R48" s="49"/>
      <c r="S48" s="50"/>
      <c r="T48" s="51"/>
      <c r="U48" s="52"/>
      <c r="V48" s="56"/>
    </row>
    <row r="49" spans="2:22" ht="15.75" thickBot="1"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45" t="str">
        <f>IF(ABR="risque",S49,"")</f>
        <v/>
      </c>
      <c r="N49" s="146"/>
      <c r="Q49" s="47"/>
      <c r="R49" s="49">
        <f>IF(AND(C46=Q46,C47=Q47,C48=Q48),1,0)</f>
        <v>0</v>
      </c>
      <c r="S49" s="50" t="str">
        <f>IF(R49=1,"Bonne réponse","Mauvaise réponse")</f>
        <v>Mauvaise réponse</v>
      </c>
      <c r="T49" s="51"/>
      <c r="U49" s="52"/>
      <c r="V49" s="56"/>
    </row>
    <row r="50" spans="2:22" ht="15.75" thickBot="1">
      <c r="B50" s="39" t="s">
        <v>40</v>
      </c>
      <c r="C50" s="33"/>
      <c r="D50" s="147" t="s">
        <v>41</v>
      </c>
      <c r="E50" s="147"/>
      <c r="F50" s="147"/>
      <c r="G50" s="147"/>
      <c r="H50" s="147"/>
      <c r="I50" s="147"/>
      <c r="J50" s="147"/>
      <c r="K50" s="147"/>
      <c r="L50" s="147"/>
      <c r="M50" s="147"/>
      <c r="N50" s="148"/>
      <c r="Q50" s="47"/>
      <c r="R50" s="49"/>
      <c r="S50" s="50"/>
      <c r="T50" s="51"/>
      <c r="U50" s="52"/>
      <c r="V50" s="56"/>
    </row>
    <row r="51" spans="2:22">
      <c r="B51" s="34"/>
      <c r="C51" s="35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50"/>
      <c r="Q51" s="47"/>
      <c r="R51" s="49"/>
      <c r="S51" s="50"/>
      <c r="T51" s="51"/>
      <c r="U51" s="52"/>
      <c r="V51" s="56"/>
    </row>
    <row r="52" spans="2:22"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Q52" s="47"/>
      <c r="R52" s="49"/>
      <c r="S52" s="50"/>
      <c r="T52" s="51"/>
      <c r="U52" s="52"/>
      <c r="V52" s="56"/>
    </row>
    <row r="53" spans="2:22">
      <c r="B53" s="34"/>
      <c r="C53" s="40"/>
      <c r="D53" s="142" t="s">
        <v>42</v>
      </c>
      <c r="E53" s="143"/>
      <c r="F53" s="143"/>
      <c r="G53" s="143"/>
      <c r="H53" s="143"/>
      <c r="I53" s="143"/>
      <c r="J53" s="143"/>
      <c r="K53" s="143"/>
      <c r="L53" s="143"/>
      <c r="M53" s="143"/>
      <c r="N53" s="144"/>
      <c r="Q53" s="47"/>
      <c r="R53" s="49"/>
      <c r="S53" s="50"/>
      <c r="T53" s="51"/>
      <c r="U53" s="52"/>
      <c r="V53" s="56"/>
    </row>
    <row r="54" spans="2:22">
      <c r="B54" s="34"/>
      <c r="C54" s="40"/>
      <c r="D54" s="142" t="s">
        <v>43</v>
      </c>
      <c r="E54" s="143"/>
      <c r="F54" s="143"/>
      <c r="G54" s="143"/>
      <c r="H54" s="143"/>
      <c r="I54" s="143"/>
      <c r="J54" s="143"/>
      <c r="K54" s="143"/>
      <c r="L54" s="143"/>
      <c r="M54" s="143"/>
      <c r="N54" s="144"/>
      <c r="Q54" s="47"/>
      <c r="R54" s="49"/>
      <c r="S54" s="50"/>
      <c r="T54" s="51"/>
      <c r="U54" s="52"/>
      <c r="V54" s="56"/>
    </row>
    <row r="55" spans="2:22">
      <c r="B55" s="34"/>
      <c r="C55" s="45"/>
      <c r="D55" s="142" t="s">
        <v>44</v>
      </c>
      <c r="E55" s="143"/>
      <c r="F55" s="143"/>
      <c r="G55" s="143"/>
      <c r="H55" s="143"/>
      <c r="I55" s="143"/>
      <c r="J55" s="143"/>
      <c r="K55" s="143"/>
      <c r="L55" s="143"/>
      <c r="M55" s="143"/>
      <c r="N55" s="144"/>
      <c r="Q55" s="47" t="s">
        <v>15</v>
      </c>
      <c r="R55" s="49"/>
      <c r="S55" s="50"/>
      <c r="T55" s="51"/>
      <c r="U55" s="52"/>
      <c r="V55" s="56"/>
    </row>
    <row r="56" spans="2:22" ht="15.75" thickBot="1">
      <c r="B56" s="37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145" t="str">
        <f>IF(ABR="risque",S56,"")</f>
        <v/>
      </c>
      <c r="N56" s="146"/>
      <c r="Q56" s="47"/>
      <c r="R56" s="49">
        <f>IF(AND(C53=Q53,C54=Q54,C55=Q55),1,0)</f>
        <v>0</v>
      </c>
      <c r="S56" s="50" t="str">
        <f>IF(R56=1,"Bonne réponse","Mauvaise réponse")</f>
        <v>Mauvaise réponse</v>
      </c>
      <c r="T56" s="51"/>
      <c r="U56" s="52"/>
      <c r="V56" s="56"/>
    </row>
    <row r="57" spans="2:22" ht="15.75" thickBot="1">
      <c r="B57" s="39" t="s">
        <v>45</v>
      </c>
      <c r="C57" s="33"/>
      <c r="D57" s="147" t="s">
        <v>46</v>
      </c>
      <c r="E57" s="147"/>
      <c r="F57" s="147"/>
      <c r="G57" s="147"/>
      <c r="H57" s="147"/>
      <c r="I57" s="147"/>
      <c r="J57" s="147"/>
      <c r="K57" s="147"/>
      <c r="L57" s="147"/>
      <c r="M57" s="147"/>
      <c r="N57" s="148"/>
      <c r="Q57" s="47"/>
      <c r="R57" s="49"/>
      <c r="S57" s="50"/>
      <c r="T57" s="51"/>
      <c r="U57" s="52"/>
      <c r="V57" s="56"/>
    </row>
    <row r="58" spans="2:22">
      <c r="B58" s="34"/>
      <c r="C58" s="35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50"/>
      <c r="Q58" s="47"/>
      <c r="R58" s="49"/>
      <c r="S58" s="50"/>
      <c r="T58" s="51"/>
      <c r="U58" s="52"/>
      <c r="V58" s="56"/>
    </row>
    <row r="59" spans="2:22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  <c r="Q59" s="47"/>
      <c r="R59" s="49"/>
      <c r="S59" s="50"/>
      <c r="T59" s="51"/>
      <c r="U59" s="52"/>
      <c r="V59" s="56"/>
    </row>
    <row r="60" spans="2:22">
      <c r="B60" s="34"/>
      <c r="C60" s="40"/>
      <c r="D60" s="142" t="s">
        <v>20</v>
      </c>
      <c r="E60" s="143"/>
      <c r="F60" s="143"/>
      <c r="G60" s="143"/>
      <c r="H60" s="143"/>
      <c r="I60" s="143"/>
      <c r="J60" s="143"/>
      <c r="K60" s="143"/>
      <c r="L60" s="143"/>
      <c r="M60" s="143"/>
      <c r="N60" s="144"/>
      <c r="Q60" s="47"/>
      <c r="R60" s="49"/>
      <c r="S60" s="50"/>
      <c r="T60" s="51"/>
      <c r="U60" s="52"/>
      <c r="V60" s="56"/>
    </row>
    <row r="61" spans="2:22">
      <c r="B61" s="34"/>
      <c r="C61" s="45"/>
      <c r="D61" s="142" t="s">
        <v>21</v>
      </c>
      <c r="E61" s="143"/>
      <c r="F61" s="143"/>
      <c r="G61" s="143"/>
      <c r="H61" s="143"/>
      <c r="I61" s="143"/>
      <c r="J61" s="143"/>
      <c r="K61" s="143"/>
      <c r="L61" s="143"/>
      <c r="M61" s="143"/>
      <c r="N61" s="144"/>
      <c r="Q61" s="47" t="s">
        <v>15</v>
      </c>
      <c r="R61" s="49"/>
      <c r="S61" s="50"/>
      <c r="T61" s="51"/>
      <c r="U61" s="52"/>
      <c r="V61" s="56"/>
    </row>
    <row r="62" spans="2:22" ht="15.75" thickBot="1">
      <c r="B62" s="37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145" t="str">
        <f>IF(ABR="risque",S62,"")</f>
        <v/>
      </c>
      <c r="N62" s="146"/>
      <c r="Q62" s="47"/>
      <c r="R62" s="49">
        <f>IF(AND(C60=Q60,C61=Q61),1,0)</f>
        <v>0</v>
      </c>
      <c r="S62" s="50" t="str">
        <f>IF(R62=1,"Bonne réponse","Mauvaise réponse")</f>
        <v>Mauvaise réponse</v>
      </c>
      <c r="T62" s="51"/>
      <c r="U62" s="52"/>
      <c r="V62" s="56"/>
    </row>
    <row r="63" spans="2:22" ht="15.75" thickBot="1">
      <c r="B63" s="39" t="s">
        <v>47</v>
      </c>
      <c r="C63" s="33"/>
      <c r="D63" s="147" t="s">
        <v>48</v>
      </c>
      <c r="E63" s="147"/>
      <c r="F63" s="147"/>
      <c r="G63" s="147"/>
      <c r="H63" s="147"/>
      <c r="I63" s="147"/>
      <c r="J63" s="147"/>
      <c r="K63" s="147"/>
      <c r="L63" s="147"/>
      <c r="M63" s="147"/>
      <c r="N63" s="148"/>
      <c r="Q63" s="47"/>
      <c r="R63" s="49"/>
      <c r="S63" s="50"/>
      <c r="T63" s="51"/>
      <c r="U63" s="52"/>
      <c r="V63" s="56"/>
    </row>
    <row r="64" spans="2:22">
      <c r="B64" s="34"/>
      <c r="C64" s="35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50"/>
      <c r="Q64" s="47"/>
      <c r="R64" s="49"/>
      <c r="S64" s="50"/>
      <c r="T64" s="51"/>
      <c r="U64" s="52"/>
      <c r="V64" s="56"/>
    </row>
    <row r="65" spans="2:22"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Q65" s="47"/>
      <c r="R65" s="49"/>
      <c r="S65" s="50"/>
      <c r="T65" s="51"/>
      <c r="U65" s="52"/>
      <c r="V65" s="56"/>
    </row>
    <row r="66" spans="2:22">
      <c r="B66" s="34"/>
      <c r="C66" s="45"/>
      <c r="D66" s="142" t="s">
        <v>49</v>
      </c>
      <c r="E66" s="143"/>
      <c r="F66" s="143"/>
      <c r="G66" s="143"/>
      <c r="H66" s="143"/>
      <c r="I66" s="143"/>
      <c r="J66" s="143"/>
      <c r="K66" s="143"/>
      <c r="L66" s="143"/>
      <c r="M66" s="143"/>
      <c r="N66" s="144"/>
      <c r="Q66" s="47"/>
      <c r="R66" s="49"/>
      <c r="S66" s="50"/>
      <c r="T66" s="51"/>
      <c r="U66" s="52"/>
      <c r="V66" s="56"/>
    </row>
    <row r="67" spans="2:22">
      <c r="B67" s="34"/>
      <c r="C67" s="45"/>
      <c r="D67" s="142" t="s">
        <v>43</v>
      </c>
      <c r="E67" s="143"/>
      <c r="F67" s="143"/>
      <c r="G67" s="143"/>
      <c r="H67" s="143"/>
      <c r="I67" s="143"/>
      <c r="J67" s="143"/>
      <c r="K67" s="143"/>
      <c r="L67" s="143"/>
      <c r="M67" s="143"/>
      <c r="N67" s="144"/>
      <c r="Q67" s="47" t="s">
        <v>15</v>
      </c>
      <c r="R67" s="49"/>
      <c r="S67" s="50"/>
      <c r="T67" s="51"/>
      <c r="U67" s="52"/>
      <c r="V67" s="56"/>
    </row>
    <row r="68" spans="2:22">
      <c r="B68" s="34"/>
      <c r="C68" s="40"/>
      <c r="D68" s="142" t="s">
        <v>44</v>
      </c>
      <c r="E68" s="143"/>
      <c r="F68" s="143"/>
      <c r="G68" s="143"/>
      <c r="H68" s="143"/>
      <c r="I68" s="143"/>
      <c r="J68" s="143"/>
      <c r="K68" s="143"/>
      <c r="L68" s="143"/>
      <c r="M68" s="143"/>
      <c r="N68" s="144"/>
      <c r="Q68" s="47"/>
      <c r="R68" s="49"/>
      <c r="S68" s="50"/>
      <c r="T68" s="51"/>
      <c r="U68" s="52"/>
      <c r="V68" s="56"/>
    </row>
    <row r="69" spans="2:22" ht="15.75" thickBot="1">
      <c r="B69" s="37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145" t="str">
        <f>IF(ABR="risque",S69,"")</f>
        <v/>
      </c>
      <c r="N69" s="146"/>
      <c r="Q69" s="47"/>
      <c r="R69" s="49">
        <f>IF(AND(C66=Q66,C67=Q67,C68=Q68),1,0)</f>
        <v>0</v>
      </c>
      <c r="S69" s="50" t="str">
        <f>IF(R69=1,"Bonne réponse","Mauvaise réponse")</f>
        <v>Mauvaise réponse</v>
      </c>
      <c r="T69" s="51"/>
      <c r="U69" s="52"/>
      <c r="V69" s="56"/>
    </row>
    <row r="70" spans="2:22" ht="15.75" thickBot="1">
      <c r="B70" s="39" t="s">
        <v>50</v>
      </c>
      <c r="C70" s="33"/>
      <c r="D70" s="147" t="s">
        <v>51</v>
      </c>
      <c r="E70" s="147"/>
      <c r="F70" s="147"/>
      <c r="G70" s="147"/>
      <c r="H70" s="147"/>
      <c r="I70" s="147"/>
      <c r="J70" s="147"/>
      <c r="K70" s="147"/>
      <c r="L70" s="147"/>
      <c r="M70" s="147"/>
      <c r="N70" s="148"/>
      <c r="Q70" s="47"/>
      <c r="R70" s="49"/>
      <c r="S70" s="50"/>
      <c r="T70" s="51"/>
      <c r="U70" s="52"/>
      <c r="V70" s="56"/>
    </row>
    <row r="71" spans="2:22">
      <c r="B71" s="34"/>
      <c r="C71" s="35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50"/>
      <c r="Q71" s="47"/>
      <c r="R71" s="49"/>
      <c r="S71" s="50"/>
      <c r="T71" s="51"/>
      <c r="U71" s="52"/>
      <c r="V71" s="56"/>
    </row>
    <row r="72" spans="2:22"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Q72" s="47"/>
      <c r="R72" s="49"/>
      <c r="S72" s="50"/>
      <c r="T72" s="51"/>
      <c r="U72" s="52"/>
      <c r="V72" s="56"/>
    </row>
    <row r="73" spans="2:22">
      <c r="B73" s="34"/>
      <c r="C73" s="45"/>
      <c r="D73" s="142" t="s">
        <v>52</v>
      </c>
      <c r="E73" s="143"/>
      <c r="F73" s="143"/>
      <c r="G73" s="143"/>
      <c r="H73" s="143"/>
      <c r="I73" s="143"/>
      <c r="J73" s="143"/>
      <c r="K73" s="143"/>
      <c r="L73" s="143"/>
      <c r="M73" s="143"/>
      <c r="N73" s="144"/>
      <c r="Q73" s="47" t="s">
        <v>15</v>
      </c>
      <c r="R73" s="49"/>
      <c r="S73" s="50"/>
      <c r="T73" s="51"/>
      <c r="U73" s="52"/>
      <c r="V73" s="56"/>
    </row>
    <row r="74" spans="2:22">
      <c r="B74" s="34"/>
      <c r="C74" s="40"/>
      <c r="D74" s="142" t="s">
        <v>53</v>
      </c>
      <c r="E74" s="143"/>
      <c r="F74" s="143"/>
      <c r="G74" s="143"/>
      <c r="H74" s="143"/>
      <c r="I74" s="143"/>
      <c r="J74" s="143"/>
      <c r="K74" s="143"/>
      <c r="L74" s="143"/>
      <c r="M74" s="143"/>
      <c r="N74" s="144"/>
      <c r="Q74" s="47"/>
      <c r="R74" s="49"/>
      <c r="S74" s="50"/>
      <c r="T74" s="51"/>
      <c r="U74" s="52"/>
      <c r="V74" s="56"/>
    </row>
    <row r="75" spans="2:22">
      <c r="B75" s="34"/>
      <c r="C75" s="40"/>
      <c r="D75" s="142" t="s">
        <v>49</v>
      </c>
      <c r="E75" s="143"/>
      <c r="F75" s="143"/>
      <c r="G75" s="143"/>
      <c r="H75" s="143"/>
      <c r="I75" s="143"/>
      <c r="J75" s="143"/>
      <c r="K75" s="143"/>
      <c r="L75" s="143"/>
      <c r="M75" s="143"/>
      <c r="N75" s="144"/>
      <c r="Q75" s="47"/>
      <c r="R75" s="49"/>
      <c r="S75" s="50"/>
      <c r="T75" s="51"/>
      <c r="U75" s="52"/>
      <c r="V75" s="56"/>
    </row>
    <row r="76" spans="2:22" ht="15.75" thickBot="1">
      <c r="B76" s="37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145" t="str">
        <f>IF(ABR="risque",S76,"")</f>
        <v/>
      </c>
      <c r="N76" s="146"/>
      <c r="Q76" s="47"/>
      <c r="R76" s="49">
        <f>IF(AND(C73=Q73,C74=Q74,C75=Q75),1,0)</f>
        <v>0</v>
      </c>
      <c r="S76" s="50" t="str">
        <f>IF(R76=1,"Bonne réponse","Mauvaise réponse")</f>
        <v>Mauvaise réponse</v>
      </c>
      <c r="T76" s="51">
        <f>COUNTA(M35:M77)</f>
        <v>6</v>
      </c>
      <c r="U76" s="52">
        <f>SUM(R35:R77)/NBQ_2</f>
        <v>0</v>
      </c>
      <c r="V76" s="56">
        <f>IF(R49=1,1,0)</f>
        <v>0</v>
      </c>
    </row>
    <row r="77" spans="2:22">
      <c r="B77" s="155" t="s">
        <v>54</v>
      </c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7"/>
      <c r="Q77" s="47"/>
      <c r="R77" s="49"/>
      <c r="S77" s="50"/>
      <c r="T77" s="51"/>
      <c r="U77" s="52"/>
      <c r="V77" s="56"/>
    </row>
    <row r="78" spans="2:22" ht="15.75" thickBot="1">
      <c r="B78" s="158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60"/>
      <c r="Q78" s="47"/>
      <c r="R78" s="49"/>
      <c r="S78" s="50"/>
      <c r="T78" s="51"/>
      <c r="U78" s="52"/>
      <c r="V78" s="56"/>
    </row>
    <row r="79" spans="2:22" ht="15.75" thickBot="1">
      <c r="B79" s="39" t="s">
        <v>55</v>
      </c>
      <c r="C79" s="33"/>
      <c r="D79" s="147" t="s">
        <v>56</v>
      </c>
      <c r="E79" s="147"/>
      <c r="F79" s="147"/>
      <c r="G79" s="147"/>
      <c r="H79" s="147"/>
      <c r="I79" s="147"/>
      <c r="J79" s="147"/>
      <c r="K79" s="147"/>
      <c r="L79" s="147"/>
      <c r="M79" s="147"/>
      <c r="N79" s="148"/>
      <c r="Q79" s="47"/>
      <c r="R79" s="49"/>
      <c r="S79" s="50"/>
      <c r="T79" s="51"/>
      <c r="U79" s="52"/>
      <c r="V79" s="56"/>
    </row>
    <row r="80" spans="2:22">
      <c r="B80" s="34"/>
      <c r="C80" s="35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50"/>
      <c r="Q80" s="47"/>
      <c r="R80" s="49"/>
      <c r="S80" s="50"/>
      <c r="T80" s="51"/>
      <c r="U80" s="52"/>
      <c r="V80" s="56"/>
    </row>
    <row r="81" spans="2:22"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6"/>
      <c r="Q81" s="47"/>
      <c r="R81" s="49"/>
      <c r="S81" s="50"/>
      <c r="T81" s="51"/>
      <c r="U81" s="52"/>
      <c r="V81" s="56"/>
    </row>
    <row r="82" spans="2:22">
      <c r="B82" s="34"/>
      <c r="C82" s="45"/>
      <c r="D82" s="142" t="s">
        <v>57</v>
      </c>
      <c r="E82" s="143"/>
      <c r="F82" s="143"/>
      <c r="G82" s="143"/>
      <c r="H82" s="143"/>
      <c r="I82" s="143"/>
      <c r="J82" s="143"/>
      <c r="K82" s="143"/>
      <c r="L82" s="143"/>
      <c r="M82" s="143"/>
      <c r="N82" s="144"/>
      <c r="Q82" s="47"/>
      <c r="R82" s="49"/>
      <c r="S82" s="50"/>
      <c r="T82" s="51"/>
      <c r="U82" s="52"/>
      <c r="V82" s="56"/>
    </row>
    <row r="83" spans="2:22">
      <c r="B83" s="34"/>
      <c r="C83" s="45"/>
      <c r="D83" s="142" t="s">
        <v>58</v>
      </c>
      <c r="E83" s="143"/>
      <c r="F83" s="143"/>
      <c r="G83" s="143"/>
      <c r="H83" s="143"/>
      <c r="I83" s="143"/>
      <c r="J83" s="143"/>
      <c r="K83" s="143"/>
      <c r="L83" s="143"/>
      <c r="M83" s="143"/>
      <c r="N83" s="144"/>
      <c r="Q83" s="47" t="s">
        <v>15</v>
      </c>
      <c r="R83" s="49"/>
      <c r="S83" s="50"/>
      <c r="T83" s="51"/>
      <c r="U83" s="52"/>
      <c r="V83" s="56"/>
    </row>
    <row r="84" spans="2:22">
      <c r="B84" s="34"/>
      <c r="C84" s="45"/>
      <c r="D84" s="142" t="s">
        <v>59</v>
      </c>
      <c r="E84" s="143"/>
      <c r="F84" s="143"/>
      <c r="G84" s="143"/>
      <c r="H84" s="143"/>
      <c r="I84" s="143"/>
      <c r="J84" s="143"/>
      <c r="K84" s="143"/>
      <c r="L84" s="143"/>
      <c r="M84" s="143"/>
      <c r="N84" s="144"/>
      <c r="Q84" s="47"/>
      <c r="R84" s="49"/>
      <c r="S84" s="50"/>
      <c r="T84" s="51"/>
      <c r="U84" s="52"/>
      <c r="V84" s="56"/>
    </row>
    <row r="85" spans="2:22" ht="15.75" thickBot="1">
      <c r="B85" s="37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145" t="str">
        <f>IF(ABR="risque",S85,"")</f>
        <v/>
      </c>
      <c r="N85" s="146"/>
      <c r="Q85" s="47"/>
      <c r="R85" s="49">
        <f>IF(AND(C82=Q82,C83=Q83,C84=Q84),1,0)</f>
        <v>0</v>
      </c>
      <c r="S85" s="50" t="str">
        <f>IF(R85=1,"Bonne réponse","Mauvaise réponse")</f>
        <v>Mauvaise réponse</v>
      </c>
      <c r="T85" s="51"/>
      <c r="U85" s="52"/>
      <c r="V85" s="56"/>
    </row>
    <row r="86" spans="2:22" ht="15.75" thickBot="1">
      <c r="B86" s="41" t="s">
        <v>60</v>
      </c>
      <c r="C86" s="33"/>
      <c r="D86" s="147" t="s">
        <v>61</v>
      </c>
      <c r="E86" s="147"/>
      <c r="F86" s="147"/>
      <c r="G86" s="147"/>
      <c r="H86" s="147"/>
      <c r="I86" s="147"/>
      <c r="J86" s="147"/>
      <c r="K86" s="147"/>
      <c r="L86" s="147"/>
      <c r="M86" s="147"/>
      <c r="N86" s="148"/>
      <c r="Q86" s="47"/>
      <c r="R86" s="49"/>
      <c r="S86" s="50"/>
      <c r="T86" s="51"/>
      <c r="U86" s="52"/>
      <c r="V86" s="56"/>
    </row>
    <row r="87" spans="2:22">
      <c r="B87" s="34"/>
      <c r="C87" s="35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50"/>
      <c r="Q87" s="47"/>
      <c r="R87" s="49"/>
      <c r="S87" s="50"/>
      <c r="T87" s="51"/>
      <c r="U87" s="52"/>
      <c r="V87" s="56"/>
    </row>
    <row r="88" spans="2:22">
      <c r="B88" s="34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Q88" s="47"/>
      <c r="R88" s="49"/>
      <c r="S88" s="50"/>
      <c r="T88" s="51"/>
      <c r="U88" s="52"/>
      <c r="V88" s="56"/>
    </row>
    <row r="89" spans="2:22">
      <c r="B89" s="34"/>
      <c r="C89" s="45"/>
      <c r="D89" s="142" t="s">
        <v>62</v>
      </c>
      <c r="E89" s="143"/>
      <c r="F89" s="143"/>
      <c r="G89" s="143"/>
      <c r="H89" s="143"/>
      <c r="I89" s="143"/>
      <c r="J89" s="143"/>
      <c r="K89" s="143"/>
      <c r="L89" s="143"/>
      <c r="M89" s="143"/>
      <c r="N89" s="144"/>
      <c r="Q89" s="47" t="s">
        <v>15</v>
      </c>
      <c r="R89" s="49"/>
      <c r="S89" s="50"/>
      <c r="T89" s="51"/>
      <c r="U89" s="52"/>
      <c r="V89" s="56"/>
    </row>
    <row r="90" spans="2:22">
      <c r="B90" s="34"/>
      <c r="C90" s="45"/>
      <c r="D90" s="142" t="s">
        <v>63</v>
      </c>
      <c r="E90" s="143"/>
      <c r="F90" s="143"/>
      <c r="G90" s="143"/>
      <c r="H90" s="143"/>
      <c r="I90" s="143"/>
      <c r="J90" s="143"/>
      <c r="K90" s="143"/>
      <c r="L90" s="143"/>
      <c r="M90" s="143"/>
      <c r="N90" s="144"/>
      <c r="Q90" s="47" t="s">
        <v>15</v>
      </c>
      <c r="R90" s="49"/>
      <c r="S90" s="50"/>
      <c r="T90" s="51"/>
      <c r="U90" s="52"/>
      <c r="V90" s="56"/>
    </row>
    <row r="91" spans="2:22">
      <c r="B91" s="34"/>
      <c r="C91" s="45"/>
      <c r="D91" s="142" t="s">
        <v>64</v>
      </c>
      <c r="E91" s="143"/>
      <c r="F91" s="143"/>
      <c r="G91" s="143"/>
      <c r="H91" s="143"/>
      <c r="I91" s="143"/>
      <c r="J91" s="143"/>
      <c r="K91" s="143"/>
      <c r="L91" s="143"/>
      <c r="M91" s="143"/>
      <c r="N91" s="144"/>
      <c r="Q91" s="47"/>
      <c r="R91" s="49"/>
      <c r="S91" s="50"/>
      <c r="T91" s="51"/>
      <c r="U91" s="52"/>
      <c r="V91" s="56"/>
    </row>
    <row r="92" spans="2:22">
      <c r="B92" s="34"/>
      <c r="C92" s="40"/>
      <c r="D92" s="142" t="s">
        <v>65</v>
      </c>
      <c r="E92" s="143"/>
      <c r="F92" s="143"/>
      <c r="G92" s="143"/>
      <c r="H92" s="143"/>
      <c r="I92" s="143"/>
      <c r="J92" s="143"/>
      <c r="K92" s="143"/>
      <c r="L92" s="143"/>
      <c r="M92" s="143"/>
      <c r="N92" s="144"/>
      <c r="Q92" s="47"/>
      <c r="R92" s="49"/>
      <c r="S92" s="50"/>
      <c r="T92" s="51"/>
      <c r="U92" s="52"/>
      <c r="V92" s="56"/>
    </row>
    <row r="93" spans="2:22">
      <c r="B93" s="34"/>
      <c r="C93" s="45"/>
      <c r="D93" s="142" t="s">
        <v>66</v>
      </c>
      <c r="E93" s="143"/>
      <c r="F93" s="143"/>
      <c r="G93" s="143"/>
      <c r="H93" s="143"/>
      <c r="I93" s="143"/>
      <c r="J93" s="143"/>
      <c r="K93" s="143"/>
      <c r="L93" s="143"/>
      <c r="M93" s="143"/>
      <c r="N93" s="144"/>
      <c r="Q93" s="47" t="s">
        <v>15</v>
      </c>
      <c r="R93" s="49"/>
      <c r="S93" s="50"/>
      <c r="T93" s="51"/>
      <c r="U93" s="52"/>
      <c r="V93" s="56"/>
    </row>
    <row r="94" spans="2:22">
      <c r="B94" s="34"/>
      <c r="C94" s="45"/>
      <c r="D94" s="142" t="s">
        <v>67</v>
      </c>
      <c r="E94" s="143"/>
      <c r="F94" s="143"/>
      <c r="G94" s="143"/>
      <c r="H94" s="143"/>
      <c r="I94" s="143"/>
      <c r="J94" s="143"/>
      <c r="K94" s="143"/>
      <c r="L94" s="143"/>
      <c r="M94" s="143"/>
      <c r="N94" s="144"/>
      <c r="Q94" s="47" t="s">
        <v>15</v>
      </c>
      <c r="R94" s="49"/>
      <c r="S94" s="50"/>
      <c r="T94" s="51"/>
      <c r="U94" s="52"/>
      <c r="V94" s="56"/>
    </row>
    <row r="95" spans="2:22" ht="15.75" thickBot="1">
      <c r="B95" s="37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145" t="str">
        <f>IF(ABR="risque",S95,"")</f>
        <v/>
      </c>
      <c r="N95" s="146"/>
      <c r="Q95" s="47"/>
      <c r="R95" s="49">
        <f>IF(AND(C89=Q89,C90=Q90,C91=Q91,C92=Q92,C93=Q93,C94=Q94),1,0)</f>
        <v>0</v>
      </c>
      <c r="S95" s="50" t="str">
        <f>IF(R95=1,"Bonne réponse","Mauvaise réponse")</f>
        <v>Mauvaise réponse</v>
      </c>
      <c r="T95" s="51"/>
      <c r="U95" s="52"/>
      <c r="V95" s="56"/>
    </row>
    <row r="96" spans="2:22" ht="15.75" thickBot="1">
      <c r="B96" s="39" t="s">
        <v>68</v>
      </c>
      <c r="C96" s="33"/>
      <c r="D96" s="147" t="s">
        <v>69</v>
      </c>
      <c r="E96" s="147"/>
      <c r="F96" s="147"/>
      <c r="G96" s="147"/>
      <c r="H96" s="147"/>
      <c r="I96" s="147"/>
      <c r="J96" s="147"/>
      <c r="K96" s="147"/>
      <c r="L96" s="147"/>
      <c r="M96" s="147"/>
      <c r="N96" s="148"/>
      <c r="Q96" s="47"/>
      <c r="R96" s="49"/>
      <c r="S96" s="50"/>
      <c r="T96" s="51"/>
      <c r="U96" s="52"/>
      <c r="V96" s="56"/>
    </row>
    <row r="97" spans="2:22">
      <c r="B97" s="34"/>
      <c r="C97" s="35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50"/>
      <c r="Q97" s="47"/>
      <c r="R97" s="49"/>
      <c r="S97" s="50"/>
      <c r="T97" s="51"/>
      <c r="U97" s="52"/>
      <c r="V97" s="56"/>
    </row>
    <row r="98" spans="2:22">
      <c r="B98" s="34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Q98" s="47"/>
      <c r="R98" s="49"/>
      <c r="S98" s="50"/>
      <c r="T98" s="51"/>
      <c r="U98" s="52"/>
      <c r="V98" s="56"/>
    </row>
    <row r="99" spans="2:22">
      <c r="B99" s="34"/>
      <c r="C99" s="40"/>
      <c r="D99" s="142" t="s">
        <v>70</v>
      </c>
      <c r="E99" s="143"/>
      <c r="F99" s="143"/>
      <c r="G99" s="143"/>
      <c r="H99" s="143"/>
      <c r="I99" s="143"/>
      <c r="J99" s="143"/>
      <c r="K99" s="143"/>
      <c r="L99" s="143"/>
      <c r="M99" s="143"/>
      <c r="N99" s="144"/>
      <c r="Q99" s="47"/>
      <c r="R99" s="49"/>
      <c r="S99" s="50"/>
      <c r="T99" s="51"/>
      <c r="U99" s="52"/>
      <c r="V99" s="56"/>
    </row>
    <row r="100" spans="2:22">
      <c r="B100" s="34"/>
      <c r="C100" s="45"/>
      <c r="D100" s="142" t="s">
        <v>71</v>
      </c>
      <c r="E100" s="143"/>
      <c r="F100" s="143"/>
      <c r="G100" s="143"/>
      <c r="H100" s="143"/>
      <c r="I100" s="143"/>
      <c r="J100" s="143"/>
      <c r="K100" s="143"/>
      <c r="L100" s="143"/>
      <c r="M100" s="143"/>
      <c r="N100" s="144"/>
      <c r="Q100" s="47" t="s">
        <v>15</v>
      </c>
      <c r="R100" s="49"/>
      <c r="S100" s="50"/>
      <c r="T100" s="51"/>
      <c r="U100" s="52"/>
      <c r="V100" s="56"/>
    </row>
    <row r="101" spans="2:22">
      <c r="B101" s="34"/>
      <c r="C101" s="45"/>
      <c r="D101" s="142" t="s">
        <v>72</v>
      </c>
      <c r="E101" s="143"/>
      <c r="F101" s="143"/>
      <c r="G101" s="143"/>
      <c r="H101" s="143"/>
      <c r="I101" s="143"/>
      <c r="J101" s="143"/>
      <c r="K101" s="143"/>
      <c r="L101" s="143"/>
      <c r="M101" s="143"/>
      <c r="N101" s="144"/>
      <c r="Q101" s="47"/>
      <c r="R101" s="49"/>
      <c r="S101" s="50"/>
      <c r="T101" s="51"/>
      <c r="U101" s="52"/>
      <c r="V101" s="56"/>
    </row>
    <row r="102" spans="2:22">
      <c r="B102" s="34"/>
      <c r="C102" s="40"/>
      <c r="D102" s="142" t="s">
        <v>73</v>
      </c>
      <c r="E102" s="143"/>
      <c r="F102" s="143"/>
      <c r="G102" s="143"/>
      <c r="H102" s="143"/>
      <c r="I102" s="143"/>
      <c r="J102" s="143"/>
      <c r="K102" s="143"/>
      <c r="L102" s="143"/>
      <c r="M102" s="143"/>
      <c r="N102" s="144"/>
      <c r="Q102" s="47"/>
      <c r="R102" s="49"/>
      <c r="S102" s="50"/>
      <c r="T102" s="51"/>
      <c r="U102" s="52"/>
      <c r="V102" s="56"/>
    </row>
    <row r="103" spans="2:22" ht="15.75" thickBot="1">
      <c r="B103" s="37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145" t="str">
        <f>IF(ABR="risque",S103,"")</f>
        <v/>
      </c>
      <c r="N103" s="146"/>
      <c r="Q103" s="47"/>
      <c r="R103" s="49">
        <f>IF(AND(C99=Q99,C100=Q100,C101=Q101,C102=Q102),1,0)</f>
        <v>0</v>
      </c>
      <c r="S103" s="50" t="str">
        <f>IF(R103=1,"Bonne réponse","Mauvaise réponse")</f>
        <v>Mauvaise réponse</v>
      </c>
      <c r="T103" s="51"/>
      <c r="U103" s="52"/>
      <c r="V103" s="56"/>
    </row>
    <row r="104" spans="2:22" ht="15.75" thickBot="1">
      <c r="B104" s="39" t="s">
        <v>74</v>
      </c>
      <c r="C104" s="33"/>
      <c r="D104" s="147" t="s">
        <v>75</v>
      </c>
      <c r="E104" s="147"/>
      <c r="F104" s="147"/>
      <c r="G104" s="147"/>
      <c r="H104" s="147"/>
      <c r="I104" s="147"/>
      <c r="J104" s="147"/>
      <c r="K104" s="147"/>
      <c r="L104" s="147"/>
      <c r="M104" s="147"/>
      <c r="N104" s="148"/>
      <c r="Q104" s="47"/>
      <c r="R104" s="49"/>
      <c r="S104" s="50"/>
      <c r="T104" s="51"/>
      <c r="U104" s="52"/>
      <c r="V104" s="56"/>
    </row>
    <row r="105" spans="2:22">
      <c r="B105" s="34"/>
      <c r="C105" s="35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50"/>
      <c r="Q105" s="47"/>
      <c r="R105" s="49"/>
      <c r="S105" s="50"/>
      <c r="T105" s="51"/>
      <c r="U105" s="52"/>
      <c r="V105" s="56"/>
    </row>
    <row r="106" spans="2:22">
      <c r="B106" s="34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Q106" s="47"/>
      <c r="R106" s="49"/>
      <c r="S106" s="50"/>
      <c r="T106" s="51"/>
      <c r="U106" s="52"/>
      <c r="V106" s="56"/>
    </row>
    <row r="107" spans="2:22">
      <c r="B107" s="34"/>
      <c r="C107" s="40"/>
      <c r="D107" s="142" t="s">
        <v>76</v>
      </c>
      <c r="E107" s="143"/>
      <c r="F107" s="143"/>
      <c r="G107" s="143"/>
      <c r="H107" s="143"/>
      <c r="I107" s="143"/>
      <c r="J107" s="143"/>
      <c r="K107" s="143"/>
      <c r="L107" s="143"/>
      <c r="M107" s="143"/>
      <c r="N107" s="144"/>
      <c r="Q107" s="47"/>
      <c r="R107" s="49"/>
      <c r="S107" s="50"/>
      <c r="T107" s="51"/>
      <c r="U107" s="52"/>
      <c r="V107" s="56"/>
    </row>
    <row r="108" spans="2:22">
      <c r="B108" s="34"/>
      <c r="C108" s="45"/>
      <c r="D108" s="142" t="s">
        <v>77</v>
      </c>
      <c r="E108" s="143"/>
      <c r="F108" s="143"/>
      <c r="G108" s="143"/>
      <c r="H108" s="143"/>
      <c r="I108" s="143"/>
      <c r="J108" s="143"/>
      <c r="K108" s="143"/>
      <c r="L108" s="143"/>
      <c r="M108" s="143"/>
      <c r="N108" s="144"/>
      <c r="Q108" s="47" t="s">
        <v>15</v>
      </c>
      <c r="R108" s="49"/>
      <c r="S108" s="50"/>
      <c r="T108" s="51"/>
      <c r="U108" s="52"/>
      <c r="V108" s="56"/>
    </row>
    <row r="109" spans="2:22">
      <c r="B109" s="34"/>
      <c r="C109" s="40"/>
      <c r="D109" s="142" t="s">
        <v>78</v>
      </c>
      <c r="E109" s="143"/>
      <c r="F109" s="143"/>
      <c r="G109" s="143"/>
      <c r="H109" s="143"/>
      <c r="I109" s="143"/>
      <c r="J109" s="143"/>
      <c r="K109" s="143"/>
      <c r="L109" s="143"/>
      <c r="M109" s="143"/>
      <c r="N109" s="144"/>
      <c r="Q109" s="47"/>
      <c r="R109" s="49"/>
      <c r="S109" s="50"/>
      <c r="T109" s="51"/>
      <c r="U109" s="52"/>
      <c r="V109" s="56"/>
    </row>
    <row r="110" spans="2:22">
      <c r="B110" s="34"/>
      <c r="C110" s="45"/>
      <c r="D110" s="142" t="s">
        <v>79</v>
      </c>
      <c r="E110" s="143"/>
      <c r="F110" s="143"/>
      <c r="G110" s="143"/>
      <c r="H110" s="143"/>
      <c r="I110" s="143"/>
      <c r="J110" s="143"/>
      <c r="K110" s="143"/>
      <c r="L110" s="143"/>
      <c r="M110" s="143"/>
      <c r="N110" s="144"/>
      <c r="Q110" s="47" t="s">
        <v>15</v>
      </c>
      <c r="R110" s="49"/>
      <c r="S110" s="50"/>
      <c r="T110" s="51"/>
      <c r="U110" s="52"/>
      <c r="V110" s="56"/>
    </row>
    <row r="111" spans="2:22" ht="15.75" thickBot="1">
      <c r="B111" s="37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145" t="str">
        <f>IF(ABR="risque",S111,"")</f>
        <v/>
      </c>
      <c r="N111" s="146"/>
      <c r="Q111" s="47"/>
      <c r="R111" s="49">
        <f>IF(AND(C107=Q107,C108=Q108,C109=Q109,C110=Q110),1,0)</f>
        <v>0</v>
      </c>
      <c r="S111" s="50" t="str">
        <f>IF(R111=1,"Bonne réponse","Mauvaise réponse")</f>
        <v>Mauvaise réponse</v>
      </c>
      <c r="T111" s="51"/>
      <c r="U111" s="52"/>
      <c r="V111" s="56"/>
    </row>
    <row r="112" spans="2:22" ht="15.75" thickBot="1">
      <c r="B112" s="39" t="s">
        <v>80</v>
      </c>
      <c r="C112" s="33"/>
      <c r="D112" s="147" t="s">
        <v>81</v>
      </c>
      <c r="E112" s="147"/>
      <c r="F112" s="147"/>
      <c r="G112" s="147"/>
      <c r="H112" s="147"/>
      <c r="I112" s="147"/>
      <c r="J112" s="147"/>
      <c r="K112" s="147"/>
      <c r="L112" s="147"/>
      <c r="M112" s="147"/>
      <c r="N112" s="148"/>
      <c r="Q112" s="47"/>
      <c r="R112" s="49"/>
      <c r="S112" s="50"/>
      <c r="T112" s="51"/>
      <c r="U112" s="52"/>
      <c r="V112" s="56"/>
    </row>
    <row r="113" spans="2:22">
      <c r="B113" s="34"/>
      <c r="C113" s="35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50"/>
      <c r="Q113" s="47"/>
      <c r="R113" s="49"/>
      <c r="S113" s="50"/>
      <c r="T113" s="51"/>
      <c r="U113" s="52"/>
      <c r="V113" s="56"/>
    </row>
    <row r="114" spans="2:22">
      <c r="B114" s="34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Q114" s="47"/>
      <c r="R114" s="49"/>
      <c r="S114" s="50"/>
      <c r="T114" s="51"/>
      <c r="U114" s="52"/>
      <c r="V114" s="56"/>
    </row>
    <row r="115" spans="2:22">
      <c r="B115" s="34"/>
      <c r="C115" s="45"/>
      <c r="D115" s="142" t="s">
        <v>20</v>
      </c>
      <c r="E115" s="143"/>
      <c r="F115" s="143"/>
      <c r="G115" s="143"/>
      <c r="H115" s="143"/>
      <c r="I115" s="143"/>
      <c r="J115" s="143"/>
      <c r="K115" s="143"/>
      <c r="L115" s="143"/>
      <c r="M115" s="143"/>
      <c r="N115" s="144"/>
      <c r="Q115" s="47"/>
      <c r="R115" s="49"/>
      <c r="S115" s="50"/>
      <c r="T115" s="51"/>
      <c r="U115" s="52"/>
      <c r="V115" s="56"/>
    </row>
    <row r="116" spans="2:22">
      <c r="B116" s="34"/>
      <c r="C116" s="45"/>
      <c r="D116" s="142" t="s">
        <v>21</v>
      </c>
      <c r="E116" s="143"/>
      <c r="F116" s="143"/>
      <c r="G116" s="143"/>
      <c r="H116" s="143"/>
      <c r="I116" s="143"/>
      <c r="J116" s="143"/>
      <c r="K116" s="143"/>
      <c r="L116" s="143"/>
      <c r="M116" s="143"/>
      <c r="N116" s="144"/>
      <c r="Q116" s="47" t="s">
        <v>15</v>
      </c>
      <c r="R116" s="49"/>
      <c r="S116" s="50"/>
      <c r="T116" s="51"/>
      <c r="U116" s="52"/>
      <c r="V116" s="56"/>
    </row>
    <row r="117" spans="2:22" ht="15.75" thickBot="1">
      <c r="B117" s="37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145" t="str">
        <f>IF(ABR="risque",S117,"")</f>
        <v/>
      </c>
      <c r="N117" s="146"/>
      <c r="Q117" s="47"/>
      <c r="R117" s="49">
        <f>IF(AND(C115=Q115,C116=Q116),1,0)</f>
        <v>0</v>
      </c>
      <c r="S117" s="50" t="str">
        <f>IF(R117=1,"Bonne réponse","Mauvaise réponse")</f>
        <v>Mauvaise réponse</v>
      </c>
      <c r="T117" s="51">
        <f>COUNTA(M78:M174)</f>
        <v>5</v>
      </c>
      <c r="U117" s="52">
        <f>SUM(R78:R117)/NBQ_3</f>
        <v>0</v>
      </c>
      <c r="V117" s="56">
        <f>IF(R95=1,1,0)</f>
        <v>0</v>
      </c>
    </row>
    <row r="119" spans="2:22" ht="15.75" thickBot="1"/>
    <row r="120" spans="2:22" ht="15.75" thickBot="1">
      <c r="P120" s="67" t="s">
        <v>93</v>
      </c>
      <c r="Q120" s="62"/>
      <c r="R120" s="63">
        <f>SUM(R7:R117)</f>
        <v>0</v>
      </c>
      <c r="S120" s="59"/>
      <c r="T120" s="64">
        <f>SUM(T7:T117)</f>
        <v>15</v>
      </c>
      <c r="U120" s="65">
        <f>NBBR/NBQT</f>
        <v>0</v>
      </c>
      <c r="V120" s="66">
        <f>PRODUCT(V7:V117)</f>
        <v>0</v>
      </c>
    </row>
    <row r="137" spans="25:28" ht="15.75" thickBot="1"/>
    <row r="138" spans="25:28" ht="15.75" thickBot="1">
      <c r="Y138" s="171" t="s">
        <v>96</v>
      </c>
      <c r="Z138" s="172"/>
      <c r="AA138" s="172"/>
      <c r="AB138" s="173"/>
    </row>
    <row r="139" spans="25:28" ht="15.75" thickBot="1">
      <c r="Y139" s="67" t="s">
        <v>98</v>
      </c>
      <c r="Z139" s="67" t="s">
        <v>97</v>
      </c>
      <c r="AA139" s="67" t="s">
        <v>94</v>
      </c>
      <c r="AB139" s="67" t="s">
        <v>95</v>
      </c>
    </row>
    <row r="140" spans="25:28" ht="15.75" thickBot="1">
      <c r="Y140" s="68" t="s">
        <v>99</v>
      </c>
      <c r="Z140" s="68" t="s">
        <v>100</v>
      </c>
      <c r="AA140" s="68" t="s">
        <v>101</v>
      </c>
      <c r="AB140" s="68" t="s">
        <v>102</v>
      </c>
    </row>
    <row r="141" spans="25:28" ht="15.75" thickBot="1">
      <c r="Y141" s="68" t="s">
        <v>99</v>
      </c>
      <c r="Z141" s="68" t="s">
        <v>103</v>
      </c>
      <c r="AA141" s="68" t="s">
        <v>104</v>
      </c>
      <c r="AB141" s="69" t="s">
        <v>141</v>
      </c>
    </row>
    <row r="142" spans="25:28" ht="15.75" thickBot="1">
      <c r="Y142" s="68" t="s">
        <v>99</v>
      </c>
      <c r="Z142" s="69" t="s">
        <v>153</v>
      </c>
      <c r="AA142" s="69" t="s">
        <v>157</v>
      </c>
      <c r="AB142" s="69" t="s">
        <v>161</v>
      </c>
    </row>
    <row r="143" spans="25:28" ht="15.75" thickBot="1">
      <c r="Y143" s="68" t="s">
        <v>99</v>
      </c>
      <c r="Z143" s="69" t="s">
        <v>154</v>
      </c>
      <c r="AA143" s="69" t="s">
        <v>158</v>
      </c>
      <c r="AB143" s="69" t="s">
        <v>162</v>
      </c>
    </row>
    <row r="144" spans="25:28" ht="15.75" thickBot="1">
      <c r="Y144" s="68" t="s">
        <v>99</v>
      </c>
      <c r="Z144" s="69" t="s">
        <v>155</v>
      </c>
      <c r="AA144" s="69" t="s">
        <v>159</v>
      </c>
      <c r="AB144" s="69" t="s">
        <v>163</v>
      </c>
    </row>
    <row r="145" spans="25:28" ht="15.75" thickBot="1">
      <c r="Y145" s="68" t="s">
        <v>99</v>
      </c>
      <c r="Z145" s="69" t="s">
        <v>156</v>
      </c>
      <c r="AA145" s="69" t="s">
        <v>160</v>
      </c>
      <c r="AB145" s="69" t="s">
        <v>164</v>
      </c>
    </row>
    <row r="146" spans="25:28" ht="15.75" thickBot="1">
      <c r="Y146" s="68" t="s">
        <v>105</v>
      </c>
      <c r="Z146" s="68" t="s">
        <v>106</v>
      </c>
      <c r="AA146" s="68" t="s">
        <v>107</v>
      </c>
      <c r="AB146" s="68" t="s">
        <v>108</v>
      </c>
    </row>
    <row r="147" spans="25:28" ht="15.75" thickBot="1">
      <c r="Y147" s="68" t="s">
        <v>105</v>
      </c>
      <c r="Z147" s="68" t="s">
        <v>111</v>
      </c>
      <c r="AA147" s="68" t="s">
        <v>109</v>
      </c>
      <c r="AB147" s="68" t="s">
        <v>121</v>
      </c>
    </row>
    <row r="148" spans="25:28" ht="15.75" thickBot="1">
      <c r="Y148" s="68" t="s">
        <v>105</v>
      </c>
      <c r="Z148" s="68" t="s">
        <v>112</v>
      </c>
      <c r="AA148" s="68" t="s">
        <v>110</v>
      </c>
      <c r="AB148" s="68" t="s">
        <v>122</v>
      </c>
    </row>
    <row r="149" spans="25:28" ht="15.75" thickBot="1">
      <c r="Y149" s="68" t="s">
        <v>105</v>
      </c>
      <c r="Z149" s="68" t="s">
        <v>113</v>
      </c>
      <c r="AA149" s="68" t="s">
        <v>114</v>
      </c>
      <c r="AB149" s="68" t="s">
        <v>115</v>
      </c>
    </row>
    <row r="150" spans="25:28" ht="15.75" thickBot="1">
      <c r="Y150" s="68" t="s">
        <v>105</v>
      </c>
      <c r="Z150" s="68" t="s">
        <v>116</v>
      </c>
      <c r="AA150" s="68" t="s">
        <v>117</v>
      </c>
      <c r="AB150" s="68" t="s">
        <v>118</v>
      </c>
    </row>
    <row r="151" spans="25:28" ht="15.75" thickBot="1">
      <c r="Y151" s="68" t="s">
        <v>105</v>
      </c>
      <c r="Z151" s="68" t="s">
        <v>119</v>
      </c>
      <c r="AA151" s="68" t="s">
        <v>120</v>
      </c>
      <c r="AB151" s="69" t="s">
        <v>142</v>
      </c>
    </row>
    <row r="152" spans="25:28" ht="15.75" thickBot="1">
      <c r="Y152" s="68" t="s">
        <v>105</v>
      </c>
      <c r="Z152" s="68" t="s">
        <v>125</v>
      </c>
      <c r="AA152" s="68" t="s">
        <v>123</v>
      </c>
      <c r="AB152" s="69" t="s">
        <v>143</v>
      </c>
    </row>
    <row r="153" spans="25:28" ht="15.75" thickBot="1">
      <c r="Y153" s="68" t="s">
        <v>105</v>
      </c>
      <c r="Z153" s="68" t="s">
        <v>126</v>
      </c>
      <c r="AA153" s="68" t="s">
        <v>124</v>
      </c>
      <c r="AB153" s="69" t="s">
        <v>144</v>
      </c>
    </row>
    <row r="154" spans="25:28" ht="15.75" thickBot="1">
      <c r="Y154" s="68" t="s">
        <v>105</v>
      </c>
      <c r="Z154" s="68" t="s">
        <v>127</v>
      </c>
      <c r="AA154" s="68" t="s">
        <v>128</v>
      </c>
      <c r="AB154" s="69" t="s">
        <v>145</v>
      </c>
    </row>
    <row r="155" spans="25:28" ht="15.75" thickBot="1">
      <c r="Y155" s="68" t="s">
        <v>105</v>
      </c>
      <c r="Z155" s="68" t="s">
        <v>129</v>
      </c>
      <c r="AA155" s="68" t="s">
        <v>130</v>
      </c>
      <c r="AB155" s="68" t="s">
        <v>131</v>
      </c>
    </row>
    <row r="156" spans="25:28" ht="15.75" thickBot="1">
      <c r="Y156" s="68" t="s">
        <v>105</v>
      </c>
      <c r="Z156" s="68" t="s">
        <v>138</v>
      </c>
      <c r="AA156" s="68" t="s">
        <v>132</v>
      </c>
      <c r="AB156" s="68" t="s">
        <v>134</v>
      </c>
    </row>
    <row r="157" spans="25:28" ht="15.75" thickBot="1">
      <c r="Y157" s="68" t="s">
        <v>105</v>
      </c>
      <c r="Z157" s="68" t="s">
        <v>139</v>
      </c>
      <c r="AA157" s="68" t="s">
        <v>133</v>
      </c>
      <c r="AB157" s="68" t="s">
        <v>135</v>
      </c>
    </row>
    <row r="158" spans="25:28" ht="15.75" thickBot="1">
      <c r="Y158" s="68" t="s">
        <v>105</v>
      </c>
      <c r="Z158" s="68" t="s">
        <v>140</v>
      </c>
      <c r="AA158" s="68" t="s">
        <v>137</v>
      </c>
      <c r="AB158" s="68" t="s">
        <v>136</v>
      </c>
    </row>
  </sheetData>
  <sheetProtection password="CA2D" sheet="1" objects="1" scenarios="1" selectLockedCells="1"/>
  <mergeCells count="87">
    <mergeCell ref="Y138:AB138"/>
    <mergeCell ref="D60:N60"/>
    <mergeCell ref="D55:N55"/>
    <mergeCell ref="M49:N49"/>
    <mergeCell ref="M56:N56"/>
    <mergeCell ref="D13:N13"/>
    <mergeCell ref="D43:N44"/>
    <mergeCell ref="D46:N46"/>
    <mergeCell ref="D25:N25"/>
    <mergeCell ref="D27:N28"/>
    <mergeCell ref="D30:N30"/>
    <mergeCell ref="D31:N31"/>
    <mergeCell ref="D32:N32"/>
    <mergeCell ref="B34:N35"/>
    <mergeCell ref="M62:N62"/>
    <mergeCell ref="B2:N4"/>
    <mergeCell ref="B6:N7"/>
    <mergeCell ref="D8:N9"/>
    <mergeCell ref="D11:N11"/>
    <mergeCell ref="D12:N12"/>
    <mergeCell ref="D47:N47"/>
    <mergeCell ref="D48:N48"/>
    <mergeCell ref="D50:N51"/>
    <mergeCell ref="D53:N53"/>
    <mergeCell ref="D54:N54"/>
    <mergeCell ref="D19:N19"/>
    <mergeCell ref="D21:N22"/>
    <mergeCell ref="D24:N24"/>
    <mergeCell ref="D61:N61"/>
    <mergeCell ref="D57:N58"/>
    <mergeCell ref="D63:N64"/>
    <mergeCell ref="D70:N71"/>
    <mergeCell ref="D73:N73"/>
    <mergeCell ref="D74:N74"/>
    <mergeCell ref="M69:N69"/>
    <mergeCell ref="D104:N105"/>
    <mergeCell ref="D94:N94"/>
    <mergeCell ref="D96:N97"/>
    <mergeCell ref="D99:N99"/>
    <mergeCell ref="D100:N100"/>
    <mergeCell ref="D101:N101"/>
    <mergeCell ref="D102:N102"/>
    <mergeCell ref="M103:N103"/>
    <mergeCell ref="D91:N91"/>
    <mergeCell ref="M95:N95"/>
    <mergeCell ref="D84:N84"/>
    <mergeCell ref="M76:N76"/>
    <mergeCell ref="D66:N66"/>
    <mergeCell ref="D67:N67"/>
    <mergeCell ref="D68:N68"/>
    <mergeCell ref="D92:N92"/>
    <mergeCell ref="D93:N93"/>
    <mergeCell ref="B77:N78"/>
    <mergeCell ref="D79:N80"/>
    <mergeCell ref="D82:N82"/>
    <mergeCell ref="D83:N83"/>
    <mergeCell ref="D75:N75"/>
    <mergeCell ref="M111:N111"/>
    <mergeCell ref="M117:N117"/>
    <mergeCell ref="D115:N115"/>
    <mergeCell ref="D116:N116"/>
    <mergeCell ref="D108:N108"/>
    <mergeCell ref="D109:N109"/>
    <mergeCell ref="D110:N110"/>
    <mergeCell ref="D112:N113"/>
    <mergeCell ref="D107:N107"/>
    <mergeCell ref="M85:N85"/>
    <mergeCell ref="M14:N14"/>
    <mergeCell ref="M20:N20"/>
    <mergeCell ref="M26:N26"/>
    <mergeCell ref="M33:N33"/>
    <mergeCell ref="M42:N42"/>
    <mergeCell ref="D36:N37"/>
    <mergeCell ref="D39:N39"/>
    <mergeCell ref="D40:N40"/>
    <mergeCell ref="D41:N41"/>
    <mergeCell ref="D15:N16"/>
    <mergeCell ref="D18:N18"/>
    <mergeCell ref="D86:N87"/>
    <mergeCell ref="D89:N89"/>
    <mergeCell ref="D90:N90"/>
    <mergeCell ref="V1:V2"/>
    <mergeCell ref="Q1:Q4"/>
    <mergeCell ref="R1:R4"/>
    <mergeCell ref="S1:S4"/>
    <mergeCell ref="T1:T4"/>
    <mergeCell ref="U1:U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J378"/>
  <sheetViews>
    <sheetView showGridLines="0" showRowColHeaders="0" workbookViewId="0">
      <selection activeCell="N27" sqref="N27"/>
    </sheetView>
  </sheetViews>
  <sheetFormatPr baseColWidth="10" defaultRowHeight="15"/>
  <cols>
    <col min="1" max="1" width="14.42578125" style="42" customWidth="1"/>
    <col min="2" max="3" width="11.42578125" style="42"/>
    <col min="4" max="4" width="9.140625" style="42" customWidth="1"/>
    <col min="5" max="5" width="11.42578125" style="42"/>
    <col min="6" max="6" width="17.28515625" style="42" customWidth="1"/>
    <col min="7" max="7" width="11.42578125" style="42"/>
    <col min="8" max="8" width="11.28515625" style="42" customWidth="1"/>
    <col min="9" max="9" width="16.28515625" style="42" customWidth="1"/>
    <col min="10" max="10" width="11.42578125" style="42"/>
    <col min="11" max="11" width="8.85546875" style="42" customWidth="1"/>
    <col min="12" max="12" width="15.42578125" style="42" customWidth="1"/>
    <col min="13" max="13" width="1.42578125" style="42" customWidth="1"/>
    <col min="14" max="14" width="21.28515625" style="42" customWidth="1"/>
    <col min="15" max="15" width="6.28515625" style="42" customWidth="1"/>
    <col min="16" max="59" width="11.42578125" style="42"/>
    <col min="60" max="60" width="45.85546875" style="42" customWidth="1"/>
    <col min="61" max="16384" width="11.42578125" style="42"/>
  </cols>
  <sheetData>
    <row r="1" spans="2:15" ht="4.5" customHeight="1" thickBot="1"/>
    <row r="2" spans="2:15" ht="15.75" thickBot="1">
      <c r="B2" s="73" t="s">
        <v>1</v>
      </c>
      <c r="C2" s="174">
        <f>NOM</f>
        <v>0</v>
      </c>
      <c r="D2" s="179"/>
      <c r="E2" s="175"/>
      <c r="F2" s="73" t="s">
        <v>2</v>
      </c>
      <c r="G2" s="174">
        <f>PRENOM</f>
        <v>0</v>
      </c>
      <c r="H2" s="179"/>
      <c r="I2" s="179"/>
      <c r="J2" s="174" t="s">
        <v>146</v>
      </c>
      <c r="K2" s="175"/>
      <c r="L2" s="75">
        <f>DATE_NAISSANCE</f>
        <v>0</v>
      </c>
      <c r="M2" s="74"/>
    </row>
    <row r="8" spans="2:15" ht="15.75" thickBot="1"/>
    <row r="9" spans="2:15" ht="15.75" thickBot="1">
      <c r="N9" s="60" t="s">
        <v>6</v>
      </c>
      <c r="O9" s="61" t="str">
        <f>IF(ARB0="risque",NBBR,"")</f>
        <v/>
      </c>
    </row>
    <row r="11" spans="2:15" ht="15.75" thickBot="1"/>
    <row r="12" spans="2:15" ht="15.75" thickBot="1">
      <c r="N12" s="60" t="s">
        <v>7</v>
      </c>
      <c r="O12" s="61" t="str">
        <f>IF(ARB0="risque",NBQT-NBBR,"")</f>
        <v/>
      </c>
    </row>
    <row r="23" spans="2:12" ht="54" customHeight="1"/>
    <row r="30" spans="2:12" ht="15.75" thickBot="1"/>
    <row r="31" spans="2:12" ht="15.75" thickBot="1">
      <c r="B31" s="174" t="s">
        <v>149</v>
      </c>
      <c r="C31" s="179"/>
      <c r="D31" s="179"/>
      <c r="E31" s="179"/>
      <c r="F31" s="175"/>
      <c r="G31" s="174" t="s">
        <v>151</v>
      </c>
      <c r="H31" s="179"/>
      <c r="I31" s="179"/>
      <c r="J31" s="179"/>
      <c r="K31" s="179"/>
      <c r="L31" s="175"/>
    </row>
    <row r="32" spans="2:12" ht="15.75" thickBot="1">
      <c r="B32" s="174" t="str">
        <f>IF(RBRT*QCMF&gt;=0.7,"DATE DE VALIDATION :","DATE DE PASSAGE :")</f>
        <v>DATE DE PASSAGE :</v>
      </c>
      <c r="C32" s="175"/>
      <c r="D32" s="176">
        <f>DATE_DE_PASSAGE</f>
        <v>0</v>
      </c>
      <c r="E32" s="177"/>
      <c r="F32" s="178"/>
      <c r="G32" s="174" t="s">
        <v>148</v>
      </c>
      <c r="H32" s="175"/>
      <c r="I32" s="174" t="s">
        <v>150</v>
      </c>
      <c r="J32" s="179"/>
      <c r="K32" s="179"/>
      <c r="L32" s="175"/>
    </row>
    <row r="374" spans="60:62" ht="15.75" thickBot="1"/>
    <row r="375" spans="60:62" ht="15.75" thickBot="1">
      <c r="BH375" s="58" t="s">
        <v>89</v>
      </c>
      <c r="BI375" s="70">
        <f>IF(ARB0="risque",RBRT,0)</f>
        <v>0</v>
      </c>
      <c r="BJ375" s="71">
        <f>BI375*QCMF</f>
        <v>0</v>
      </c>
    </row>
    <row r="376" spans="60:62" ht="15.75" thickBot="1">
      <c r="BH376" s="58" t="s">
        <v>90</v>
      </c>
      <c r="BI376" s="70">
        <f>IF(ARB0="risque",RBR_1,0)</f>
        <v>0</v>
      </c>
      <c r="BJ376" s="70">
        <f>BI376*QCMF_1</f>
        <v>0</v>
      </c>
    </row>
    <row r="377" spans="60:62" ht="15.75" thickBot="1">
      <c r="BH377" s="58" t="s">
        <v>91</v>
      </c>
      <c r="BI377" s="70">
        <f>IF(ARB0="risque",RBR_2,0)</f>
        <v>0</v>
      </c>
      <c r="BJ377" s="70">
        <f>BI377*QCMF_2</f>
        <v>0</v>
      </c>
    </row>
    <row r="378" spans="60:62" ht="15.75" thickBot="1">
      <c r="BH378" s="58" t="s">
        <v>92</v>
      </c>
      <c r="BI378" s="70">
        <f>IF(ARB0="risque",RBR_3,0)</f>
        <v>0</v>
      </c>
      <c r="BJ378" s="72">
        <f>BI378*QCMF_3</f>
        <v>0</v>
      </c>
    </row>
  </sheetData>
  <sheetProtection password="CA2D" sheet="1" objects="1" scenarios="1" selectLockedCells="1" selectUnlockedCells="1"/>
  <mergeCells count="9">
    <mergeCell ref="B32:C32"/>
    <mergeCell ref="D32:F32"/>
    <mergeCell ref="G32:H32"/>
    <mergeCell ref="I32:L32"/>
    <mergeCell ref="J2:K2"/>
    <mergeCell ref="G2:I2"/>
    <mergeCell ref="C2:E2"/>
    <mergeCell ref="B31:F31"/>
    <mergeCell ref="G31:L31"/>
  </mergeCells>
  <pageMargins left="0.51181102362204722" right="0.51181102362204722" top="0.6692913385826772" bottom="0.62992125984251968" header="0.31496062992125984" footer="0.31496062992125984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22</vt:i4>
      </vt:variant>
    </vt:vector>
  </HeadingPairs>
  <TitlesOfParts>
    <vt:vector size="25" baseType="lpstr">
      <vt:lpstr>Renseignements</vt:lpstr>
      <vt:lpstr>TEST B0</vt:lpstr>
      <vt:lpstr>Résultats</vt:lpstr>
      <vt:lpstr>ABR</vt:lpstr>
      <vt:lpstr>ARB0</vt:lpstr>
      <vt:lpstr>DATE_DE_PASSAGE</vt:lpstr>
      <vt:lpstr>DATE_NAISSANCE</vt:lpstr>
      <vt:lpstr>DATE_PASSAGE</vt:lpstr>
      <vt:lpstr>NBBR</vt:lpstr>
      <vt:lpstr>NBQ_1</vt:lpstr>
      <vt:lpstr>NBQ_2</vt:lpstr>
      <vt:lpstr>NBQ_3</vt:lpstr>
      <vt:lpstr>NBQT</vt:lpstr>
      <vt:lpstr>NOM</vt:lpstr>
      <vt:lpstr>PRENOM</vt:lpstr>
      <vt:lpstr>QCMF</vt:lpstr>
      <vt:lpstr>QCMF_1</vt:lpstr>
      <vt:lpstr>QCMF_2</vt:lpstr>
      <vt:lpstr>QCMF_3</vt:lpstr>
      <vt:lpstr>RBR_1</vt:lpstr>
      <vt:lpstr>RBR_2</vt:lpstr>
      <vt:lpstr>RBR_3</vt:lpstr>
      <vt:lpstr>RBRT</vt:lpstr>
      <vt:lpstr>Renseignements!Zone_d_impression</vt:lpstr>
      <vt:lpstr>Résultats!Zone_d_impression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2014-04-12T08:51:18Z</cp:lastPrinted>
  <dcterms:created xsi:type="dcterms:W3CDTF">2014-04-07T18:28:50Z</dcterms:created>
  <dcterms:modified xsi:type="dcterms:W3CDTF">2014-04-15T13:01:48Z</dcterms:modified>
</cp:coreProperties>
</file>