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ubia.oliveira\Downloads\"/>
    </mc:Choice>
  </mc:AlternateContent>
  <xr:revisionPtr revIDLastSave="0" documentId="8_{F9027D28-4125-4055-8B5D-502A31456DE9}" xr6:coauthVersionLast="47" xr6:coauthVersionMax="47" xr10:uidLastSave="{00000000-0000-0000-0000-000000000000}"/>
  <bookViews>
    <workbookView xWindow="-120" yWindow="-120" windowWidth="20730" windowHeight="11040" tabRatio="345" xr2:uid="{D63472A4-8300-4934-9C87-0EC792DCF89D}"/>
  </bookViews>
  <sheets>
    <sheet name="APP" sheetId="1" r:id="rId1"/>
    <sheet name="Planilha2" sheetId="2" state="hidden" r:id="rId2"/>
  </sheets>
  <definedNames>
    <definedName name="aporte">APP!$E$12</definedName>
    <definedName name="patrimonio">APP!$E$15</definedName>
    <definedName name="qtd_anos">APP!$E$13</definedName>
    <definedName name="rendimento_carteira">APP!$E$8</definedName>
    <definedName name="salario">APP!$E$7</definedName>
    <definedName name="sugestao_investimento">APP!$E$9</definedName>
    <definedName name="taxa_mensal">APP!$E$14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1" l="1"/>
  <c r="C22" i="1"/>
  <c r="C21" i="1"/>
  <c r="C20" i="1"/>
  <c r="C19" i="1"/>
  <c r="E9" i="1"/>
  <c r="H12" i="1"/>
  <c r="H13" i="1"/>
  <c r="H14" i="1"/>
  <c r="H15" i="1"/>
  <c r="H16" i="1"/>
  <c r="H17" i="1"/>
  <c r="H4" i="2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G7" i="1"/>
  <c r="E15" i="1"/>
  <c r="E16" i="1" s="1"/>
  <c r="D22" i="1"/>
  <c r="E22" i="1" s="1"/>
  <c r="D21" i="1"/>
  <c r="E21" i="1" s="1"/>
  <c r="D20" i="1"/>
  <c r="E20" i="1" s="1"/>
  <c r="D23" i="1"/>
  <c r="E23" i="1" s="1"/>
  <c r="D19" i="1"/>
  <c r="E19" i="1" s="1"/>
  <c r="I12" i="1" l="1"/>
  <c r="I17" i="1"/>
  <c r="I15" i="1"/>
  <c r="I14" i="1"/>
  <c r="I16" i="1"/>
  <c r="I13" i="1"/>
  <c r="I18" i="1" l="1"/>
</calcChain>
</file>

<file path=xl/sharedStrings.xml><?xml version="1.0" encoding="utf-8"?>
<sst xmlns="http://schemas.openxmlformats.org/spreadsheetml/2006/main" count="66" uniqueCount="30">
  <si>
    <t>Quanto investir por mês ?</t>
  </si>
  <si>
    <t>Por Quantos Anos ?</t>
  </si>
  <si>
    <t>Taxa de Rendimento mensal ?</t>
  </si>
  <si>
    <t>Patrimônio acumulado ?</t>
  </si>
  <si>
    <t>Dividendos Mensais ?</t>
  </si>
  <si>
    <t xml:space="preserve"> Cenários</t>
  </si>
  <si>
    <t>Rendimento Carteira</t>
  </si>
  <si>
    <t>Conservador</t>
  </si>
  <si>
    <t>Moderado</t>
  </si>
  <si>
    <t>Agressivo</t>
  </si>
  <si>
    <t>VALOR A SER INVESTIDO POR MÊS</t>
  </si>
  <si>
    <t>PERFIL</t>
  </si>
  <si>
    <t>TIPO DE FII</t>
  </si>
  <si>
    <t>Valores</t>
  </si>
  <si>
    <t>PAPEL</t>
  </si>
  <si>
    <t>TIJOLO</t>
  </si>
  <si>
    <t>HÍBRIDOS</t>
  </si>
  <si>
    <t>FOFs</t>
  </si>
  <si>
    <t>DESENVOLVIMENTO</t>
  </si>
  <si>
    <t>HOTELARIAS</t>
  </si>
  <si>
    <t>%</t>
  </si>
  <si>
    <t>CHAVE</t>
  </si>
  <si>
    <t>Moderado-TIJOLO</t>
  </si>
  <si>
    <t>Sugestão de Investimento (30%)</t>
  </si>
  <si>
    <t>SETUP</t>
  </si>
  <si>
    <t>Proventos</t>
  </si>
  <si>
    <t>PLANNING</t>
  </si>
  <si>
    <t>% Sugerido</t>
  </si>
  <si>
    <t>SELECIONE O PERFIL</t>
  </si>
  <si>
    <t>Dividendos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</si>
</sst>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72" formatCode="_-&quot;R$&quot;\ * #,##0_-;\-&quot;R$&quot;\ * #,##0_-;_-&quot;R$&quot;\ * &quot;-&quot;??_-;_-@_-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theme="0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Courier New"/>
      <family val="3"/>
    </font>
    <font>
      <b/>
      <sz val="11"/>
      <color theme="1"/>
      <name val="Courier New"/>
      <family val="3"/>
    </font>
    <font>
      <b/>
      <sz val="8"/>
      <color theme="1"/>
      <name val="Courier New"/>
      <family val="3"/>
    </font>
    <font>
      <sz val="11"/>
      <color theme="1"/>
      <name val="Courier New"/>
      <family val="3"/>
    </font>
    <font>
      <b/>
      <sz val="11"/>
      <color theme="0"/>
      <name val="Courier New"/>
      <family val="3"/>
    </font>
    <font>
      <b/>
      <sz val="11"/>
      <name val="Courier New"/>
      <family val="3"/>
    </font>
    <font>
      <b/>
      <sz val="12"/>
      <color theme="1"/>
      <name val="Courier New"/>
      <family val="3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A8BE75"/>
        <bgColor indexed="64"/>
      </patternFill>
    </fill>
    <fill>
      <patternFill patternType="solid">
        <fgColor rgb="FFF5DA71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31">
    <xf numFmtId="0" fontId="0" fillId="0" borderId="0" xfId="0"/>
    <xf numFmtId="0" fontId="3" fillId="0" borderId="0" xfId="0" applyFont="1"/>
    <xf numFmtId="0" fontId="4" fillId="0" borderId="0" xfId="0" applyFont="1"/>
    <xf numFmtId="9" fontId="0" fillId="0" borderId="0" xfId="2" applyFont="1"/>
    <xf numFmtId="0" fontId="5" fillId="0" borderId="0" xfId="0" applyFont="1" applyAlignment="1"/>
    <xf numFmtId="0" fontId="6" fillId="0" borderId="0" xfId="0" applyFont="1"/>
    <xf numFmtId="0" fontId="9" fillId="0" borderId="0" xfId="0" applyFont="1"/>
    <xf numFmtId="9" fontId="6" fillId="5" borderId="1" xfId="0" applyNumberFormat="1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/>
    </xf>
    <xf numFmtId="0" fontId="11" fillId="3" borderId="1" xfId="3" applyFont="1" applyFill="1" applyBorder="1"/>
    <xf numFmtId="0" fontId="6" fillId="5" borderId="1" xfId="0" applyFont="1" applyFill="1" applyBorder="1" applyAlignment="1"/>
    <xf numFmtId="44" fontId="6" fillId="5" borderId="1" xfId="1" applyFont="1" applyFill="1" applyBorder="1" applyAlignment="1">
      <alignment horizontal="center"/>
    </xf>
    <xf numFmtId="172" fontId="6" fillId="5" borderId="1" xfId="1" applyNumberFormat="1" applyFont="1" applyFill="1" applyBorder="1" applyAlignment="1">
      <alignment horizontal="center"/>
    </xf>
    <xf numFmtId="172" fontId="12" fillId="5" borderId="1" xfId="1" applyNumberFormat="1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172" fontId="8" fillId="5" borderId="1" xfId="1" applyNumberFormat="1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10" fillId="4" borderId="1" xfId="3" applyFont="1" applyFill="1" applyBorder="1" applyAlignment="1">
      <alignment horizontal="center"/>
    </xf>
    <xf numFmtId="44" fontId="3" fillId="0" borderId="0" xfId="1" applyFont="1"/>
    <xf numFmtId="44" fontId="5" fillId="0" borderId="0" xfId="1" applyFont="1" applyAlignment="1"/>
    <xf numFmtId="44" fontId="6" fillId="0" borderId="0" xfId="1" applyFont="1"/>
    <xf numFmtId="44" fontId="11" fillId="4" borderId="1" xfId="1" applyFont="1" applyFill="1" applyBorder="1" applyAlignment="1">
      <alignment horizontal="center" vertical="center"/>
    </xf>
    <xf numFmtId="9" fontId="6" fillId="5" borderId="1" xfId="2" applyFont="1" applyFill="1" applyBorder="1" applyAlignment="1">
      <alignment horizontal="center"/>
    </xf>
    <xf numFmtId="0" fontId="8" fillId="5" borderId="1" xfId="1" applyNumberFormat="1" applyFont="1" applyFill="1" applyBorder="1" applyAlignment="1">
      <alignment horizontal="center"/>
    </xf>
    <xf numFmtId="0" fontId="6" fillId="5" borderId="1" xfId="0" applyFont="1" applyFill="1" applyBorder="1" applyAlignment="1">
      <alignment vertical="center"/>
    </xf>
    <xf numFmtId="0" fontId="8" fillId="5" borderId="1" xfId="0" applyFont="1" applyFill="1" applyBorder="1" applyAlignment="1">
      <alignment vertical="center"/>
    </xf>
    <xf numFmtId="0" fontId="6" fillId="5" borderId="1" xfId="0" applyFont="1" applyFill="1" applyBorder="1" applyAlignment="1"/>
    <xf numFmtId="0" fontId="6" fillId="5" borderId="1" xfId="0" applyFont="1" applyFill="1" applyBorder="1" applyAlignment="1">
      <alignment horizontal="left"/>
    </xf>
    <xf numFmtId="172" fontId="7" fillId="5" borderId="1" xfId="1" applyNumberFormat="1" applyFont="1" applyFill="1" applyBorder="1" applyAlignment="1">
      <alignment horizontal="center" vertical="center"/>
    </xf>
    <xf numFmtId="10" fontId="8" fillId="5" borderId="1" xfId="2" applyNumberFormat="1" applyFont="1" applyFill="1" applyBorder="1" applyAlignment="1">
      <alignment horizont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4">
    <dxf>
      <fill>
        <patternFill patternType="darkVertical">
          <fgColor theme="0" tint="-0.14996795556505021"/>
          <bgColor theme="0" tint="-0.14996795556505021"/>
        </patternFill>
      </fill>
    </dxf>
    <dxf>
      <fill>
        <patternFill>
          <bgColor rgb="FFA8BE75"/>
        </patternFill>
      </fill>
    </dxf>
    <dxf>
      <fill>
        <patternFill>
          <bgColor rgb="FFF88C6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colors>
    <mruColors>
      <color rgb="FF777B61"/>
      <color rgb="FFF5DA71"/>
      <color rgb="FFA8BE75"/>
      <color rgb="FFF88C6E"/>
      <color rgb="FFFFFFFF"/>
      <color rgb="FFF8F3E6"/>
      <color rgb="FFEFCA33"/>
      <color rgb="FFE2BD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APP!$H$11</c:f>
              <c:strCache>
                <c:ptCount val="1"/>
                <c:pt idx="0">
                  <c:v>%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80000"/>
                  <a:satMod val="150000"/>
                </a:schemeClr>
              </a:solidFill>
              <a:ln>
                <a:noFill/>
              </a:ln>
              <a:effectLst>
                <a:outerShdw blurRad="50800" dist="38100" dir="2700000" algn="ctr" rotWithShape="0">
                  <a:srgbClr val="000000">
                    <a:alpha val="60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flat" dir="tl"/>
              </a:scene3d>
              <a:sp3d prstMaterial="flat">
                <a:bevelT w="57150" h="114300" prst="riblet"/>
              </a:sp3d>
            </c:spPr>
            <c:extLst>
              <c:ext xmlns:c16="http://schemas.microsoft.com/office/drawing/2014/chart" uri="{C3380CC4-5D6E-409C-BE32-E72D297353CC}">
                <c16:uniqueId val="{00000001-7619-46E2-ADEB-3838D2A6B9A0}"/>
              </c:ext>
            </c:extLst>
          </c:dPt>
          <c:dPt>
            <c:idx val="1"/>
            <c:bubble3D val="0"/>
            <c:spPr>
              <a:solidFill>
                <a:schemeClr val="accent3">
                  <a:shade val="80000"/>
                  <a:satMod val="150000"/>
                </a:schemeClr>
              </a:solidFill>
              <a:ln>
                <a:noFill/>
              </a:ln>
              <a:effectLst>
                <a:outerShdw blurRad="50800" dist="38100" dir="2700000" algn="ctr" rotWithShape="0">
                  <a:srgbClr val="000000">
                    <a:alpha val="60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flat" dir="tl"/>
              </a:scene3d>
              <a:sp3d prstMaterial="flat">
                <a:bevelT w="57150" h="114300" prst="riblet"/>
              </a:sp3d>
            </c:spPr>
            <c:extLst>
              <c:ext xmlns:c16="http://schemas.microsoft.com/office/drawing/2014/chart" uri="{C3380CC4-5D6E-409C-BE32-E72D297353CC}">
                <c16:uniqueId val="{00000003-7619-46E2-ADEB-3838D2A6B9A0}"/>
              </c:ext>
            </c:extLst>
          </c:dPt>
          <c:dPt>
            <c:idx val="2"/>
            <c:bubble3D val="0"/>
            <c:spPr>
              <a:solidFill>
                <a:schemeClr val="accent5">
                  <a:shade val="80000"/>
                  <a:satMod val="150000"/>
                </a:schemeClr>
              </a:solidFill>
              <a:ln>
                <a:noFill/>
              </a:ln>
              <a:effectLst>
                <a:outerShdw blurRad="50800" dist="38100" dir="2700000" algn="ctr" rotWithShape="0">
                  <a:srgbClr val="000000">
                    <a:alpha val="60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flat" dir="tl"/>
              </a:scene3d>
              <a:sp3d prstMaterial="flat">
                <a:bevelT w="57150" h="114300" prst="riblet"/>
              </a:sp3d>
            </c:spPr>
            <c:extLst>
              <c:ext xmlns:c16="http://schemas.microsoft.com/office/drawing/2014/chart" uri="{C3380CC4-5D6E-409C-BE32-E72D297353CC}">
                <c16:uniqueId val="{00000005-7619-46E2-ADEB-3838D2A6B9A0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  <a:shade val="80000"/>
                  <a:satMod val="150000"/>
                </a:schemeClr>
              </a:solidFill>
              <a:ln>
                <a:noFill/>
              </a:ln>
              <a:effectLst>
                <a:outerShdw blurRad="50800" dist="38100" dir="2700000" algn="ctr" rotWithShape="0">
                  <a:srgbClr val="000000">
                    <a:alpha val="60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flat" dir="tl"/>
              </a:scene3d>
              <a:sp3d prstMaterial="flat">
                <a:bevelT w="57150" h="114300" prst="riblet"/>
              </a:sp3d>
            </c:spPr>
            <c:extLst>
              <c:ext xmlns:c16="http://schemas.microsoft.com/office/drawing/2014/chart" uri="{C3380CC4-5D6E-409C-BE32-E72D297353CC}">
                <c16:uniqueId val="{00000007-7619-46E2-ADEB-3838D2A6B9A0}"/>
              </c:ext>
            </c:extLst>
          </c:dPt>
          <c:dPt>
            <c:idx val="4"/>
            <c:bubble3D val="0"/>
            <c:spPr>
              <a:solidFill>
                <a:schemeClr val="accent3">
                  <a:lumMod val="60000"/>
                  <a:shade val="80000"/>
                  <a:satMod val="150000"/>
                </a:schemeClr>
              </a:solidFill>
              <a:ln>
                <a:noFill/>
              </a:ln>
              <a:effectLst>
                <a:outerShdw blurRad="50800" dist="38100" dir="2700000" algn="ctr" rotWithShape="0">
                  <a:srgbClr val="000000">
                    <a:alpha val="60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flat" dir="tl"/>
              </a:scene3d>
              <a:sp3d prstMaterial="flat">
                <a:bevelT w="57150" h="114300" prst="riblet"/>
              </a:sp3d>
            </c:spPr>
            <c:extLst>
              <c:ext xmlns:c16="http://schemas.microsoft.com/office/drawing/2014/chart" uri="{C3380CC4-5D6E-409C-BE32-E72D297353CC}">
                <c16:uniqueId val="{00000009-7619-46E2-ADEB-3838D2A6B9A0}"/>
              </c:ext>
            </c:extLst>
          </c:dPt>
          <c:dPt>
            <c:idx val="5"/>
            <c:bubble3D val="0"/>
            <c:spPr>
              <a:solidFill>
                <a:schemeClr val="accent5">
                  <a:lumMod val="60000"/>
                  <a:shade val="80000"/>
                  <a:satMod val="150000"/>
                </a:schemeClr>
              </a:solidFill>
              <a:ln>
                <a:noFill/>
              </a:ln>
              <a:effectLst>
                <a:outerShdw blurRad="50800" dist="38100" dir="2700000" algn="ctr" rotWithShape="0">
                  <a:srgbClr val="000000">
                    <a:alpha val="60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flat" dir="tl"/>
              </a:scene3d>
              <a:sp3d prstMaterial="flat">
                <a:bevelT w="57150" h="114300" prst="riblet"/>
              </a:sp3d>
            </c:spPr>
            <c:extLst>
              <c:ext xmlns:c16="http://schemas.microsoft.com/office/drawing/2014/chart" uri="{C3380CC4-5D6E-409C-BE32-E72D297353CC}">
                <c16:uniqueId val="{0000000B-7619-46E2-ADEB-3838D2A6B9A0}"/>
              </c:ext>
            </c:extLst>
          </c:dPt>
          <c:dLbls>
            <c:dLbl>
              <c:idx val="1"/>
              <c:layout>
                <c:manualLayout>
                  <c:x val="3.4337282508761863E-2"/>
                  <c:y val="-2.002339181286549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619-46E2-ADEB-3838D2A6B9A0}"/>
                </c:ext>
              </c:extLst>
            </c:dLbl>
            <c:dLbl>
              <c:idx val="4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005476597009559"/>
                      <c:h val="0.1684210526315789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7619-46E2-ADEB-3838D2A6B9A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APP!$G$12:$G$17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APP!$H$12:$H$17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9-4386-8C2E-9F990CFD8A7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777B61"/>
    </a:soli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390525</xdr:colOff>
      <xdr:row>5</xdr:row>
      <xdr:rowOff>9524</xdr:rowOff>
    </xdr:from>
    <xdr:to>
      <xdr:col>14</xdr:col>
      <xdr:colOff>38102</xdr:colOff>
      <xdr:row>21</xdr:row>
      <xdr:rowOff>47624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4B8E7C0-F2C3-7792-03A6-894CBA5335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</xdr:row>
      <xdr:rowOff>0</xdr:rowOff>
    </xdr:from>
    <xdr:to>
      <xdr:col>9</xdr:col>
      <xdr:colOff>409576</xdr:colOff>
      <xdr:row>3</xdr:row>
      <xdr:rowOff>142875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AF49D6A6-501C-33E1-0AAA-2FBB61F76CD3}"/>
            </a:ext>
          </a:extLst>
        </xdr:cNvPr>
        <xdr:cNvSpPr/>
      </xdr:nvSpPr>
      <xdr:spPr>
        <a:xfrm>
          <a:off x="114300" y="190500"/>
          <a:ext cx="7686676" cy="533400"/>
        </a:xfrm>
        <a:prstGeom prst="roundRect">
          <a:avLst/>
        </a:prstGeom>
        <a:solidFill>
          <a:srgbClr val="777B61"/>
        </a:solidFill>
        <a:ln>
          <a:noFill/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>
          <a:sp3d extrusionH="57150">
            <a:bevelT h="25400" prst="softRound"/>
          </a:sp3d>
        </a:bodyPr>
        <a:lstStyle/>
        <a:p>
          <a:pPr algn="ctr"/>
          <a:r>
            <a:rPr lang="pt-BR" sz="3200" b="1">
              <a:latin typeface="Courier"/>
              <a:cs typeface="Courier New" panose="02070309020205020404" pitchFamily="49" charset="0"/>
            </a:rPr>
            <a:t>SIMULADOR DE INVESTIMENTOS</a:t>
          </a:r>
        </a:p>
        <a:p>
          <a:pPr algn="ctr"/>
          <a:endParaRPr lang="pt-BR" sz="3200" b="1">
            <a:latin typeface="Courier"/>
            <a:cs typeface="Courier New" panose="02070309020205020404" pitchFamily="49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FC5B96-C0B0-4570-BFE7-063CF91B4747}" name="Tabela1" displayName="Tabela1" ref="A2:D20" totalsRowShown="0">
  <autoFilter ref="A2:D20" xr:uid="{CDFC5B96-C0B0-4570-BFE7-063CF91B4747}"/>
  <tableColumns count="4">
    <tableColumn id="1" xr3:uid="{1A1886A8-5149-4468-AC86-DC80F4AD1E91}" name="CHAVE">
      <calculatedColumnFormula>B3&amp;"-"&amp;C3</calculatedColumnFormula>
    </tableColumn>
    <tableColumn id="2" xr3:uid="{326E836D-B85D-40FB-AE9B-C8FE21950FA2}" name="PERFIL"/>
    <tableColumn id="3" xr3:uid="{6C0EFAA4-2371-49DC-B900-25EE1F902C1F}" name="TIPO DE FII"/>
    <tableColumn id="4" xr3:uid="{6B4943CB-00C1-4AE7-84D2-3F28F67AB825}" name="%" dataDxfId="3" dataCellStyle="Porcentagem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Tema do Office">
  <a:themeElements>
    <a:clrScheme name="Integração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Talho">
      <a:fillStyleLst>
        <a:solidFill>
          <a:schemeClr val="phClr"/>
        </a:solidFill>
        <a:solidFill>
          <a:schemeClr val="phClr">
            <a:tint val="65000"/>
          </a:schemeClr>
        </a:solidFill>
        <a:solidFill>
          <a:schemeClr val="phClr">
            <a:shade val="80000"/>
            <a:satMod val="15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/>
          </a:solidFill>
          <a:prstDash val="solid"/>
        </a:ln>
        <a:ln w="58420" cap="flat" cmpd="thickThin" algn="ctr">
          <a:solidFill>
            <a:schemeClr val="phClr">
              <a:shade val="95000"/>
              <a:alpha val="50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38100" dir="27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l"/>
          </a:scene3d>
          <a:sp3d prstMaterial="flat">
            <a:bevelT w="31750" h="63500" prst="riblet"/>
          </a:sp3d>
        </a:effectStyle>
        <a:effectStyle>
          <a:effectLst>
            <a:outerShdw blurRad="50800" dist="38100" dir="27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l"/>
          </a:scene3d>
          <a:sp3d prstMaterial="flat">
            <a:bevelT w="57150" h="114300" prst="rible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0B514-4758-45B7-9E7C-BEE6ADE55698}">
  <dimension ref="B1:XFD23"/>
  <sheetViews>
    <sheetView showGridLines="0" tabSelected="1" zoomScaleNormal="100" workbookViewId="0">
      <selection activeCell="G21" sqref="G21"/>
    </sheetView>
  </sheetViews>
  <sheetFormatPr defaultColWidth="8.7109375" defaultRowHeight="15" x14ac:dyDescent="0.25"/>
  <cols>
    <col min="1" max="1" width="1.7109375" style="1" customWidth="1"/>
    <col min="2" max="2" width="2.7109375" style="1" hidden="1" customWidth="1"/>
    <col min="3" max="3" width="24.28515625" style="1" bestFit="1" customWidth="1"/>
    <col min="4" max="4" width="16.140625" style="1" bestFit="1" customWidth="1"/>
    <col min="5" max="5" width="15" style="19" customWidth="1"/>
    <col min="6" max="6" width="7.85546875" customWidth="1"/>
    <col min="7" max="7" width="16.140625" style="1" bestFit="1" customWidth="1"/>
    <col min="8" max="8" width="14.7109375" style="1" bestFit="1" customWidth="1"/>
    <col min="9" max="9" width="15" style="1" customWidth="1"/>
    <col min="10" max="10" width="7.85546875" customWidth="1"/>
    <col min="11" max="11" width="21.7109375" style="1" customWidth="1"/>
    <col min="12" max="12" width="24.85546875" style="1" bestFit="1" customWidth="1"/>
    <col min="13" max="13" width="9.85546875" style="1" customWidth="1"/>
    <col min="14" max="14" width="10.42578125" style="1" customWidth="1"/>
    <col min="15" max="17" width="8.7109375" style="1"/>
    <col min="18" max="18" width="11.140625" style="1" customWidth="1"/>
    <col min="19" max="16383" width="8.7109375" style="1"/>
    <col min="16384" max="16384" width="18.28515625" style="1" customWidth="1"/>
  </cols>
  <sheetData>
    <row r="1" spans="3:14" ht="10.5" customHeight="1" x14ac:dyDescent="0.25"/>
    <row r="2" spans="3:14" ht="15" customHeight="1" x14ac:dyDescent="0.25">
      <c r="C2" s="4"/>
      <c r="D2" s="4"/>
      <c r="E2" s="20"/>
      <c r="G2" s="4"/>
      <c r="H2" s="4"/>
      <c r="I2" s="4"/>
      <c r="K2" s="4"/>
      <c r="L2" s="4"/>
      <c r="M2" s="4"/>
      <c r="N2" s="4"/>
    </row>
    <row r="3" spans="3:14" ht="15.75" x14ac:dyDescent="0.3">
      <c r="C3" s="4"/>
      <c r="D3" s="4"/>
      <c r="E3" s="20"/>
      <c r="G3" s="4"/>
      <c r="H3" s="4"/>
      <c r="I3" s="4"/>
      <c r="L3" s="10" t="s">
        <v>28</v>
      </c>
      <c r="M3" s="18" t="s">
        <v>9</v>
      </c>
      <c r="N3" s="18"/>
    </row>
    <row r="4" spans="3:14" x14ac:dyDescent="0.25">
      <c r="C4" s="4"/>
      <c r="D4" s="4"/>
      <c r="E4" s="20"/>
      <c r="G4"/>
      <c r="H4"/>
      <c r="I4"/>
      <c r="K4" s="4"/>
      <c r="L4" s="4"/>
      <c r="M4" s="4"/>
      <c r="N4" s="4"/>
    </row>
    <row r="5" spans="3:14" x14ac:dyDescent="0.25">
      <c r="C5" s="4"/>
      <c r="D5" s="4"/>
      <c r="E5" s="20"/>
      <c r="G5"/>
      <c r="H5"/>
      <c r="I5"/>
      <c r="K5" s="4"/>
      <c r="L5" s="4"/>
      <c r="M5" s="4"/>
      <c r="N5" s="4"/>
    </row>
    <row r="6" spans="3:14" ht="17.25" customHeight="1" x14ac:dyDescent="0.3">
      <c r="C6" s="9" t="s">
        <v>24</v>
      </c>
      <c r="D6" s="9"/>
      <c r="E6" s="9"/>
      <c r="G6" s="15" t="s">
        <v>10</v>
      </c>
      <c r="H6" s="15"/>
      <c r="I6" s="15"/>
      <c r="K6" s="5"/>
      <c r="L6" s="5"/>
    </row>
    <row r="7" spans="3:14" ht="12" customHeight="1" x14ac:dyDescent="0.25">
      <c r="C7" s="11" t="s">
        <v>25</v>
      </c>
      <c r="D7" s="11"/>
      <c r="E7" s="12">
        <v>100</v>
      </c>
      <c r="G7" s="29">
        <f>aporte</f>
        <v>200</v>
      </c>
      <c r="H7" s="29"/>
      <c r="I7" s="29"/>
      <c r="K7" s="5"/>
      <c r="L7" s="5"/>
    </row>
    <row r="8" spans="3:14" ht="12" customHeight="1" x14ac:dyDescent="0.25">
      <c r="C8" s="11" t="s">
        <v>6</v>
      </c>
      <c r="D8" s="11"/>
      <c r="E8" s="23">
        <v>6.0000000000000001E-3</v>
      </c>
      <c r="G8" s="29"/>
      <c r="H8" s="29"/>
      <c r="I8" s="29"/>
      <c r="K8" s="5"/>
      <c r="L8" s="5"/>
    </row>
    <row r="9" spans="3:14" ht="12" customHeight="1" x14ac:dyDescent="0.25">
      <c r="C9" s="11" t="s">
        <v>23</v>
      </c>
      <c r="D9" s="11"/>
      <c r="E9" s="12">
        <f>E7*30%</f>
        <v>30</v>
      </c>
      <c r="G9"/>
      <c r="H9"/>
      <c r="I9"/>
      <c r="K9" s="5"/>
      <c r="L9" s="5"/>
    </row>
    <row r="10" spans="3:14" x14ac:dyDescent="0.25">
      <c r="C10" s="5"/>
      <c r="D10" s="5"/>
      <c r="E10" s="21"/>
      <c r="G10" s="5"/>
      <c r="H10" s="5"/>
      <c r="I10" s="5"/>
      <c r="K10" s="5"/>
      <c r="L10" s="5"/>
    </row>
    <row r="11" spans="3:14" ht="17.25" customHeight="1" x14ac:dyDescent="0.3">
      <c r="C11" s="8" t="s">
        <v>26</v>
      </c>
      <c r="D11" s="8"/>
      <c r="E11" s="8"/>
      <c r="G11" s="17" t="s">
        <v>12</v>
      </c>
      <c r="H11" s="17" t="s">
        <v>27</v>
      </c>
      <c r="I11" s="17" t="s">
        <v>13</v>
      </c>
      <c r="K11" s="6"/>
      <c r="L11" s="5"/>
    </row>
    <row r="12" spans="3:14" ht="12" customHeight="1" x14ac:dyDescent="0.25">
      <c r="C12" s="25" t="s">
        <v>0</v>
      </c>
      <c r="D12" s="25"/>
      <c r="E12" s="16">
        <v>200</v>
      </c>
      <c r="G12" s="28" t="s">
        <v>14</v>
      </c>
      <c r="H12" s="7">
        <f>VLOOKUP($M$3&amp;"-"&amp;G12,Planilha2!$A:$D,4,FALSE)</f>
        <v>0.5</v>
      </c>
      <c r="I12" s="13">
        <f>H12*$G$7</f>
        <v>100</v>
      </c>
      <c r="K12" s="5"/>
      <c r="L12" s="5"/>
    </row>
    <row r="13" spans="3:14" ht="12" customHeight="1" x14ac:dyDescent="0.25">
      <c r="C13" s="25" t="s">
        <v>1</v>
      </c>
      <c r="D13" s="25"/>
      <c r="E13" s="24">
        <v>5</v>
      </c>
      <c r="G13" s="28" t="s">
        <v>15</v>
      </c>
      <c r="H13" s="7">
        <f>VLOOKUP($M$3&amp;"-"&amp;G13,Planilha2!$A:$D,4,FALSE)</f>
        <v>0.1</v>
      </c>
      <c r="I13" s="13">
        <f>H13*$G$7</f>
        <v>20</v>
      </c>
      <c r="K13" s="5"/>
      <c r="L13" s="5"/>
    </row>
    <row r="14" spans="3:14" ht="12" customHeight="1" x14ac:dyDescent="0.25">
      <c r="C14" s="25" t="s">
        <v>2</v>
      </c>
      <c r="D14" s="25"/>
      <c r="E14" s="30">
        <v>1.0789999999999999E-2</v>
      </c>
      <c r="G14" s="28" t="s">
        <v>16</v>
      </c>
      <c r="H14" s="7">
        <f>VLOOKUP($M$3&amp;"-"&amp;G14,Planilha2!$A:$D,4,FALSE)</f>
        <v>0.05</v>
      </c>
      <c r="I14" s="13">
        <f>H14*$G$7</f>
        <v>10</v>
      </c>
      <c r="K14" s="5"/>
      <c r="L14" s="5"/>
    </row>
    <row r="15" spans="3:14" ht="12" customHeight="1" x14ac:dyDescent="0.25">
      <c r="C15" s="26" t="s">
        <v>3</v>
      </c>
      <c r="D15" s="26"/>
      <c r="E15" s="16">
        <f>FV(taxa_mensal,qtd_anos*12,aporte*-1)</f>
        <v>16755.382799697527</v>
      </c>
      <c r="G15" s="28" t="s">
        <v>17</v>
      </c>
      <c r="H15" s="7">
        <f>VLOOKUP($M$3&amp;"-"&amp;G15,Planilha2!$A:$D,4,FALSE)</f>
        <v>0.05</v>
      </c>
      <c r="I15" s="13">
        <f>H15*$G$7</f>
        <v>10</v>
      </c>
      <c r="K15" s="5"/>
      <c r="L15" s="5"/>
    </row>
    <row r="16" spans="3:14" ht="12" customHeight="1" x14ac:dyDescent="0.25">
      <c r="C16" s="26" t="s">
        <v>4</v>
      </c>
      <c r="D16" s="26"/>
      <c r="E16" s="16">
        <f>patrimonio*rendimento_carteira</f>
        <v>100.53229679818516</v>
      </c>
      <c r="G16" s="28" t="s">
        <v>18</v>
      </c>
      <c r="H16" s="7">
        <f>VLOOKUP($M$3&amp;"-"&amp;G16,Planilha2!$A:$D,4,FALSE)</f>
        <v>0.2</v>
      </c>
      <c r="I16" s="13">
        <f>H16*$G$7</f>
        <v>40</v>
      </c>
      <c r="K16" s="5"/>
      <c r="L16" s="5"/>
    </row>
    <row r="17" spans="2:12" ht="12" customHeight="1" x14ac:dyDescent="0.25">
      <c r="C17" s="5"/>
      <c r="D17" s="5"/>
      <c r="E17" s="21"/>
      <c r="G17" s="28" t="s">
        <v>19</v>
      </c>
      <c r="H17" s="7">
        <f>VLOOKUP($M$3&amp;"-"&amp;G17,Planilha2!$A:$D,4,FALSE)</f>
        <v>0.1</v>
      </c>
      <c r="I17" s="13">
        <f>H17*$G$7</f>
        <v>20</v>
      </c>
      <c r="K17" s="5"/>
      <c r="L17" s="5"/>
    </row>
    <row r="18" spans="2:12" ht="17.25" customHeight="1" x14ac:dyDescent="0.3">
      <c r="C18" s="8" t="s">
        <v>5</v>
      </c>
      <c r="D18" s="8"/>
      <c r="E18" s="22" t="s">
        <v>29</v>
      </c>
      <c r="G18"/>
      <c r="H18"/>
      <c r="I18" s="14">
        <f>SUM(I12:I17)</f>
        <v>200</v>
      </c>
      <c r="K18" s="5"/>
      <c r="L18" s="5"/>
    </row>
    <row r="19" spans="2:12" ht="12" customHeight="1" x14ac:dyDescent="0.25">
      <c r="B19" s="2">
        <v>2</v>
      </c>
      <c r="C19" s="27" t="str">
        <f>"+2 Anos"</f>
        <v>+2 Anos</v>
      </c>
      <c r="D19" s="13">
        <f>FV($E$14,$B19*12,$E$12*-1)</f>
        <v>5445.5254595290435</v>
      </c>
      <c r="E19" s="13">
        <f>D19*rendimento_carteira</f>
        <v>32.673152757174265</v>
      </c>
      <c r="G19" s="5"/>
      <c r="H19" s="5"/>
      <c r="I19" s="5"/>
      <c r="K19" s="5"/>
      <c r="L19" s="5"/>
    </row>
    <row r="20" spans="2:12" ht="12" customHeight="1" x14ac:dyDescent="0.25">
      <c r="B20" s="2">
        <v>5</v>
      </c>
      <c r="C20" s="27" t="str">
        <f>"+5 Anos"</f>
        <v>+5 Anos</v>
      </c>
      <c r="D20" s="13">
        <f>FV($E$14,$B20*12,$E$12*-1)</f>
        <v>16755.382799697527</v>
      </c>
      <c r="E20" s="13">
        <f>D20*rendimento_carteira</f>
        <v>100.53229679818516</v>
      </c>
      <c r="G20" s="5"/>
      <c r="H20" s="5"/>
      <c r="I20" s="5"/>
      <c r="K20" s="5"/>
      <c r="L20" s="5"/>
    </row>
    <row r="21" spans="2:12" ht="12" customHeight="1" x14ac:dyDescent="0.25">
      <c r="B21" s="2">
        <v>10</v>
      </c>
      <c r="C21" s="27" t="str">
        <f>"+10 Anos"</f>
        <v>+10 Anos</v>
      </c>
      <c r="D21" s="13">
        <f>FV($E$14,$B21*12,$E$12*-1)</f>
        <v>48656.842506034438</v>
      </c>
      <c r="E21" s="13">
        <f>D21*rendimento_carteira</f>
        <v>291.94105503620665</v>
      </c>
      <c r="G21" s="5"/>
      <c r="H21" s="5"/>
      <c r="I21" s="5"/>
      <c r="K21" s="5"/>
      <c r="L21" s="5"/>
    </row>
    <row r="22" spans="2:12" ht="12" customHeight="1" x14ac:dyDescent="0.25">
      <c r="B22" s="2">
        <v>20</v>
      </c>
      <c r="C22" s="27" t="str">
        <f>"+20 Anos"</f>
        <v>+20 Anos</v>
      </c>
      <c r="D22" s="13">
        <f>FV($E$14,$B22*12,$E$12*-1)</f>
        <v>225039.68001941612</v>
      </c>
      <c r="E22" s="13">
        <f>D22*rendimento_carteira</f>
        <v>1350.2380801164968</v>
      </c>
      <c r="G22" s="5"/>
      <c r="H22" s="5"/>
      <c r="I22" s="5"/>
      <c r="K22" s="5"/>
      <c r="L22" s="5"/>
    </row>
    <row r="23" spans="2:12" ht="12" customHeight="1" x14ac:dyDescent="0.25">
      <c r="B23" s="2">
        <v>30</v>
      </c>
      <c r="C23" s="27" t="str">
        <f>"+30 Anos"</f>
        <v>+30 Anos</v>
      </c>
      <c r="D23" s="13">
        <f>FV($E$14,$B23*12,$E$12*-1)</f>
        <v>864433.93100094295</v>
      </c>
      <c r="E23" s="13">
        <f>D23*rendimento_carteira</f>
        <v>5186.6035860056581</v>
      </c>
      <c r="G23" s="5"/>
      <c r="H23" s="5"/>
      <c r="I23" s="5"/>
    </row>
  </sheetData>
  <mergeCells count="14">
    <mergeCell ref="C6:E6"/>
    <mergeCell ref="G6:I6"/>
    <mergeCell ref="G7:I8"/>
    <mergeCell ref="M3:N3"/>
    <mergeCell ref="C7:D7"/>
    <mergeCell ref="C8:D8"/>
    <mergeCell ref="C9:D9"/>
    <mergeCell ref="C15:D15"/>
    <mergeCell ref="C18:D18"/>
    <mergeCell ref="C12:D12"/>
    <mergeCell ref="C13:D13"/>
    <mergeCell ref="C14:D14"/>
    <mergeCell ref="C16:D16"/>
    <mergeCell ref="C11:E11"/>
  </mergeCells>
  <conditionalFormatting sqref="M3">
    <cfRule type="containsText" dxfId="2" priority="1" operator="containsText" text="AGRESSIVO">
      <formula>NOT(ISERROR(SEARCH("AGRESSIVO",M3)))</formula>
    </cfRule>
    <cfRule type="containsText" dxfId="1" priority="2" operator="containsText" text="CONSERVADOR">
      <formula>NOT(ISERROR(SEARCH("CONSERVADOR",M3)))</formula>
    </cfRule>
    <cfRule type="containsText" dxfId="0" priority="3" operator="containsText" text="MODERADO">
      <formula>NOT(ISERROR(SEARCH("MODERADO",M3)))</formula>
    </cfRule>
  </conditionalFormatting>
  <dataValidations count="1">
    <dataValidation type="list" allowBlank="1" showInputMessage="1" showErrorMessage="1" sqref="M3" xr:uid="{25FB6157-0D6F-4288-BDF6-1C9F16279EC9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3A6F9-1A8F-494B-BC52-78E26FF12D4E}">
  <dimension ref="A2:H20"/>
  <sheetViews>
    <sheetView showGridLines="0" zoomScale="115" zoomScaleNormal="115" workbookViewId="0">
      <selection activeCell="C5" sqref="C5"/>
    </sheetView>
  </sheetViews>
  <sheetFormatPr defaultRowHeight="15" x14ac:dyDescent="0.25"/>
  <cols>
    <col min="1" max="1" width="29.140625" bestFit="1" customWidth="1"/>
    <col min="2" max="2" width="11.5703125" bestFit="1" customWidth="1"/>
    <col min="3" max="3" width="17.7109375" bestFit="1" customWidth="1"/>
    <col min="4" max="4" width="9.140625" style="3"/>
    <col min="7" max="7" width="16.85546875" bestFit="1" customWidth="1"/>
  </cols>
  <sheetData>
    <row r="2" spans="1:8" x14ac:dyDescent="0.25">
      <c r="A2" t="s">
        <v>21</v>
      </c>
      <c r="B2" t="s">
        <v>11</v>
      </c>
      <c r="C2" t="s">
        <v>12</v>
      </c>
      <c r="D2" s="3" t="s">
        <v>20</v>
      </c>
    </row>
    <row r="3" spans="1:8" x14ac:dyDescent="0.25">
      <c r="A3" t="str">
        <f>B3&amp;"-"&amp;C3</f>
        <v>Conservador-PAPEL</v>
      </c>
      <c r="B3" t="s">
        <v>7</v>
      </c>
      <c r="C3" t="s">
        <v>14</v>
      </c>
      <c r="D3" s="3">
        <v>0.3</v>
      </c>
      <c r="H3" t="s">
        <v>20</v>
      </c>
    </row>
    <row r="4" spans="1:8" x14ac:dyDescent="0.25">
      <c r="A4" t="str">
        <f t="shared" ref="A4:A20" si="0">B4&amp;"-"&amp;C4</f>
        <v>Conservador-TIJOLO</v>
      </c>
      <c r="B4" t="s">
        <v>7</v>
      </c>
      <c r="C4" t="s">
        <v>15</v>
      </c>
      <c r="D4" s="3">
        <v>0.5</v>
      </c>
      <c r="G4" t="s">
        <v>22</v>
      </c>
      <c r="H4">
        <f>VLOOKUP(G4,$A:$D,4,FALSE)</f>
        <v>0.35</v>
      </c>
    </row>
    <row r="5" spans="1:8" x14ac:dyDescent="0.25">
      <c r="A5" t="str">
        <f t="shared" si="0"/>
        <v>Conservador-HÍBRIDOS</v>
      </c>
      <c r="B5" t="s">
        <v>7</v>
      </c>
      <c r="C5" t="s">
        <v>16</v>
      </c>
      <c r="D5" s="3">
        <v>0.1</v>
      </c>
    </row>
    <row r="6" spans="1:8" x14ac:dyDescent="0.25">
      <c r="A6" t="str">
        <f t="shared" si="0"/>
        <v>Conservador-FOFs</v>
      </c>
      <c r="B6" t="s">
        <v>7</v>
      </c>
      <c r="C6" t="s">
        <v>17</v>
      </c>
      <c r="D6" s="3">
        <v>0.1</v>
      </c>
    </row>
    <row r="7" spans="1:8" x14ac:dyDescent="0.25">
      <c r="A7" t="str">
        <f t="shared" si="0"/>
        <v>Conservador-DESENVOLVIMENTO</v>
      </c>
      <c r="B7" t="s">
        <v>7</v>
      </c>
      <c r="C7" t="s">
        <v>18</v>
      </c>
      <c r="D7" s="3">
        <v>0</v>
      </c>
    </row>
    <row r="8" spans="1:8" x14ac:dyDescent="0.25">
      <c r="A8" t="str">
        <f t="shared" si="0"/>
        <v>Conservador-HOTELARIAS</v>
      </c>
      <c r="B8" t="s">
        <v>7</v>
      </c>
      <c r="C8" t="s">
        <v>19</v>
      </c>
      <c r="D8" s="3">
        <v>0</v>
      </c>
    </row>
    <row r="9" spans="1:8" x14ac:dyDescent="0.25">
      <c r="A9" t="str">
        <f t="shared" si="0"/>
        <v>Moderado-PAPEL</v>
      </c>
      <c r="B9" t="s">
        <v>8</v>
      </c>
      <c r="C9" t="s">
        <v>14</v>
      </c>
      <c r="D9" s="3">
        <v>0.32</v>
      </c>
    </row>
    <row r="10" spans="1:8" x14ac:dyDescent="0.25">
      <c r="A10" t="str">
        <f t="shared" si="0"/>
        <v>Moderado-TIJOLO</v>
      </c>
      <c r="B10" t="s">
        <v>8</v>
      </c>
      <c r="C10" t="s">
        <v>15</v>
      </c>
      <c r="D10" s="3">
        <v>0.35</v>
      </c>
    </row>
    <row r="11" spans="1:8" x14ac:dyDescent="0.25">
      <c r="A11" t="str">
        <f t="shared" si="0"/>
        <v>Moderado-HÍBRIDOS</v>
      </c>
      <c r="B11" t="s">
        <v>8</v>
      </c>
      <c r="C11" t="s">
        <v>16</v>
      </c>
      <c r="D11" s="3">
        <v>0.08</v>
      </c>
    </row>
    <row r="12" spans="1:8" x14ac:dyDescent="0.25">
      <c r="A12" t="str">
        <f t="shared" si="0"/>
        <v>Moderado-FOFs</v>
      </c>
      <c r="B12" t="s">
        <v>8</v>
      </c>
      <c r="C12" t="s">
        <v>17</v>
      </c>
      <c r="D12" s="3">
        <v>0.05</v>
      </c>
    </row>
    <row r="13" spans="1:8" x14ac:dyDescent="0.25">
      <c r="A13" t="str">
        <f t="shared" si="0"/>
        <v>Moderado-DESENVOLVIMENTO</v>
      </c>
      <c r="B13" t="s">
        <v>8</v>
      </c>
      <c r="C13" t="s">
        <v>18</v>
      </c>
      <c r="D13" s="3">
        <v>0.1</v>
      </c>
    </row>
    <row r="14" spans="1:8" x14ac:dyDescent="0.25">
      <c r="A14" t="str">
        <f t="shared" si="0"/>
        <v>Moderado-HOTELARIAS</v>
      </c>
      <c r="B14" t="s">
        <v>8</v>
      </c>
      <c r="C14" t="s">
        <v>19</v>
      </c>
      <c r="D14" s="3">
        <v>0.1</v>
      </c>
    </row>
    <row r="15" spans="1:8" x14ac:dyDescent="0.25">
      <c r="A15" t="str">
        <f t="shared" si="0"/>
        <v>Agressivo-PAPEL</v>
      </c>
      <c r="B15" t="s">
        <v>9</v>
      </c>
      <c r="C15" t="s">
        <v>14</v>
      </c>
      <c r="D15" s="3">
        <v>0.5</v>
      </c>
    </row>
    <row r="16" spans="1:8" x14ac:dyDescent="0.25">
      <c r="A16" t="str">
        <f t="shared" si="0"/>
        <v>Agressivo-TIJOLO</v>
      </c>
      <c r="B16" t="s">
        <v>9</v>
      </c>
      <c r="C16" t="s">
        <v>15</v>
      </c>
      <c r="D16" s="3">
        <v>0.1</v>
      </c>
    </row>
    <row r="17" spans="1:4" x14ac:dyDescent="0.25">
      <c r="A17" t="str">
        <f t="shared" si="0"/>
        <v>Agressivo-HÍBRIDOS</v>
      </c>
      <c r="B17" t="s">
        <v>9</v>
      </c>
      <c r="C17" t="s">
        <v>16</v>
      </c>
      <c r="D17" s="3">
        <v>0.05</v>
      </c>
    </row>
    <row r="18" spans="1:4" x14ac:dyDescent="0.25">
      <c r="A18" t="str">
        <f t="shared" si="0"/>
        <v>Agressivo-FOFs</v>
      </c>
      <c r="B18" t="s">
        <v>9</v>
      </c>
      <c r="C18" t="s">
        <v>17</v>
      </c>
      <c r="D18" s="3">
        <v>0.05</v>
      </c>
    </row>
    <row r="19" spans="1:4" x14ac:dyDescent="0.25">
      <c r="A19" t="str">
        <f t="shared" si="0"/>
        <v>Agressivo-DESENVOLVIMENTO</v>
      </c>
      <c r="B19" t="s">
        <v>9</v>
      </c>
      <c r="C19" t="s">
        <v>18</v>
      </c>
      <c r="D19" s="3">
        <v>0.2</v>
      </c>
    </row>
    <row r="20" spans="1:4" x14ac:dyDescent="0.25">
      <c r="A20" t="str">
        <f t="shared" si="0"/>
        <v>Agressivo-HOTELARIAS</v>
      </c>
      <c r="B20" t="s">
        <v>9</v>
      </c>
      <c r="C20" t="s">
        <v>19</v>
      </c>
      <c r="D20" s="3">
        <v>0.1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D0D6DD-E6DB-45C8-8F90-E314C090C085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C32110DE-3D77-470C-9CED-65521C30E3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BBC473-00BC-48E4-BFA3-FE8E2B1F0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Rubia Oliveira</cp:lastModifiedBy>
  <dcterms:created xsi:type="dcterms:W3CDTF">2025-04-16T18:38:03Z</dcterms:created>
  <dcterms:modified xsi:type="dcterms:W3CDTF">2026-01-29T19:30:16Z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