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Mac\Downloads\"/>
    </mc:Choice>
  </mc:AlternateContent>
  <xr:revisionPtr revIDLastSave="0" documentId="13_ncr:1_{450E7357-0475-4F1F-8CFA-F60013FAEC1F}" xr6:coauthVersionLast="47" xr6:coauthVersionMax="47" xr10:uidLastSave="{00000000-0000-0000-0000-000000000000}"/>
  <bookViews>
    <workbookView xWindow="-98" yWindow="-98" windowWidth="19396" windowHeight="11596" tabRatio="851" xr2:uid="{00000000-000D-0000-FFFF-FFFF00000000}"/>
  </bookViews>
  <sheets>
    <sheet name="ORIGINAL DATA" sheetId="1" r:id="rId1"/>
    <sheet name="AMENDED DATA" sheetId="2" r:id="rId2"/>
    <sheet name="STATISTICS" sheetId="3" r:id="rId3"/>
    <sheet name="EXPLORATORY DATA ANALYSIS" sheetId="4" r:id="rId4"/>
    <sheet name="SALES ANALYSIS WITH FORMULA" sheetId="5" r:id="rId5"/>
    <sheet name="SALES ANALYSIS WITH PIVOT" sheetId="6" r:id="rId6"/>
    <sheet name="TOP 5 PRODUCTS" sheetId="12" r:id="rId7"/>
    <sheet name="ANOMALIES DETECTED" sheetId="8" r:id="rId8"/>
    <sheet name="STAFF &amp; PRODUCT ANALYSIS" sheetId="9" r:id="rId9"/>
    <sheet name="PROFITS BY PRODUCT" sheetId="13" r:id="rId10"/>
    <sheet name="DYNAMIC SALES REPORT" sheetId="11" r:id="rId11"/>
  </sheets>
  <definedNames>
    <definedName name="_xlcn.WorksheetConnection_EXCELDATAANALYSISMINEAutosaved.xlsxdata" hidden="1">Data[]</definedName>
    <definedName name="Slicer_Product">#N/A</definedName>
    <definedName name="Slicer_Sales_Person">#N/A</definedName>
  </definedNames>
  <calcPr calcId="191029" concurrentCalc="0"/>
  <pivotCaches>
    <pivotCache cacheId="84" r:id="rId12"/>
    <pivotCache cacheId="85" r:id="rId13"/>
    <pivotCache cacheId="86" r:id="rId14"/>
    <pivotCache cacheId="87"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defaultImageDpi="32767"/>
    </ext>
    <ext xmlns:x15="http://schemas.microsoft.com/office/spreadsheetml/2010/11/main" uri="{FCE2AD5D-F65C-4FA6-A056-5C36A1767C68}">
      <x15:dataModel>
        <x15:modelTables>
          <x15:modelTable id="data" name="data" connection="WorksheetConnection_EXCEL DATA ANALYSIS MINE (Autosaved).xlsx!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6" i="5" l="1"/>
  <c r="L7" i="5"/>
  <c r="L8" i="5"/>
  <c r="L9" i="5"/>
  <c r="L10" i="5"/>
  <c r="L11" i="5"/>
  <c r="L12" i="5"/>
  <c r="L13" i="5"/>
  <c r="L14" i="5"/>
  <c r="L5" i="5"/>
  <c r="K6" i="5"/>
  <c r="K7" i="5"/>
  <c r="K8" i="5"/>
  <c r="K9" i="5"/>
  <c r="K10" i="5"/>
  <c r="K11" i="5"/>
  <c r="K12" i="5"/>
  <c r="K13" i="5"/>
  <c r="K14" i="5"/>
  <c r="K5" i="5"/>
  <c r="F5" i="5"/>
  <c r="F6" i="5"/>
  <c r="F7" i="5"/>
  <c r="F8" i="5"/>
  <c r="F9" i="5"/>
  <c r="F10" i="5"/>
  <c r="D5" i="5"/>
  <c r="D6" i="5"/>
  <c r="D7" i="5"/>
  <c r="D8" i="5"/>
  <c r="D9" i="5"/>
  <c r="D10" i="5"/>
  <c r="F13" i="3"/>
  <c r="E13" i="3"/>
  <c r="F12" i="3"/>
  <c r="F11" i="3"/>
  <c r="F10" i="3"/>
  <c r="F8" i="3"/>
  <c r="F7" i="3"/>
  <c r="F6" i="3"/>
  <c r="E12" i="3"/>
  <c r="E11" i="3"/>
  <c r="E10" i="3"/>
  <c r="E8" i="3"/>
  <c r="E7" i="3"/>
  <c r="E6" i="3"/>
  <c r="E9" i="11"/>
  <c r="I15" i="2"/>
  <c r="J15" i="2"/>
  <c r="I37" i="2"/>
  <c r="J37" i="2"/>
  <c r="I40" i="2"/>
  <c r="J40" i="2"/>
  <c r="I59" i="2"/>
  <c r="J59" i="2"/>
  <c r="I12" i="2"/>
  <c r="J12" i="2"/>
  <c r="I13" i="2"/>
  <c r="J13" i="2"/>
  <c r="I14" i="2"/>
  <c r="J14"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8" i="2"/>
  <c r="J38" i="2"/>
  <c r="I39" i="2"/>
  <c r="J39"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I113" i="2"/>
  <c r="J113" i="2"/>
  <c r="I114" i="2"/>
  <c r="J114" i="2"/>
  <c r="I115" i="2"/>
  <c r="J115" i="2"/>
  <c r="I116" i="2"/>
  <c r="J116" i="2"/>
  <c r="I117" i="2"/>
  <c r="J117" i="2"/>
  <c r="I118" i="2"/>
  <c r="J118" i="2"/>
  <c r="I119" i="2"/>
  <c r="J119" i="2"/>
  <c r="I120" i="2"/>
  <c r="J120" i="2"/>
  <c r="I121" i="2"/>
  <c r="J121" i="2"/>
  <c r="I122" i="2"/>
  <c r="J122" i="2"/>
  <c r="I123" i="2"/>
  <c r="J123" i="2"/>
  <c r="I124" i="2"/>
  <c r="J124" i="2"/>
  <c r="I125" i="2"/>
  <c r="J125" i="2"/>
  <c r="I126" i="2"/>
  <c r="J126" i="2"/>
  <c r="I127" i="2"/>
  <c r="J127" i="2"/>
  <c r="I128" i="2"/>
  <c r="J128" i="2"/>
  <c r="I129" i="2"/>
  <c r="J129" i="2"/>
  <c r="I130" i="2"/>
  <c r="J130" i="2"/>
  <c r="I131" i="2"/>
  <c r="J131" i="2"/>
  <c r="I132" i="2"/>
  <c r="J132" i="2"/>
  <c r="I133" i="2"/>
  <c r="J133" i="2"/>
  <c r="I134" i="2"/>
  <c r="J134" i="2"/>
  <c r="I135" i="2"/>
  <c r="J135" i="2"/>
  <c r="I136" i="2"/>
  <c r="J136" i="2"/>
  <c r="I137" i="2"/>
  <c r="J137" i="2"/>
  <c r="I138" i="2"/>
  <c r="J138" i="2"/>
  <c r="I139" i="2"/>
  <c r="J139" i="2"/>
  <c r="I140" i="2"/>
  <c r="J140" i="2"/>
  <c r="I141" i="2"/>
  <c r="J141" i="2"/>
  <c r="I142" i="2"/>
  <c r="J142" i="2"/>
  <c r="I143" i="2"/>
  <c r="J143" i="2"/>
  <c r="I144" i="2"/>
  <c r="J144" i="2"/>
  <c r="I145" i="2"/>
  <c r="J145" i="2"/>
  <c r="I146" i="2"/>
  <c r="J146" i="2"/>
  <c r="I147" i="2"/>
  <c r="J147" i="2"/>
  <c r="I148" i="2"/>
  <c r="J148" i="2"/>
  <c r="I149" i="2"/>
  <c r="J149" i="2"/>
  <c r="I150" i="2"/>
  <c r="J150" i="2"/>
  <c r="I151" i="2"/>
  <c r="J151" i="2"/>
  <c r="I152" i="2"/>
  <c r="J152" i="2"/>
  <c r="I153" i="2"/>
  <c r="J153" i="2"/>
  <c r="I154" i="2"/>
  <c r="J154" i="2"/>
  <c r="I155" i="2"/>
  <c r="J155" i="2"/>
  <c r="I156" i="2"/>
  <c r="J156" i="2"/>
  <c r="I157" i="2"/>
  <c r="J157" i="2"/>
  <c r="I158" i="2"/>
  <c r="J158" i="2"/>
  <c r="I159" i="2"/>
  <c r="J159" i="2"/>
  <c r="I160" i="2"/>
  <c r="J160" i="2"/>
  <c r="I161" i="2"/>
  <c r="J161" i="2"/>
  <c r="I162" i="2"/>
  <c r="J162" i="2"/>
  <c r="I163" i="2"/>
  <c r="J163" i="2"/>
  <c r="I164" i="2"/>
  <c r="J164" i="2"/>
  <c r="I165" i="2"/>
  <c r="J165" i="2"/>
  <c r="I166" i="2"/>
  <c r="J166" i="2"/>
  <c r="I167" i="2"/>
  <c r="J167" i="2"/>
  <c r="I168" i="2"/>
  <c r="J168" i="2"/>
  <c r="I169" i="2"/>
  <c r="J169" i="2"/>
  <c r="I170" i="2"/>
  <c r="J170" i="2"/>
  <c r="I171" i="2"/>
  <c r="J171" i="2"/>
  <c r="I172" i="2"/>
  <c r="J172" i="2"/>
  <c r="I173" i="2"/>
  <c r="J173" i="2"/>
  <c r="I174" i="2"/>
  <c r="J174" i="2"/>
  <c r="I175" i="2"/>
  <c r="J175" i="2"/>
  <c r="I176" i="2"/>
  <c r="J176" i="2"/>
  <c r="I177" i="2"/>
  <c r="J177" i="2"/>
  <c r="I178" i="2"/>
  <c r="J178" i="2"/>
  <c r="I179" i="2"/>
  <c r="J179" i="2"/>
  <c r="I180" i="2"/>
  <c r="J180" i="2"/>
  <c r="I181" i="2"/>
  <c r="J181" i="2"/>
  <c r="I182" i="2"/>
  <c r="J182" i="2"/>
  <c r="I183" i="2"/>
  <c r="J183" i="2"/>
  <c r="I184" i="2"/>
  <c r="J184" i="2"/>
  <c r="I185" i="2"/>
  <c r="J185" i="2"/>
  <c r="I186" i="2"/>
  <c r="J186" i="2"/>
  <c r="I187" i="2"/>
  <c r="J187" i="2"/>
  <c r="I188" i="2"/>
  <c r="J188" i="2"/>
  <c r="I189" i="2"/>
  <c r="J189" i="2"/>
  <c r="I190" i="2"/>
  <c r="J190" i="2"/>
  <c r="I191" i="2"/>
  <c r="J191" i="2"/>
  <c r="I192" i="2"/>
  <c r="J192" i="2"/>
  <c r="I193" i="2"/>
  <c r="J193" i="2"/>
  <c r="I194" i="2"/>
  <c r="J194" i="2"/>
  <c r="I195" i="2"/>
  <c r="J195" i="2"/>
  <c r="I196" i="2"/>
  <c r="J196" i="2"/>
  <c r="I197" i="2"/>
  <c r="J197" i="2"/>
  <c r="I198" i="2"/>
  <c r="J198" i="2"/>
  <c r="I199" i="2"/>
  <c r="J199" i="2"/>
  <c r="I200" i="2"/>
  <c r="J200" i="2"/>
  <c r="I201" i="2"/>
  <c r="J201" i="2"/>
  <c r="I202" i="2"/>
  <c r="J202" i="2"/>
  <c r="I203" i="2"/>
  <c r="J203" i="2"/>
  <c r="I204" i="2"/>
  <c r="J204" i="2"/>
  <c r="I205" i="2"/>
  <c r="J205" i="2"/>
  <c r="I206" i="2"/>
  <c r="J206" i="2"/>
  <c r="I207" i="2"/>
  <c r="J207" i="2"/>
  <c r="I208" i="2"/>
  <c r="J208" i="2"/>
  <c r="I209" i="2"/>
  <c r="J209" i="2"/>
  <c r="I210" i="2"/>
  <c r="J210" i="2"/>
  <c r="I211" i="2"/>
  <c r="J211" i="2"/>
  <c r="I212" i="2"/>
  <c r="J212" i="2"/>
  <c r="I213" i="2"/>
  <c r="J213" i="2"/>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J227" i="2"/>
  <c r="I228" i="2"/>
  <c r="J228" i="2"/>
  <c r="I229" i="2"/>
  <c r="J229" i="2"/>
  <c r="I230" i="2"/>
  <c r="J230" i="2"/>
  <c r="I231" i="2"/>
  <c r="J231" i="2"/>
  <c r="I232" i="2"/>
  <c r="J232" i="2"/>
  <c r="I233" i="2"/>
  <c r="J233" i="2"/>
  <c r="I234" i="2"/>
  <c r="J234" i="2"/>
  <c r="I235" i="2"/>
  <c r="J235" i="2"/>
  <c r="I236" i="2"/>
  <c r="J236" i="2"/>
  <c r="I237" i="2"/>
  <c r="J237" i="2"/>
  <c r="I238" i="2"/>
  <c r="J238" i="2"/>
  <c r="I239" i="2"/>
  <c r="J239" i="2"/>
  <c r="I240" i="2"/>
  <c r="J240" i="2"/>
  <c r="I241" i="2"/>
  <c r="J241" i="2"/>
  <c r="I242" i="2"/>
  <c r="J242" i="2"/>
  <c r="I243" i="2"/>
  <c r="J243" i="2"/>
  <c r="I244" i="2"/>
  <c r="J244" i="2"/>
  <c r="I245" i="2"/>
  <c r="J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I261" i="2"/>
  <c r="J261" i="2"/>
  <c r="I262" i="2"/>
  <c r="J262" i="2"/>
  <c r="I263" i="2"/>
  <c r="J263" i="2"/>
  <c r="I264" i="2"/>
  <c r="J264" i="2"/>
  <c r="I265" i="2"/>
  <c r="J265" i="2"/>
  <c r="I266" i="2"/>
  <c r="J266" i="2"/>
  <c r="I267" i="2"/>
  <c r="J267" i="2"/>
  <c r="I268" i="2"/>
  <c r="J268" i="2"/>
  <c r="I269" i="2"/>
  <c r="J269" i="2"/>
  <c r="I270" i="2"/>
  <c r="J270" i="2"/>
  <c r="I271" i="2"/>
  <c r="J271" i="2"/>
  <c r="I272" i="2"/>
  <c r="J272" i="2"/>
  <c r="I273" i="2"/>
  <c r="J273" i="2"/>
  <c r="I274" i="2"/>
  <c r="J274" i="2"/>
  <c r="I275" i="2"/>
  <c r="J275" i="2"/>
  <c r="I276" i="2"/>
  <c r="J276" i="2"/>
  <c r="I277" i="2"/>
  <c r="J277" i="2"/>
  <c r="I278" i="2"/>
  <c r="J278" i="2"/>
  <c r="I279" i="2"/>
  <c r="J279" i="2"/>
  <c r="I280" i="2"/>
  <c r="J280" i="2"/>
  <c r="I281" i="2"/>
  <c r="J281" i="2"/>
  <c r="I282" i="2"/>
  <c r="J282" i="2"/>
  <c r="I283" i="2"/>
  <c r="J283" i="2"/>
  <c r="I284" i="2"/>
  <c r="J284" i="2"/>
  <c r="I285" i="2"/>
  <c r="J285" i="2"/>
  <c r="I286" i="2"/>
  <c r="J286" i="2"/>
  <c r="I287" i="2"/>
  <c r="J287" i="2"/>
  <c r="I288" i="2"/>
  <c r="J288" i="2"/>
  <c r="I289" i="2"/>
  <c r="J289" i="2"/>
  <c r="I290" i="2"/>
  <c r="J290" i="2"/>
  <c r="I291" i="2"/>
  <c r="J291" i="2"/>
  <c r="I292" i="2"/>
  <c r="J292" i="2"/>
  <c r="I293" i="2"/>
  <c r="J293" i="2"/>
  <c r="I294" i="2"/>
  <c r="J294" i="2"/>
  <c r="I295" i="2"/>
  <c r="J295" i="2"/>
  <c r="I296" i="2"/>
  <c r="J296" i="2"/>
  <c r="I297" i="2"/>
  <c r="J297" i="2"/>
  <c r="I298" i="2"/>
  <c r="J298" i="2"/>
  <c r="I299" i="2"/>
  <c r="J299" i="2"/>
  <c r="I300" i="2"/>
  <c r="J300" i="2"/>
  <c r="I301" i="2"/>
  <c r="J301" i="2"/>
  <c r="I302" i="2"/>
  <c r="J302" i="2"/>
  <c r="I303" i="2"/>
  <c r="J303" i="2"/>
  <c r="I304" i="2"/>
  <c r="J304" i="2"/>
  <c r="I305" i="2"/>
  <c r="J305" i="2"/>
  <c r="I306" i="2"/>
  <c r="J306" i="2"/>
  <c r="I307" i="2"/>
  <c r="J307" i="2"/>
  <c r="I308" i="2"/>
  <c r="J308" i="2"/>
  <c r="I309" i="2"/>
  <c r="J309" i="2"/>
  <c r="I310" i="2"/>
  <c r="J310" i="2"/>
  <c r="I311" i="2"/>
  <c r="J311" i="2"/>
  <c r="E10" i="11"/>
  <c r="E11" i="11"/>
  <c r="D9" i="11"/>
  <c r="D10" i="11"/>
  <c r="D11" i="11"/>
  <c r="I6" i="11"/>
  <c r="H7" i="11"/>
  <c r="J7" i="11"/>
  <c r="H8" i="11"/>
  <c r="J8" i="11"/>
  <c r="H9" i="11"/>
  <c r="J9" i="11"/>
  <c r="H10" i="11"/>
  <c r="J10" i="11"/>
  <c r="H11" i="11"/>
  <c r="J11" i="11"/>
  <c r="H12" i="11"/>
  <c r="J12" i="11"/>
  <c r="H13" i="11"/>
  <c r="J13" i="11"/>
  <c r="H14" i="11"/>
  <c r="J14" i="11"/>
  <c r="H15" i="11"/>
  <c r="J15" i="11"/>
  <c r="H6" i="11"/>
  <c r="J6" i="11"/>
  <c r="I15" i="11"/>
  <c r="I14" i="11"/>
  <c r="I13" i="11"/>
  <c r="I12" i="11"/>
  <c r="I11" i="11"/>
  <c r="I10" i="11"/>
  <c r="I9" i="11"/>
  <c r="I8" i="11"/>
  <c r="I7" i="11"/>
  <c r="E12" i="11"/>
  <c r="D12" i="11"/>
  <c r="C7" i="11"/>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F9" i="3"/>
  <c r="E9" i="3"/>
  <c r="E10" i="5"/>
  <c r="E9" i="5"/>
  <c r="E8" i="5"/>
  <c r="E7" i="5"/>
  <c r="E6" i="5"/>
  <c r="E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C4D75D-9304-47AD-9E77-B1AD50E67D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825B21-C794-4FDF-BC12-BEF08708B1E5}" name="WorksheetConnection_EXCEL DATA ANALYSIS MINE (Autosaved).xlsx!data" type="102" refreshedVersion="8" minRefreshableVersion="5">
    <extLst>
      <ext xmlns:x15="http://schemas.microsoft.com/office/spreadsheetml/2010/11/main" uri="{DE250136-89BD-433C-8126-D09CA5730AF9}">
        <x15:connection id="data" autoDelete="1">
          <x15:rangePr sourceName="_xlcn.WorksheetConnection_EXCELDATAANALYSISMINEAutosaved.xlsxdata"/>
        </x15:connection>
      </ext>
    </extLst>
  </connection>
</connections>
</file>

<file path=xl/sharedStrings.xml><?xml version="1.0" encoding="utf-8"?>
<sst xmlns="http://schemas.openxmlformats.org/spreadsheetml/2006/main" count="3868" uniqueCount="99">
  <si>
    <t>Beginner Excel Data Analysis Course</t>
  </si>
  <si>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</si>
  <si>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</si>
  <si>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</si>
  <si>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</si>
  <si>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</si>
  <si>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</si>
  <si>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</si>
  <si>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</si>
  <si>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</si>
  <si>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</si>
  <si>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</si>
  <si>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</si>
  <si>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</si>
  <si>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</si>
  <si>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</si>
  <si>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</si>
  <si>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</si>
  <si>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</si>
  <si>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</si>
  <si>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</si>
  <si>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</si>
  <si>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</si>
  <si>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</si>
  <si>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</si>
  <si>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</si>
  <si>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</si>
  <si>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</si>
  <si>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</si>
  <si>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</si>
  <si>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</si>
  <si>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</si>
  <si>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</si>
  <si>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</si>
  <si>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</si>
  <si>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</si>
  <si>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</si>
  <si>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</si>
  <si>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</si>
  <si>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</si>
  <si>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</si>
  <si>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</si>
  <si>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</si>
  <si>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</si>
  <si>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</si>
  <si>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</si>
  <si>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</si>
  <si>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</si>
  <si>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</si>
  <si>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</si>
  <si>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</si>
  <si>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</si>
  <si>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</si>
  <si>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</si>
  <si>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</si>
  <si>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</si>
  <si>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STATISTICS</t>
  </si>
  <si>
    <t>AMOUNT</t>
  </si>
  <si>
    <t>UNIT</t>
  </si>
  <si>
    <t>MIN</t>
  </si>
  <si>
    <t>MAX</t>
  </si>
  <si>
    <t>MEDIAN</t>
  </si>
  <si>
    <t>RANGE</t>
  </si>
  <si>
    <t>AVERGAGE</t>
  </si>
  <si>
    <t>FIRST QUARTILE</t>
  </si>
  <si>
    <t>THIRD QUARTILE</t>
  </si>
  <si>
    <t>SALES ANALYSIS BY COUNTRY</t>
  </si>
  <si>
    <t>SALES ANALYSIS BY SALES PERSON</t>
  </si>
  <si>
    <t>COUNTRY</t>
  </si>
  <si>
    <t xml:space="preserve"> </t>
  </si>
  <si>
    <t>Row Labels</t>
  </si>
  <si>
    <t>Sum of Amount</t>
  </si>
  <si>
    <t>Sum of Units</t>
  </si>
  <si>
    <t>TOP 5 PRODUCTS BY SALES PER UNIT</t>
  </si>
  <si>
    <t>Sales per unit</t>
  </si>
  <si>
    <t>Grand Total</t>
  </si>
  <si>
    <t>TOP SALES PERSON</t>
  </si>
  <si>
    <t>LEAST PERFORMING SALES PERSON</t>
  </si>
  <si>
    <t>BEST PERFORMING PRODUCT</t>
  </si>
  <si>
    <t>LEAST PERFORMING PRODUCT</t>
  </si>
  <si>
    <t>Cost per Unit</t>
  </si>
  <si>
    <t>Cost</t>
  </si>
  <si>
    <t>PICK A COUNTRY</t>
  </si>
  <si>
    <t>QUICK SUMMARY</t>
  </si>
  <si>
    <t>Number of Transactions</t>
  </si>
  <si>
    <t>Total</t>
  </si>
  <si>
    <t>Average</t>
  </si>
  <si>
    <t>cost</t>
  </si>
  <si>
    <t>Profits</t>
  </si>
  <si>
    <t>Quantity</t>
  </si>
  <si>
    <t>Target</t>
  </si>
  <si>
    <t>Standard Deviation</t>
  </si>
  <si>
    <t>Sales Per Units</t>
  </si>
  <si>
    <t>TOP 5 PRODUCTS BY AMOUNT</t>
  </si>
  <si>
    <t xml:space="preserve">The anomalies in this data when assessed individully with filter, rather than through charts. Filter out individual products and countries, you will notice amount and unit anomalies. Products being sold by different sales person in the same Country for varying prices, either too low or too high. Some sales person sell few products for high prices or too many units for very low prices.  </t>
  </si>
  <si>
    <t>Product Profit</t>
  </si>
  <si>
    <t>Sales Person Analysis</t>
  </si>
  <si>
    <t xml:space="preserve"> Name</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</si>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</sst>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0.00"/>
    <numFmt numFmtId="165" formatCode="[$$]#,##0.0"/>
    <numFmt numFmtId="166" formatCode="[$$]#,##0"/>
    <numFmt numFmtId="167" formatCode="&quot;$&quot;#,##0.00"/>
  </numFmts>
  <fonts count="21" x14ac:knownFonts="1">
    <font>
      <sz val="12"/>
      <color theme="1"/>
      <name val="Calibri"/>
      <family val="2"/>
      <scheme val="minor"/>
    </font>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
      <sz val="18"/>
      <color theme="1"/>
      <name val="Calibri"/>
      <family val="2"/>
      <scheme val="minor"/>
    </font>
    <font>
      <b/>
      <sz val="16"/>
      <color theme="1"/>
      <name val="Calibri"/>
      <family val="2"/>
      <scheme val="minor"/>
    </font>
    <font>
      <sz val="14"/>
      <color theme="1" tint="0.34998626667073579"/>
      <name val="Calibri"/>
      <family val="2"/>
      <scheme val="minor"/>
    </font>
    <font>
      <b/>
      <sz val="14"/>
      <color rgb="FF000000"/>
      <name val="Calibri"/>
      <family val="2"/>
      <scheme val="minor"/>
    </font>
    <font>
      <sz val="16"/>
      <color theme="1"/>
      <name val="Calibri"/>
      <family val="2"/>
      <scheme val="minor"/>
    </font>
    <font>
      <u/>
      <sz val="12"/>
      <color theme="10"/>
      <name val="Calibri"/>
      <family val="2"/>
      <scheme val="minor"/>
    </font>
    <font>
      <u/>
      <sz val="12"/>
      <color theme="11"/>
      <name val="Calibri"/>
      <family val="2"/>
      <scheme val="minor"/>
    </font>
    <font>
      <sz val="14"/>
      <color rgb="FF000000"/>
      <name val="Calibri"/>
      <family val="2"/>
      <scheme val="minor"/>
    </font>
    <font>
      <sz val="12"/>
      <color rgb="FF000000"/>
      <name val="Calibri"/>
      <family val="2"/>
      <scheme val="minor"/>
    </font>
    <font>
      <sz val="18"/>
      <color theme="1"/>
      <name val="Calibri"/>
      <family val="2"/>
      <scheme val="minor"/>
    </font>
    <font>
      <b/>
      <sz val="26"/>
      <color theme="1"/>
      <name val="Arial Rounded MT Bold"/>
      <family val="2"/>
    </font>
    <font>
      <sz val="12"/>
      <color theme="0" tint="-4.9989318521683403E-2"/>
      <name val="Calibri"/>
      <family val="2"/>
      <scheme val="minor"/>
    </font>
    <font>
      <b/>
      <sz val="14"/>
      <name val="Calibri"/>
      <family val="2"/>
      <scheme val="minor"/>
    </font>
    <font>
      <sz val="14"/>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tint="0.79998168889431442"/>
        <bgColor theme="9" tint="0.79998168889431442"/>
      </patternFill>
    </fill>
    <fill>
      <patternFill patternType="solid">
        <fgColor theme="9"/>
        <bgColor indexed="64"/>
      </patternFill>
    </fill>
    <fill>
      <patternFill patternType="solid">
        <fgColor rgb="FFE2EFDA"/>
        <bgColor rgb="FFE2EFDA"/>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0"/>
        <bgColor rgb="FFE2EFDA"/>
      </patternFill>
    </fill>
    <fill>
      <patternFill patternType="solid">
        <fgColor theme="0" tint="-0.14999847407452621"/>
        <bgColor indexed="64"/>
      </patternFill>
    </fill>
    <fill>
      <patternFill patternType="solid">
        <fgColor theme="9" tint="0.39997558519241921"/>
        <bgColor rgb="FFE2EFDA"/>
      </patternFill>
    </fill>
    <fill>
      <patternFill patternType="solid">
        <fgColor theme="0" tint="-0.34998626667073579"/>
        <bgColor indexed="64"/>
      </patternFill>
    </fill>
  </fills>
  <borders count="35">
    <border>
      <left/>
      <right/>
      <top/>
      <bottom/>
      <diagonal/>
    </border>
    <border>
      <left/>
      <right/>
      <top style="dotted">
        <color theme="0" tint="-0.24994659260841701"/>
      </top>
      <bottom style="dotted">
        <color theme="0" tint="-0.24994659260841701"/>
      </bottom>
      <diagonal/>
    </border>
    <border>
      <left style="thin">
        <color theme="9"/>
      </left>
      <right style="thin">
        <color theme="9"/>
      </right>
      <top style="thin">
        <color theme="9"/>
      </top>
      <bottom style="thin">
        <color theme="9"/>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70AD47"/>
      </left>
      <right style="thin">
        <color rgb="FF70AD47"/>
      </right>
      <top style="thin">
        <color rgb="FF70AD47"/>
      </top>
      <bottom style="thin">
        <color rgb="FF70AD47"/>
      </bottom>
      <diagonal/>
    </border>
    <border>
      <left/>
      <right style="thin">
        <color rgb="FF70AD47"/>
      </right>
      <top style="thin">
        <color rgb="FF70AD47"/>
      </top>
      <bottom style="thin">
        <color rgb="FF70AD47"/>
      </bottom>
      <diagonal/>
    </border>
    <border>
      <left style="thin">
        <color rgb="FF70AD47"/>
      </left>
      <right/>
      <top style="thin">
        <color rgb="FF70AD47"/>
      </top>
      <bottom style="thin">
        <color rgb="FF70AD47"/>
      </bottom>
      <diagonal/>
    </border>
    <border>
      <left/>
      <right style="thin">
        <color rgb="FF70AD47"/>
      </right>
      <top/>
      <bottom style="medium">
        <color rgb="FF70AD47"/>
      </bottom>
      <diagonal/>
    </border>
    <border>
      <left style="thin">
        <color rgb="FF70AD47"/>
      </left>
      <right style="thin">
        <color rgb="FF70AD47"/>
      </right>
      <top/>
      <bottom style="medium">
        <color rgb="FF70AD47"/>
      </bottom>
      <diagonal/>
    </border>
    <border>
      <left style="thin">
        <color rgb="FF70AD47"/>
      </left>
      <right/>
      <top/>
      <bottom style="medium">
        <color rgb="FF70AD47"/>
      </bottom>
      <diagonal/>
    </border>
    <border>
      <left/>
      <right style="thin">
        <color rgb="FF70AD47"/>
      </right>
      <top style="thin">
        <color rgb="FF70AD47"/>
      </top>
      <bottom/>
      <diagonal/>
    </border>
    <border>
      <left style="thin">
        <color rgb="FF70AD47"/>
      </left>
      <right style="thin">
        <color rgb="FF70AD47"/>
      </right>
      <top style="thin">
        <color rgb="FF70AD47"/>
      </top>
      <bottom/>
      <diagonal/>
    </border>
    <border>
      <left style="thin">
        <color rgb="FF70AD47"/>
      </left>
      <right/>
      <top style="thin">
        <color rgb="FF70AD47"/>
      </top>
      <bottom/>
      <diagonal/>
    </border>
    <border>
      <left style="thin">
        <color rgb="FF70AD47"/>
      </left>
      <right style="thin">
        <color rgb="FF70AD47"/>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thin">
        <color auto="1"/>
      </left>
      <right style="thin">
        <color rgb="FF70AD47"/>
      </right>
      <top style="thin">
        <color rgb="FF70AD47"/>
      </top>
      <bottom style="medium">
        <color auto="1"/>
      </bottom>
      <diagonal/>
    </border>
    <border>
      <left style="thin">
        <color auto="1"/>
      </left>
      <right style="thin">
        <color rgb="FF70AD47"/>
      </right>
      <top style="thin">
        <color rgb="FF70AD47"/>
      </top>
      <bottom style="medium">
        <color rgb="FF70AD47"/>
      </bottom>
      <diagonal/>
    </border>
    <border>
      <left style="thin">
        <color auto="1"/>
      </left>
      <right style="thin">
        <color rgb="FF70AD47"/>
      </right>
      <top style="thin">
        <color rgb="FF70AD47"/>
      </top>
      <bottom style="thin">
        <color rgb="FF70AD47"/>
      </bottom>
      <diagonal/>
    </border>
  </borders>
  <cellStyleXfs count="1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cellStyleXfs>
  <cellXfs count="115">
    <xf numFmtId="0" fontId="0" fillId="0" borderId="0" xfId="0"/>
    <xf numFmtId="0" fontId="0" fillId="2" borderId="0" xfId="0" applyFill="1"/>
    <xf numFmtId="0" fontId="0" fillId="3" borderId="0" xfId="0" applyFill="1"/>
    <xf numFmtId="0" fontId="2" fillId="3" borderId="0" xfId="0" applyFont="1" applyFill="1" applyAlignment="1">
      <alignment vertical="center"/>
    </xf>
    <xf numFmtId="0" fontId="3" fillId="0" borderId="0" xfId="0" applyFont="1"/>
    <xf numFmtId="0" fontId="3" fillId="0" borderId="0" xfId="0" applyFont="1" applyAlignment="1">
      <alignment horizontal="right"/>
    </xf>
    <xf numFmtId="0" fontId="3" fillId="3" borderId="0" xfId="0" applyFont="1" applyFill="1"/>
    <xf numFmtId="6" fontId="0" fillId="0" borderId="0" xfId="0" applyNumberFormat="1"/>
    <xf numFmtId="3" fontId="0" fillId="0" borderId="0" xfId="0" applyNumberFormat="1"/>
    <xf numFmtId="0" fontId="3" fillId="0" borderId="1" xfId="0" applyFont="1" applyBorder="1"/>
    <xf numFmtId="0" fontId="0" fillId="0" borderId="1" xfId="0" applyBorder="1"/>
    <xf numFmtId="8" fontId="0" fillId="0" borderId="0" xfId="0" applyNumberFormat="1"/>
    <xf numFmtId="0" fontId="4" fillId="0" borderId="0" xfId="0" applyFont="1"/>
    <xf numFmtId="0" fontId="5" fillId="0" borderId="0" xfId="0" applyFont="1"/>
    <xf numFmtId="6" fontId="5" fillId="0" borderId="0" xfId="0" applyNumberFormat="1" applyFont="1"/>
    <xf numFmtId="3" fontId="5" fillId="0" borderId="0" xfId="0" applyNumberFormat="1" applyFont="1"/>
    <xf numFmtId="0" fontId="6" fillId="0" borderId="3" xfId="0" applyFont="1" applyBorder="1"/>
    <xf numFmtId="164" fontId="7" fillId="0" borderId="4" xfId="0" applyNumberFormat="1" applyFont="1" applyBorder="1"/>
    <xf numFmtId="164" fontId="7" fillId="0" borderId="5" xfId="0" applyNumberFormat="1" applyFont="1" applyBorder="1"/>
    <xf numFmtId="0" fontId="6" fillId="0" borderId="6" xfId="0" applyFont="1" applyBorder="1"/>
    <xf numFmtId="164" fontId="7" fillId="0" borderId="7" xfId="0" applyNumberFormat="1" applyFont="1" applyBorder="1"/>
    <xf numFmtId="1" fontId="7" fillId="0" borderId="8" xfId="0" applyNumberFormat="1" applyFont="1" applyBorder="1"/>
    <xf numFmtId="0" fontId="6" fillId="0" borderId="9" xfId="0" applyFont="1" applyBorder="1"/>
    <xf numFmtId="164" fontId="7" fillId="0" borderId="10" xfId="0" applyNumberFormat="1" applyFont="1" applyBorder="1"/>
    <xf numFmtId="1" fontId="7" fillId="0" borderId="11" xfId="0" applyNumberFormat="1" applyFont="1" applyBorder="1"/>
    <xf numFmtId="0" fontId="4" fillId="0" borderId="0" xfId="0" applyFont="1" applyAlignment="1">
      <alignment horizontal="center"/>
    </xf>
    <xf numFmtId="0" fontId="4" fillId="0" borderId="2" xfId="0" applyFont="1" applyBorder="1"/>
    <xf numFmtId="164" fontId="5" fillId="0" borderId="0" xfId="0" applyNumberFormat="1" applyFont="1"/>
    <xf numFmtId="0" fontId="9" fillId="0" borderId="0" xfId="0" applyFont="1"/>
    <xf numFmtId="0" fontId="10" fillId="0" borderId="12" xfId="0" applyFont="1" applyBorder="1"/>
    <xf numFmtId="0" fontId="10" fillId="6" borderId="12" xfId="0" applyFont="1" applyFill="1" applyBorder="1"/>
    <xf numFmtId="0" fontId="4" fillId="4" borderId="2" xfId="0" applyFont="1" applyFill="1" applyBorder="1"/>
    <xf numFmtId="0" fontId="4" fillId="0" borderId="2" xfId="0" applyFont="1" applyFill="1" applyBorder="1"/>
    <xf numFmtId="164" fontId="5" fillId="0" borderId="0" xfId="0" applyNumberFormat="1" applyFont="1" applyFill="1"/>
    <xf numFmtId="0" fontId="7" fillId="0" borderId="0" xfId="0" applyFont="1"/>
    <xf numFmtId="0" fontId="7" fillId="0" borderId="7" xfId="0" pivotButton="1" applyFont="1" applyBorder="1"/>
    <xf numFmtId="0" fontId="7" fillId="0" borderId="7" xfId="0" applyFont="1" applyBorder="1"/>
    <xf numFmtId="0" fontId="7" fillId="0" borderId="7" xfId="0" applyNumberFormat="1" applyFont="1" applyBorder="1"/>
    <xf numFmtId="0" fontId="4"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11" fillId="0" borderId="0" xfId="0" applyFont="1"/>
    <xf numFmtId="0" fontId="11" fillId="0" borderId="0" xfId="0" applyFont="1" applyAlignment="1">
      <alignment horizontal="left"/>
    </xf>
    <xf numFmtId="0" fontId="11" fillId="0" borderId="0" xfId="0" pivotButton="1" applyFont="1"/>
    <xf numFmtId="0" fontId="5" fillId="0" borderId="0" xfId="0" applyFont="1" applyAlignment="1">
      <alignment horizontal="left"/>
    </xf>
    <xf numFmtId="0" fontId="5" fillId="0" borderId="0" xfId="0" applyNumberFormat="1" applyFont="1"/>
    <xf numFmtId="0" fontId="0" fillId="0" borderId="0" xfId="0" applyAlignment="1">
      <alignment horizontal="left" indent="1"/>
    </xf>
    <xf numFmtId="0" fontId="5" fillId="0" borderId="0" xfId="0" pivotButton="1" applyFont="1"/>
    <xf numFmtId="0" fontId="5" fillId="0" borderId="0" xfId="0" applyFont="1" applyAlignment="1">
      <alignment horizontal="left" indent="1"/>
    </xf>
    <xf numFmtId="0" fontId="11" fillId="0" borderId="0" xfId="0" applyNumberFormat="1" applyFont="1"/>
    <xf numFmtId="0" fontId="11" fillId="0" borderId="0" xfId="0" applyFont="1" applyAlignment="1">
      <alignment horizontal="left" indent="1"/>
    </xf>
    <xf numFmtId="165" fontId="5" fillId="0" borderId="0" xfId="0" applyNumberFormat="1" applyFont="1"/>
    <xf numFmtId="0" fontId="1" fillId="0" borderId="0" xfId="9"/>
    <xf numFmtId="164" fontId="16" fillId="0" borderId="10" xfId="0" applyNumberFormat="1" applyFont="1" applyBorder="1"/>
    <xf numFmtId="1" fontId="16" fillId="0" borderId="11" xfId="0" applyNumberFormat="1" applyFont="1" applyBorder="1"/>
    <xf numFmtId="2" fontId="9" fillId="0" borderId="0" xfId="0" applyNumberFormat="1" applyFont="1"/>
    <xf numFmtId="0" fontId="6" fillId="0" borderId="7" xfId="0" applyFont="1" applyBorder="1" applyAlignment="1">
      <alignment horizontal="left"/>
    </xf>
    <xf numFmtId="167" fontId="0" fillId="0" borderId="0" xfId="0" applyNumberFormat="1"/>
    <xf numFmtId="0" fontId="0" fillId="9" borderId="0" xfId="0" applyFill="1"/>
    <xf numFmtId="0" fontId="0" fillId="9" borderId="0" xfId="0" applyFill="1" applyAlignment="1">
      <alignment horizontal="center" wrapText="1"/>
    </xf>
    <xf numFmtId="0" fontId="10" fillId="9" borderId="15" xfId="0" applyFont="1" applyFill="1" applyBorder="1"/>
    <xf numFmtId="0" fontId="10" fillId="9" borderId="16" xfId="0" applyFont="1" applyFill="1" applyBorder="1"/>
    <xf numFmtId="0" fontId="10" fillId="9" borderId="16" xfId="0" applyFont="1" applyFill="1" applyBorder="1" applyAlignment="1">
      <alignment horizontal="left"/>
    </xf>
    <xf numFmtId="0" fontId="10" fillId="9" borderId="17" xfId="0" applyFont="1" applyFill="1" applyBorder="1" applyAlignment="1">
      <alignment horizontal="left"/>
    </xf>
    <xf numFmtId="0" fontId="14" fillId="9" borderId="13" xfId="0" applyFont="1" applyFill="1" applyBorder="1"/>
    <xf numFmtId="0" fontId="14" fillId="9" borderId="12" xfId="0" applyFont="1" applyFill="1" applyBorder="1"/>
    <xf numFmtId="6" fontId="14" fillId="9" borderId="12" xfId="0" applyNumberFormat="1" applyFont="1" applyFill="1" applyBorder="1"/>
    <xf numFmtId="3" fontId="14" fillId="9" borderId="14" xfId="0" applyNumberFormat="1" applyFont="1" applyFill="1" applyBorder="1"/>
    <xf numFmtId="0" fontId="14" fillId="10" borderId="13" xfId="0" applyFont="1" applyFill="1" applyBorder="1"/>
    <xf numFmtId="0" fontId="14" fillId="10" borderId="12" xfId="0" applyFont="1" applyFill="1" applyBorder="1"/>
    <xf numFmtId="6" fontId="14" fillId="10" borderId="12" xfId="0" applyNumberFormat="1" applyFont="1" applyFill="1" applyBorder="1"/>
    <xf numFmtId="3" fontId="14" fillId="10" borderId="14" xfId="0" applyNumberFormat="1" applyFont="1" applyFill="1" applyBorder="1"/>
    <xf numFmtId="0" fontId="0" fillId="9" borderId="0" xfId="0" applyFill="1" applyAlignment="1"/>
    <xf numFmtId="0" fontId="14" fillId="10" borderId="21" xfId="0" applyFont="1" applyFill="1" applyBorder="1"/>
    <xf numFmtId="0" fontId="14" fillId="10" borderId="18" xfId="0" applyFont="1" applyFill="1" applyBorder="1"/>
    <xf numFmtId="0" fontId="14" fillId="10" borderId="19" xfId="0" applyFont="1" applyFill="1" applyBorder="1"/>
    <xf numFmtId="6" fontId="14" fillId="10" borderId="19" xfId="0" applyNumberFormat="1" applyFont="1" applyFill="1" applyBorder="1"/>
    <xf numFmtId="3" fontId="14" fillId="10" borderId="20" xfId="0" applyNumberFormat="1" applyFont="1" applyFill="1" applyBorder="1"/>
    <xf numFmtId="0" fontId="18" fillId="0" borderId="0" xfId="0" applyNumberFormat="1" applyFont="1"/>
    <xf numFmtId="0" fontId="0" fillId="11" borderId="0" xfId="0" applyFill="1"/>
    <xf numFmtId="0" fontId="5" fillId="11" borderId="25" xfId="0" applyFont="1" applyFill="1" applyBorder="1"/>
    <xf numFmtId="0" fontId="5" fillId="11" borderId="0" xfId="0" applyFont="1" applyFill="1" applyBorder="1"/>
    <xf numFmtId="0" fontId="5" fillId="11" borderId="26" xfId="0" applyFont="1" applyFill="1" applyBorder="1"/>
    <xf numFmtId="166" fontId="5" fillId="11" borderId="0" xfId="0" applyNumberFormat="1" applyFont="1" applyFill="1" applyBorder="1"/>
    <xf numFmtId="166" fontId="5" fillId="11" borderId="27" xfId="0" applyNumberFormat="1" applyFont="1" applyFill="1" applyBorder="1"/>
    <xf numFmtId="0" fontId="5" fillId="11" borderId="27" xfId="0" applyFont="1" applyFill="1" applyBorder="1"/>
    <xf numFmtId="0" fontId="5" fillId="11" borderId="28" xfId="0" applyFont="1" applyFill="1" applyBorder="1"/>
    <xf numFmtId="0" fontId="15" fillId="11" borderId="0" xfId="0" applyFont="1" applyFill="1"/>
    <xf numFmtId="0" fontId="11" fillId="7" borderId="24" xfId="0" applyFont="1" applyFill="1" applyBorder="1" applyAlignment="1"/>
    <xf numFmtId="0" fontId="11" fillId="8" borderId="25" xfId="0" applyFont="1" applyFill="1" applyBorder="1"/>
    <xf numFmtId="0" fontId="11" fillId="8" borderId="0" xfId="0" applyFont="1" applyFill="1" applyBorder="1"/>
    <xf numFmtId="0" fontId="11" fillId="8" borderId="26" xfId="0" applyFont="1" applyFill="1" applyBorder="1"/>
    <xf numFmtId="0" fontId="19" fillId="11" borderId="33" xfId="0" applyFont="1" applyFill="1" applyBorder="1"/>
    <xf numFmtId="0" fontId="20" fillId="11" borderId="0" xfId="0" applyFont="1" applyFill="1" applyBorder="1"/>
    <xf numFmtId="0" fontId="20" fillId="11" borderId="26" xfId="0" applyFont="1" applyFill="1" applyBorder="1"/>
    <xf numFmtId="0" fontId="11" fillId="11" borderId="7" xfId="0" applyFont="1" applyFill="1" applyBorder="1"/>
    <xf numFmtId="0" fontId="10" fillId="12" borderId="34" xfId="0" applyFont="1" applyFill="1" applyBorder="1"/>
    <xf numFmtId="0" fontId="10" fillId="7" borderId="34" xfId="0" applyFont="1" applyFill="1" applyBorder="1"/>
    <xf numFmtId="0" fontId="10" fillId="12" borderId="32" xfId="0" applyFont="1" applyFill="1" applyBorder="1"/>
    <xf numFmtId="164" fontId="11" fillId="7" borderId="7" xfId="0" applyNumberFormat="1" applyFont="1" applyFill="1" applyBorder="1"/>
    <xf numFmtId="0" fontId="11" fillId="7" borderId="7" xfId="0" applyFont="1" applyFill="1" applyBorder="1"/>
    <xf numFmtId="1" fontId="11" fillId="7" borderId="7" xfId="0" applyNumberFormat="1" applyFont="1" applyFill="1" applyBorder="1"/>
    <xf numFmtId="0" fontId="11" fillId="8" borderId="7" xfId="0" applyFont="1" applyFill="1" applyBorder="1"/>
    <xf numFmtId="0" fontId="8" fillId="11" borderId="7" xfId="0" applyFont="1" applyFill="1" applyBorder="1"/>
    <xf numFmtId="0" fontId="8" fillId="5" borderId="0" xfId="0" applyFont="1" applyFill="1" applyAlignment="1">
      <alignment horizontal="center"/>
    </xf>
    <xf numFmtId="0" fontId="17" fillId="7" borderId="0" xfId="0" applyFont="1" applyFill="1" applyAlignment="1">
      <alignment horizontal="center"/>
    </xf>
    <xf numFmtId="0" fontId="0" fillId="9" borderId="0" xfId="0" applyFill="1" applyAlignment="1">
      <alignment horizontal="center" wrapText="1"/>
    </xf>
    <xf numFmtId="0" fontId="4" fillId="5" borderId="0" xfId="0" applyFont="1" applyFill="1" applyAlignment="1">
      <alignment horizontal="center"/>
    </xf>
    <xf numFmtId="0" fontId="11" fillId="5" borderId="0" xfId="0" applyFont="1" applyFill="1" applyAlignment="1">
      <alignment horizontal="center"/>
    </xf>
    <xf numFmtId="0" fontId="8" fillId="13" borderId="22" xfId="0" applyFont="1" applyFill="1" applyBorder="1" applyAlignment="1">
      <alignment horizontal="center"/>
    </xf>
    <xf numFmtId="0" fontId="8" fillId="13" borderId="23" xfId="0" applyFont="1" applyFill="1" applyBorder="1" applyAlignment="1">
      <alignment horizontal="center"/>
    </xf>
    <xf numFmtId="0" fontId="4" fillId="13" borderId="29" xfId="0" applyFont="1" applyFill="1" applyBorder="1" applyAlignment="1">
      <alignment horizontal="center"/>
    </xf>
    <xf numFmtId="0" fontId="4" fillId="13" borderId="30" xfId="0" applyFont="1" applyFill="1" applyBorder="1" applyAlignment="1">
      <alignment horizontal="center"/>
    </xf>
    <xf numFmtId="0" fontId="4" fillId="13" borderId="31" xfId="0" applyFont="1" applyFill="1" applyBorder="1" applyAlignment="1">
      <alignment horizont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DD943ABB-D9B2-4D42-8D4D-9191803ACB53}"/>
  </cellStyles>
  <dxfs count="62">
    <dxf>
      <font>
        <strike val="0"/>
        <outline val="0"/>
        <shadow val="0"/>
        <u val="none"/>
        <vertAlign val="baseline"/>
        <sz val="14"/>
        <name val="Calibri"/>
        <scheme val="minor"/>
      </font>
      <fill>
        <patternFill>
          <bgColor theme="0" tint="-0.14999847407452621"/>
        </patternFill>
      </fill>
    </dxf>
    <dxf>
      <font>
        <strike val="0"/>
        <outline val="0"/>
        <shadow val="0"/>
        <u val="none"/>
        <vertAlign val="baseline"/>
        <sz val="14"/>
        <name val="Calibri"/>
        <scheme val="minor"/>
      </font>
      <fill>
        <patternFill>
          <bgColor theme="0" tint="-0.14999847407452621"/>
        </patternFill>
      </fill>
    </dxf>
    <dxf>
      <font>
        <strike val="0"/>
        <outline val="0"/>
        <shadow val="0"/>
        <u val="none"/>
        <vertAlign val="baseline"/>
        <sz val="14"/>
        <name val="Calibri"/>
        <scheme val="minor"/>
      </font>
      <numFmt numFmtId="166" formatCode="[$$]#,##0"/>
      <fill>
        <patternFill>
          <bgColor theme="0" tint="-0.14999847407452621"/>
        </patternFill>
      </fill>
      <border outline="0">
        <left style="thin">
          <color rgb="FF70AD47"/>
        </left>
      </border>
    </dxf>
    <dxf>
      <font>
        <b val="0"/>
        <i val="0"/>
        <strike val="0"/>
        <condense val="0"/>
        <extend val="0"/>
        <outline val="0"/>
        <shadow val="0"/>
        <u val="none"/>
        <vertAlign val="baseline"/>
        <sz val="14"/>
        <color rgb="FF000000"/>
        <name val="Calibri"/>
        <scheme val="minor"/>
      </font>
      <fill>
        <patternFill patternType="solid">
          <fgColor rgb="FFE2EFDA"/>
          <bgColor theme="9" tint="0.39997558519241921"/>
        </patternFill>
      </fill>
      <border diagonalUp="0" diagonalDown="0" outline="0">
        <left style="thin">
          <color indexed="64"/>
        </left>
        <right style="thin">
          <color rgb="FF70AD47"/>
        </right>
        <top style="medium">
          <color auto="1"/>
        </top>
        <bottom style="medium">
          <color auto="1"/>
        </bottom>
      </border>
    </dxf>
    <dxf>
      <border outline="0">
        <left style="thin">
          <color rgb="FF70AD47"/>
        </left>
      </border>
    </dxf>
    <dxf>
      <font>
        <strike val="0"/>
        <outline val="0"/>
        <shadow val="0"/>
        <u val="none"/>
        <vertAlign val="baseline"/>
        <sz val="14"/>
        <name val="Calibri"/>
        <scheme val="minor"/>
      </font>
      <fill>
        <patternFill>
          <bgColor theme="0" tint="-0.14999847407452621"/>
        </patternFill>
      </fill>
    </dxf>
    <dxf>
      <font>
        <strike val="0"/>
        <outline val="0"/>
        <shadow val="0"/>
        <u val="none"/>
        <vertAlign val="baseline"/>
        <sz val="14"/>
        <color auto="1"/>
        <name val="Calibri"/>
        <family val="2"/>
        <scheme val="minor"/>
      </font>
      <fill>
        <patternFill>
          <bgColor theme="0" tint="-0.14999847407452621"/>
        </patternFill>
      </fill>
    </dxf>
    <dxf>
      <font>
        <color theme="0" tint="-4.9989318521683403E-2"/>
      </font>
    </dxf>
    <dxf>
      <numFmt numFmtId="167" formatCode="&quot;$&quot;#,##0.00"/>
    </dxf>
    <dxf>
      <font>
        <sz val="14"/>
      </font>
    </dxf>
    <dxf>
      <font>
        <sz val="16"/>
      </font>
    </dxf>
    <dxf>
      <font>
        <sz val="16"/>
      </font>
    </dxf>
    <dxf>
      <font>
        <b val="0"/>
        <i val="0"/>
        <strike val="0"/>
        <condense val="0"/>
        <extend val="0"/>
        <outline val="0"/>
        <shadow val="0"/>
        <u val="none"/>
        <vertAlign val="baseline"/>
        <sz val="14"/>
        <color rgb="FF000000"/>
        <name val="Calibri"/>
        <scheme val="minor"/>
      </font>
      <numFmt numFmtId="3" formatCode="#,##0"/>
      <fill>
        <patternFill patternType="solid">
          <bgColor theme="0"/>
        </patternFill>
      </fill>
      <border diagonalUp="0" diagonalDown="0" outline="0">
        <left style="thin">
          <color rgb="FF70AD47"/>
        </left>
        <right/>
        <top style="thin">
          <color rgb="FF70AD47"/>
        </top>
        <bottom style="thin">
          <color rgb="FF70AD47"/>
        </bottom>
      </border>
    </dxf>
    <dxf>
      <font>
        <b val="0"/>
        <i val="0"/>
        <strike val="0"/>
        <condense val="0"/>
        <extend val="0"/>
        <outline val="0"/>
        <shadow val="0"/>
        <u val="none"/>
        <vertAlign val="baseline"/>
        <sz val="14"/>
        <color rgb="FF000000"/>
        <name val="Calibri"/>
        <scheme val="minor"/>
      </font>
      <numFmt numFmtId="10" formatCode="&quot;$&quot;#,##0_);[Red]\(&quot;$&quot;#,##0\)"/>
      <fill>
        <patternFill patternType="solid">
          <bgColor theme="0"/>
        </patternFill>
      </fill>
      <border diagonalUp="0" diagonalDown="0" outline="0">
        <left style="thin">
          <color rgb="FF70AD47"/>
        </left>
        <right style="thin">
          <color rgb="FF70AD47"/>
        </right>
        <top style="thin">
          <color rgb="FF70AD47"/>
        </top>
        <bottom style="thin">
          <color rgb="FF70AD47"/>
        </bottom>
      </border>
    </dxf>
    <dxf>
      <font>
        <b val="0"/>
        <i val="0"/>
        <strike val="0"/>
        <condense val="0"/>
        <extend val="0"/>
        <outline val="0"/>
        <shadow val="0"/>
        <u val="none"/>
        <vertAlign val="baseline"/>
        <sz val="14"/>
        <color rgb="FF000000"/>
        <name val="Calibri"/>
        <scheme val="minor"/>
      </font>
      <fill>
        <patternFill patternType="solid">
          <bgColor theme="0"/>
        </patternFill>
      </fill>
      <border diagonalUp="0" diagonalDown="0" outline="0">
        <left style="thin">
          <color rgb="FF70AD47"/>
        </left>
        <right style="thin">
          <color rgb="FF70AD47"/>
        </right>
        <top style="thin">
          <color rgb="FF70AD47"/>
        </top>
        <bottom style="thin">
          <color rgb="FF70AD47"/>
        </bottom>
      </border>
    </dxf>
    <dxf>
      <font>
        <b val="0"/>
        <i val="0"/>
        <strike val="0"/>
        <condense val="0"/>
        <extend val="0"/>
        <outline val="0"/>
        <shadow val="0"/>
        <u val="none"/>
        <vertAlign val="baseline"/>
        <sz val="14"/>
        <color rgb="FF000000"/>
        <name val="Calibri"/>
        <scheme val="minor"/>
      </font>
      <fill>
        <patternFill patternType="solid">
          <bgColor theme="0"/>
        </patternFill>
      </fill>
      <border diagonalUp="0" diagonalDown="0" outline="0">
        <left style="thin">
          <color rgb="FF70AD47"/>
        </left>
        <right style="thin">
          <color rgb="FF70AD47"/>
        </right>
        <top style="thin">
          <color rgb="FF70AD47"/>
        </top>
        <bottom style="thin">
          <color rgb="FF70AD47"/>
        </bottom>
      </border>
    </dxf>
    <dxf>
      <font>
        <b val="0"/>
        <i val="0"/>
        <strike val="0"/>
        <condense val="0"/>
        <extend val="0"/>
        <outline val="0"/>
        <shadow val="0"/>
        <u val="none"/>
        <vertAlign val="baseline"/>
        <sz val="14"/>
        <color rgb="FF000000"/>
        <name val="Calibri"/>
        <scheme val="minor"/>
      </font>
      <fill>
        <patternFill patternType="solid">
          <bgColor theme="0"/>
        </patternFill>
      </fill>
      <border diagonalUp="0" diagonalDown="0" outline="0">
        <left/>
        <right style="thin">
          <color rgb="FF70AD47"/>
        </right>
        <top style="thin">
          <color rgb="FF70AD47"/>
        </top>
        <bottom style="thin">
          <color rgb="FF70AD47"/>
        </bottom>
      </border>
    </dxf>
    <dxf>
      <border outline="0">
        <top style="thin">
          <color rgb="FF70AD47"/>
        </top>
      </border>
    </dxf>
    <dxf>
      <border outline="0">
        <left style="thin">
          <color rgb="FF70AD47"/>
        </left>
        <right style="thin">
          <color rgb="FF70AD47"/>
        </right>
        <top style="thin">
          <color rgb="FF70AD47"/>
        </top>
        <bottom style="thin">
          <color rgb="FF70AD47"/>
        </bottom>
      </border>
    </dxf>
    <dxf>
      <fill>
        <patternFill patternType="solid">
          <bgColor theme="0"/>
        </patternFill>
      </fill>
    </dxf>
    <dxf>
      <border outline="0">
        <bottom style="medium">
          <color rgb="FF70AD47"/>
        </bottom>
      </border>
    </dxf>
    <dxf>
      <font>
        <b/>
        <i val="0"/>
        <strike val="0"/>
        <condense val="0"/>
        <extend val="0"/>
        <outline val="0"/>
        <shadow val="0"/>
        <u val="none"/>
        <vertAlign val="baseline"/>
        <sz val="14"/>
        <color rgb="FF000000"/>
        <name val="Calibri"/>
        <scheme val="minor"/>
      </font>
      <fill>
        <patternFill patternType="solid">
          <bgColor theme="0"/>
        </patternFill>
      </fill>
      <border diagonalUp="0" diagonalDown="0" outline="0">
        <left style="thin">
          <color rgb="FF70AD47"/>
        </left>
        <right style="thin">
          <color rgb="FF70AD47"/>
        </right>
        <top/>
        <bottom/>
      </border>
    </dxf>
    <dxf>
      <numFmt numFmtId="167" formatCode="&quot;$&quot;#,##0.00"/>
    </dxf>
    <dxf>
      <numFmt numFmtId="167" formatCode="&quot;$&quot;#,##0.00"/>
    </dxf>
    <dxf>
      <numFmt numFmtId="167" formatCode="&quot;$&quot;#,##0.00"/>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numFmt numFmtId="164" formatCode="[$$]#,##0.00"/>
    </dxf>
    <dxf>
      <font>
        <b val="0"/>
        <i val="0"/>
        <strike val="0"/>
        <condense val="0"/>
        <extend val="0"/>
        <outline val="0"/>
        <shadow val="0"/>
        <u val="none"/>
        <vertAlign val="baseline"/>
        <sz val="14"/>
        <color theme="1" tint="0.34998626667073579"/>
        <name val="Calibri"/>
        <scheme val="minor"/>
      </font>
      <numFmt numFmtId="2" formatCode="0.00"/>
    </dxf>
    <dxf>
      <font>
        <b val="0"/>
        <i val="0"/>
        <strike val="0"/>
        <condense val="0"/>
        <extend val="0"/>
        <outline val="0"/>
        <shadow val="0"/>
        <u val="none"/>
        <vertAlign val="baseline"/>
        <sz val="14"/>
        <color theme="1"/>
        <name val="Calibri"/>
        <scheme val="minor"/>
      </font>
      <numFmt numFmtId="164" formatCode="[$$]#,##0.00"/>
    </dxf>
    <dxf>
      <font>
        <b val="0"/>
        <i val="0"/>
        <strike val="0"/>
        <condense val="0"/>
        <extend val="0"/>
        <outline val="0"/>
        <shadow val="0"/>
        <u val="none"/>
        <vertAlign val="baseline"/>
        <sz val="14"/>
        <color theme="1"/>
        <name val="Calibri"/>
        <scheme val="minor"/>
      </font>
      <numFmt numFmtId="164" formatCode="[$$]#,##0.00"/>
    </dxf>
    <dxf>
      <font>
        <b/>
        <i val="0"/>
        <strike val="0"/>
        <condense val="0"/>
        <extend val="0"/>
        <outline val="0"/>
        <shadow val="0"/>
        <u val="none"/>
        <vertAlign val="baseline"/>
        <sz val="14"/>
        <color theme="1"/>
        <name val="Calibri"/>
        <scheme val="minor"/>
      </font>
      <border diagonalUp="0" diagonalDown="0">
        <left style="thin">
          <color theme="9"/>
        </left>
        <right style="thin">
          <color theme="9"/>
        </right>
        <top style="thin">
          <color theme="9"/>
        </top>
        <bottom style="thin">
          <color theme="9"/>
        </bottom>
        <vertical/>
        <horizontal/>
      </border>
    </dxf>
    <dxf>
      <font>
        <strike val="0"/>
        <outline val="0"/>
        <shadow val="0"/>
        <u val="none"/>
        <vertAlign val="baseline"/>
        <sz val="14"/>
        <color theme="1"/>
        <name val="Calibri"/>
        <scheme val="minor"/>
      </font>
      <numFmt numFmtId="3" formatCode="#,##0"/>
    </dxf>
    <dxf>
      <font>
        <strike val="0"/>
        <outline val="0"/>
        <shadow val="0"/>
        <u val="none"/>
        <vertAlign val="baseline"/>
        <sz val="14"/>
        <color theme="1"/>
        <name val="Calibri"/>
        <scheme val="minor"/>
      </font>
      <numFmt numFmtId="10" formatCode="&quot;$&quot;#,##0_);[Red]\(&quot;$&quot;#,##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border>
        <left style="thin">
          <color rgb="FF9C0006"/>
        </left>
        <right style="thin">
          <color rgb="FF9C0006"/>
        </right>
        <top style="thin">
          <color rgb="FF9C0006"/>
        </top>
        <bottom style="thin">
          <color rgb="FF9C0006"/>
        </bottom>
      </border>
    </dxf>
    <dxf>
      <font>
        <color rgb="FF7030A0"/>
      </font>
      <fill>
        <patternFill>
          <bgColor rgb="FFFFC7CE"/>
        </patternFill>
      </fill>
    </dxf>
    <dxf>
      <font>
        <strike val="0"/>
        <outline val="0"/>
        <shadow val="0"/>
        <u val="none"/>
        <vertAlign val="baseline"/>
        <sz val="18"/>
        <color theme="1"/>
        <name val="Calibri"/>
        <scheme val="minor"/>
      </font>
      <numFmt numFmtId="1" formatCode="0"/>
      <border diagonalUp="0" diagonalDown="0" outline="0">
        <left style="thin">
          <color auto="1"/>
        </left>
        <right/>
        <top style="thin">
          <color indexed="64"/>
        </top>
        <bottom style="thin">
          <color indexed="64"/>
        </bottom>
      </border>
    </dxf>
    <dxf>
      <font>
        <strike val="0"/>
        <outline val="0"/>
        <shadow val="0"/>
        <u val="none"/>
        <vertAlign val="baseline"/>
        <sz val="18"/>
        <color theme="1"/>
        <name val="Calibri"/>
        <scheme val="minor"/>
      </font>
      <numFmt numFmtId="164" formatCode="[$$]#,##0.0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8"/>
        <color theme="1"/>
        <name val="Calibri"/>
        <scheme val="minor"/>
      </font>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scheme val="minor"/>
      </font>
    </dxf>
    <dxf>
      <border>
        <bottom style="thin">
          <color indexed="64"/>
        </bottom>
      </border>
    </dxf>
    <dxf>
      <font>
        <strike val="0"/>
        <outline val="0"/>
        <shadow val="0"/>
        <u val="none"/>
        <vertAlign val="baseline"/>
        <sz val="18"/>
        <color theme="1"/>
        <name val="Calibri"/>
        <scheme val="minor"/>
      </font>
      <border diagonalUp="0" diagonalDown="0" outline="0">
        <left style="thin">
          <color indexed="64"/>
        </left>
        <right style="thin">
          <color indexed="64"/>
        </right>
        <top/>
        <bottom/>
      </border>
    </dxf>
    <dxf>
      <font>
        <strike val="0"/>
        <outline val="0"/>
        <shadow val="0"/>
        <u val="none"/>
        <vertAlign val="baseline"/>
        <sz val="14"/>
        <color theme="1"/>
        <name val="Calibri"/>
        <scheme val="minor"/>
      </font>
      <numFmt numFmtId="165" formatCode="[$$]#,##0.0"/>
    </dxf>
    <dxf>
      <font>
        <strike val="0"/>
        <outline val="0"/>
        <shadow val="0"/>
        <u val="none"/>
        <vertAlign val="baseline"/>
        <sz val="14"/>
        <color theme="1"/>
        <name val="Calibri"/>
        <scheme val="minor"/>
      </font>
      <numFmt numFmtId="165" formatCode="[$$]#,##0.0"/>
    </dxf>
    <dxf>
      <font>
        <strike val="0"/>
        <outline val="0"/>
        <shadow val="0"/>
        <u val="none"/>
        <vertAlign val="baseline"/>
        <sz val="14"/>
        <color theme="1"/>
        <name val="Calibri"/>
        <scheme val="minor"/>
      </font>
      <numFmt numFmtId="3" formatCode="#,##0"/>
    </dxf>
    <dxf>
      <font>
        <strike val="0"/>
        <outline val="0"/>
        <shadow val="0"/>
        <u val="none"/>
        <vertAlign val="baseline"/>
        <sz val="14"/>
        <color theme="1"/>
        <name val="Calibri"/>
        <scheme val="minor"/>
      </font>
      <numFmt numFmtId="3" formatCode="#,##0"/>
    </dxf>
    <dxf>
      <font>
        <strike val="0"/>
        <outline val="0"/>
        <shadow val="0"/>
        <u val="none"/>
        <vertAlign val="baseline"/>
        <sz val="14"/>
        <color theme="1"/>
        <name val="Calibri"/>
        <scheme val="minor"/>
      </font>
      <numFmt numFmtId="10" formatCode="&quot;$&quot;#,##0_);[Red]\(&quot;$&quot;#,##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numFmt numFmtId="168" formatCode="&quot;₦&quot;#,##0.00_);[Red]\(&quot;₦&quot;#,##0.00\)"/>
    </dxf>
    <dxf>
      <numFmt numFmtId="168" formatCode="&quot;₦&quot;#,##0.00_);[Red]\(&quot;₦&quot;#,##0.0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297993322469999"/>
          <c:y val="3.3670033670033697E-2"/>
          <c:w val="0.84975523320076995"/>
          <c:h val="0.79427998267893296"/>
        </c:manualLayout>
      </c:layout>
      <c:scatterChart>
        <c:scatterStyle val="lineMarker"/>
        <c:varyColors val="0"/>
        <c:ser>
          <c:idx val="0"/>
          <c:order val="0"/>
          <c:tx>
            <c:strRef>
              <c:f>'ANOMALIES DETECTED'!$F$4</c:f>
              <c:strCache>
                <c:ptCount val="1"/>
                <c:pt idx="0">
                  <c:v>Units</c:v>
                </c:pt>
              </c:strCache>
            </c:strRef>
          </c:tx>
          <c:spPr>
            <a:ln w="25400" cap="rnd">
              <a:noFill/>
              <a:round/>
            </a:ln>
            <a:effectLst>
              <a:outerShdw dist="25400" dir="2700000" algn="tl" rotWithShape="0">
                <a:schemeClr val="dk1">
                  <a:tint val="88500"/>
                </a:schemeClr>
              </a:outerShdw>
            </a:effectLst>
          </c:spPr>
          <c:marker>
            <c:symbol val="circle"/>
            <c:size val="6"/>
            <c:spPr>
              <a:solidFill>
                <a:schemeClr val="dk1">
                  <a:tint val="88500"/>
                </a:schemeClr>
              </a:solidFill>
              <a:ln w="22225">
                <a:solidFill>
                  <a:schemeClr val="lt1"/>
                </a:solidFill>
                <a:round/>
              </a:ln>
              <a:effectLst/>
            </c:spPr>
          </c:marker>
          <c:xVal>
            <c:numRef>
              <c:f>'ANOMALIES DETECTED'!$E$5:$E$304</c:f>
              <c:numCache>
                <c:formatCode>"$"#,##0_);[Red]\("$"#,##0\)</c:formatCode>
                <c:ptCount val="300"/>
                <c:pt idx="0">
                  <c:v>4305</c:v>
                </c:pt>
                <c:pt idx="1">
                  <c:v>2464</c:v>
                </c:pt>
                <c:pt idx="2">
                  <c:v>567</c:v>
                </c:pt>
                <c:pt idx="3">
                  <c:v>5439</c:v>
                </c:pt>
                <c:pt idx="4">
                  <c:v>2100</c:v>
                </c:pt>
                <c:pt idx="5">
                  <c:v>4753</c:v>
                </c:pt>
                <c:pt idx="6">
                  <c:v>469</c:v>
                </c:pt>
                <c:pt idx="7">
                  <c:v>2114</c:v>
                </c:pt>
                <c:pt idx="8">
                  <c:v>2541</c:v>
                </c:pt>
                <c:pt idx="9">
                  <c:v>8813</c:v>
                </c:pt>
                <c:pt idx="10">
                  <c:v>1785</c:v>
                </c:pt>
                <c:pt idx="11">
                  <c:v>2933</c:v>
                </c:pt>
                <c:pt idx="12">
                  <c:v>154</c:v>
                </c:pt>
                <c:pt idx="13">
                  <c:v>1568</c:v>
                </c:pt>
                <c:pt idx="14">
                  <c:v>13391</c:v>
                </c:pt>
                <c:pt idx="15">
                  <c:v>7833</c:v>
                </c:pt>
                <c:pt idx="16">
                  <c:v>245</c:v>
                </c:pt>
                <c:pt idx="17">
                  <c:v>1428</c:v>
                </c:pt>
                <c:pt idx="18">
                  <c:v>6300</c:v>
                </c:pt>
                <c:pt idx="19">
                  <c:v>3192</c:v>
                </c:pt>
                <c:pt idx="20">
                  <c:v>6832</c:v>
                </c:pt>
                <c:pt idx="21">
                  <c:v>7483</c:v>
                </c:pt>
                <c:pt idx="22">
                  <c:v>3850</c:v>
                </c:pt>
                <c:pt idx="23">
                  <c:v>434</c:v>
                </c:pt>
                <c:pt idx="24">
                  <c:v>2562</c:v>
                </c:pt>
                <c:pt idx="25">
                  <c:v>3339</c:v>
                </c:pt>
                <c:pt idx="26">
                  <c:v>7651</c:v>
                </c:pt>
                <c:pt idx="27">
                  <c:v>6657</c:v>
                </c:pt>
                <c:pt idx="28">
                  <c:v>2142</c:v>
                </c:pt>
                <c:pt idx="29">
                  <c:v>7693</c:v>
                </c:pt>
                <c:pt idx="30">
                  <c:v>182</c:v>
                </c:pt>
                <c:pt idx="31">
                  <c:v>8869</c:v>
                </c:pt>
                <c:pt idx="32">
                  <c:v>4858</c:v>
                </c:pt>
                <c:pt idx="33">
                  <c:v>8890</c:v>
                </c:pt>
                <c:pt idx="34">
                  <c:v>4802</c:v>
                </c:pt>
                <c:pt idx="35">
                  <c:v>7322</c:v>
                </c:pt>
                <c:pt idx="36">
                  <c:v>5775</c:v>
                </c:pt>
                <c:pt idx="37">
                  <c:v>9709</c:v>
                </c:pt>
                <c:pt idx="38">
                  <c:v>3507</c:v>
                </c:pt>
                <c:pt idx="39">
                  <c:v>1442</c:v>
                </c:pt>
                <c:pt idx="40">
                  <c:v>7280</c:v>
                </c:pt>
                <c:pt idx="41">
                  <c:v>6433</c:v>
                </c:pt>
                <c:pt idx="42">
                  <c:v>3829</c:v>
                </c:pt>
                <c:pt idx="43">
                  <c:v>357</c:v>
                </c:pt>
                <c:pt idx="44">
                  <c:v>2863</c:v>
                </c:pt>
                <c:pt idx="45">
                  <c:v>714</c:v>
                </c:pt>
                <c:pt idx="46">
                  <c:v>2681</c:v>
                </c:pt>
                <c:pt idx="47">
                  <c:v>497</c:v>
                </c:pt>
                <c:pt idx="48">
                  <c:v>2226</c:v>
                </c:pt>
                <c:pt idx="49">
                  <c:v>7847</c:v>
                </c:pt>
                <c:pt idx="50">
                  <c:v>3094</c:v>
                </c:pt>
                <c:pt idx="51">
                  <c:v>2149</c:v>
                </c:pt>
                <c:pt idx="52">
                  <c:v>9772</c:v>
                </c:pt>
                <c:pt idx="53">
                  <c:v>1988</c:v>
                </c:pt>
                <c:pt idx="54">
                  <c:v>819</c:v>
                </c:pt>
                <c:pt idx="55">
                  <c:v>798</c:v>
                </c:pt>
                <c:pt idx="56">
                  <c:v>3794</c:v>
                </c:pt>
                <c:pt idx="57">
                  <c:v>1652</c:v>
                </c:pt>
                <c:pt idx="58">
                  <c:v>6391</c:v>
                </c:pt>
                <c:pt idx="59">
                  <c:v>6132</c:v>
                </c:pt>
                <c:pt idx="60">
                  <c:v>2289</c:v>
                </c:pt>
                <c:pt idx="61">
                  <c:v>1407</c:v>
                </c:pt>
                <c:pt idx="62">
                  <c:v>11522</c:v>
                </c:pt>
                <c:pt idx="63">
                  <c:v>4326</c:v>
                </c:pt>
                <c:pt idx="64">
                  <c:v>3388</c:v>
                </c:pt>
                <c:pt idx="65">
                  <c:v>6986</c:v>
                </c:pt>
                <c:pt idx="66">
                  <c:v>7273</c:v>
                </c:pt>
                <c:pt idx="67">
                  <c:v>847</c:v>
                </c:pt>
                <c:pt idx="68">
                  <c:v>4242</c:v>
                </c:pt>
                <c:pt idx="69">
                  <c:v>15610</c:v>
                </c:pt>
                <c:pt idx="70">
                  <c:v>959</c:v>
                </c:pt>
                <c:pt idx="71">
                  <c:v>2205</c:v>
                </c:pt>
                <c:pt idx="72">
                  <c:v>8463</c:v>
                </c:pt>
                <c:pt idx="73">
                  <c:v>2583</c:v>
                </c:pt>
                <c:pt idx="74">
                  <c:v>2009</c:v>
                </c:pt>
                <c:pt idx="75">
                  <c:v>3164</c:v>
                </c:pt>
                <c:pt idx="76">
                  <c:v>9198</c:v>
                </c:pt>
                <c:pt idx="77">
                  <c:v>16184</c:v>
                </c:pt>
                <c:pt idx="78">
                  <c:v>4753</c:v>
                </c:pt>
                <c:pt idx="79">
                  <c:v>2478</c:v>
                </c:pt>
                <c:pt idx="80">
                  <c:v>12950</c:v>
                </c:pt>
                <c:pt idx="81">
                  <c:v>9506</c:v>
                </c:pt>
                <c:pt idx="82">
                  <c:v>11417</c:v>
                </c:pt>
                <c:pt idx="83">
                  <c:v>3864</c:v>
                </c:pt>
                <c:pt idx="84">
                  <c:v>1134</c:v>
                </c:pt>
                <c:pt idx="85">
                  <c:v>4018</c:v>
                </c:pt>
                <c:pt idx="86">
                  <c:v>1904</c:v>
                </c:pt>
                <c:pt idx="87">
                  <c:v>10311</c:v>
                </c:pt>
                <c:pt idx="88">
                  <c:v>2429</c:v>
                </c:pt>
                <c:pt idx="89">
                  <c:v>6146</c:v>
                </c:pt>
                <c:pt idx="90">
                  <c:v>2268</c:v>
                </c:pt>
                <c:pt idx="91">
                  <c:v>1974</c:v>
                </c:pt>
                <c:pt idx="92">
                  <c:v>1274</c:v>
                </c:pt>
                <c:pt idx="93">
                  <c:v>2646</c:v>
                </c:pt>
                <c:pt idx="94">
                  <c:v>4487</c:v>
                </c:pt>
                <c:pt idx="95">
                  <c:v>1085</c:v>
                </c:pt>
                <c:pt idx="96">
                  <c:v>938</c:v>
                </c:pt>
                <c:pt idx="97">
                  <c:v>4319</c:v>
                </c:pt>
                <c:pt idx="98">
                  <c:v>2702</c:v>
                </c:pt>
                <c:pt idx="99">
                  <c:v>938</c:v>
                </c:pt>
                <c:pt idx="100">
                  <c:v>945</c:v>
                </c:pt>
                <c:pt idx="101">
                  <c:v>4424</c:v>
                </c:pt>
                <c:pt idx="102">
                  <c:v>4592</c:v>
                </c:pt>
                <c:pt idx="103">
                  <c:v>1071</c:v>
                </c:pt>
                <c:pt idx="104">
                  <c:v>8211</c:v>
                </c:pt>
                <c:pt idx="105">
                  <c:v>2219</c:v>
                </c:pt>
                <c:pt idx="106">
                  <c:v>2471</c:v>
                </c:pt>
                <c:pt idx="107">
                  <c:v>252</c:v>
                </c:pt>
                <c:pt idx="108">
                  <c:v>5551</c:v>
                </c:pt>
                <c:pt idx="109">
                  <c:v>2135</c:v>
                </c:pt>
                <c:pt idx="110">
                  <c:v>7812</c:v>
                </c:pt>
                <c:pt idx="111">
                  <c:v>1400</c:v>
                </c:pt>
                <c:pt idx="112">
                  <c:v>9002</c:v>
                </c:pt>
                <c:pt idx="113">
                  <c:v>3339</c:v>
                </c:pt>
                <c:pt idx="114">
                  <c:v>2891</c:v>
                </c:pt>
                <c:pt idx="115">
                  <c:v>8155</c:v>
                </c:pt>
                <c:pt idx="116">
                  <c:v>4683</c:v>
                </c:pt>
                <c:pt idx="117">
                  <c:v>4725</c:v>
                </c:pt>
                <c:pt idx="118">
                  <c:v>4949</c:v>
                </c:pt>
                <c:pt idx="119">
                  <c:v>56</c:v>
                </c:pt>
                <c:pt idx="120">
                  <c:v>2737</c:v>
                </c:pt>
                <c:pt idx="121">
                  <c:v>63</c:v>
                </c:pt>
                <c:pt idx="122">
                  <c:v>4760</c:v>
                </c:pt>
                <c:pt idx="123">
                  <c:v>2114</c:v>
                </c:pt>
                <c:pt idx="124">
                  <c:v>7189</c:v>
                </c:pt>
                <c:pt idx="125">
                  <c:v>2023</c:v>
                </c:pt>
                <c:pt idx="126">
                  <c:v>4480</c:v>
                </c:pt>
                <c:pt idx="127">
                  <c:v>6314</c:v>
                </c:pt>
                <c:pt idx="128">
                  <c:v>2317</c:v>
                </c:pt>
                <c:pt idx="129">
                  <c:v>966</c:v>
                </c:pt>
                <c:pt idx="130">
                  <c:v>819</c:v>
                </c:pt>
                <c:pt idx="131">
                  <c:v>2779</c:v>
                </c:pt>
                <c:pt idx="132">
                  <c:v>3773</c:v>
                </c:pt>
                <c:pt idx="133">
                  <c:v>3983</c:v>
                </c:pt>
                <c:pt idx="134">
                  <c:v>4487</c:v>
                </c:pt>
                <c:pt idx="135">
                  <c:v>5670</c:v>
                </c:pt>
                <c:pt idx="136">
                  <c:v>6370</c:v>
                </c:pt>
                <c:pt idx="137">
                  <c:v>2317</c:v>
                </c:pt>
                <c:pt idx="138">
                  <c:v>1617</c:v>
                </c:pt>
                <c:pt idx="139">
                  <c:v>9926</c:v>
                </c:pt>
                <c:pt idx="140">
                  <c:v>1505</c:v>
                </c:pt>
                <c:pt idx="141">
                  <c:v>5019</c:v>
                </c:pt>
                <c:pt idx="142">
                  <c:v>2023</c:v>
                </c:pt>
                <c:pt idx="143">
                  <c:v>2212</c:v>
                </c:pt>
                <c:pt idx="144">
                  <c:v>11571</c:v>
                </c:pt>
                <c:pt idx="145">
                  <c:v>2541</c:v>
                </c:pt>
                <c:pt idx="146">
                  <c:v>9443</c:v>
                </c:pt>
                <c:pt idx="147">
                  <c:v>4935</c:v>
                </c:pt>
                <c:pt idx="148">
                  <c:v>21</c:v>
                </c:pt>
                <c:pt idx="149">
                  <c:v>1701</c:v>
                </c:pt>
                <c:pt idx="150">
                  <c:v>1589</c:v>
                </c:pt>
                <c:pt idx="151">
                  <c:v>2016</c:v>
                </c:pt>
                <c:pt idx="152">
                  <c:v>4970</c:v>
                </c:pt>
                <c:pt idx="153">
                  <c:v>3052</c:v>
                </c:pt>
                <c:pt idx="154">
                  <c:v>5019</c:v>
                </c:pt>
                <c:pt idx="155">
                  <c:v>3556</c:v>
                </c:pt>
                <c:pt idx="156">
                  <c:v>1463</c:v>
                </c:pt>
                <c:pt idx="157">
                  <c:v>7777</c:v>
                </c:pt>
                <c:pt idx="158">
                  <c:v>3059</c:v>
                </c:pt>
                <c:pt idx="159">
                  <c:v>2415</c:v>
                </c:pt>
                <c:pt idx="160">
                  <c:v>0</c:v>
                </c:pt>
                <c:pt idx="161">
                  <c:v>3808</c:v>
                </c:pt>
                <c:pt idx="162">
                  <c:v>4417</c:v>
                </c:pt>
                <c:pt idx="163">
                  <c:v>6706</c:v>
                </c:pt>
                <c:pt idx="164">
                  <c:v>707</c:v>
                </c:pt>
                <c:pt idx="165">
                  <c:v>3640</c:v>
                </c:pt>
                <c:pt idx="166">
                  <c:v>3339</c:v>
                </c:pt>
                <c:pt idx="167">
                  <c:v>700</c:v>
                </c:pt>
                <c:pt idx="168">
                  <c:v>12348</c:v>
                </c:pt>
                <c:pt idx="169">
                  <c:v>3759</c:v>
                </c:pt>
                <c:pt idx="170">
                  <c:v>7455</c:v>
                </c:pt>
                <c:pt idx="171">
                  <c:v>2919</c:v>
                </c:pt>
                <c:pt idx="172">
                  <c:v>3262</c:v>
                </c:pt>
                <c:pt idx="173">
                  <c:v>7777</c:v>
                </c:pt>
                <c:pt idx="174">
                  <c:v>630</c:v>
                </c:pt>
                <c:pt idx="175">
                  <c:v>2919</c:v>
                </c:pt>
                <c:pt idx="176">
                  <c:v>2408</c:v>
                </c:pt>
                <c:pt idx="177">
                  <c:v>189</c:v>
                </c:pt>
                <c:pt idx="178">
                  <c:v>4438</c:v>
                </c:pt>
                <c:pt idx="179">
                  <c:v>9632</c:v>
                </c:pt>
                <c:pt idx="180">
                  <c:v>1778</c:v>
                </c:pt>
                <c:pt idx="181">
                  <c:v>7308</c:v>
                </c:pt>
                <c:pt idx="182">
                  <c:v>2324</c:v>
                </c:pt>
                <c:pt idx="183">
                  <c:v>6048</c:v>
                </c:pt>
                <c:pt idx="184">
                  <c:v>6734</c:v>
                </c:pt>
                <c:pt idx="185">
                  <c:v>14329</c:v>
                </c:pt>
                <c:pt idx="186">
                  <c:v>6279</c:v>
                </c:pt>
                <c:pt idx="187">
                  <c:v>5075</c:v>
                </c:pt>
                <c:pt idx="188">
                  <c:v>5194</c:v>
                </c:pt>
                <c:pt idx="189">
                  <c:v>2646</c:v>
                </c:pt>
                <c:pt idx="190">
                  <c:v>2639</c:v>
                </c:pt>
                <c:pt idx="191">
                  <c:v>2856</c:v>
                </c:pt>
                <c:pt idx="192">
                  <c:v>3689</c:v>
                </c:pt>
                <c:pt idx="193">
                  <c:v>3108</c:v>
                </c:pt>
                <c:pt idx="194">
                  <c:v>5306</c:v>
                </c:pt>
                <c:pt idx="195">
                  <c:v>6818</c:v>
                </c:pt>
                <c:pt idx="196">
                  <c:v>6748</c:v>
                </c:pt>
                <c:pt idx="197">
                  <c:v>98</c:v>
                </c:pt>
                <c:pt idx="198">
                  <c:v>959</c:v>
                </c:pt>
                <c:pt idx="199">
                  <c:v>2744</c:v>
                </c:pt>
                <c:pt idx="200">
                  <c:v>6111</c:v>
                </c:pt>
                <c:pt idx="201">
                  <c:v>8008</c:v>
                </c:pt>
                <c:pt idx="202">
                  <c:v>6118</c:v>
                </c:pt>
                <c:pt idx="203">
                  <c:v>385</c:v>
                </c:pt>
                <c:pt idx="204">
                  <c:v>259</c:v>
                </c:pt>
                <c:pt idx="205">
                  <c:v>938</c:v>
                </c:pt>
                <c:pt idx="206">
                  <c:v>9660</c:v>
                </c:pt>
                <c:pt idx="207">
                  <c:v>4991</c:v>
                </c:pt>
                <c:pt idx="208">
                  <c:v>3752</c:v>
                </c:pt>
                <c:pt idx="209">
                  <c:v>6027</c:v>
                </c:pt>
                <c:pt idx="210">
                  <c:v>6580</c:v>
                </c:pt>
                <c:pt idx="211">
                  <c:v>518</c:v>
                </c:pt>
                <c:pt idx="212">
                  <c:v>1890</c:v>
                </c:pt>
                <c:pt idx="213">
                  <c:v>3101</c:v>
                </c:pt>
                <c:pt idx="214">
                  <c:v>1652</c:v>
                </c:pt>
                <c:pt idx="215">
                  <c:v>5236</c:v>
                </c:pt>
                <c:pt idx="216">
                  <c:v>5677</c:v>
                </c:pt>
                <c:pt idx="217">
                  <c:v>1561</c:v>
                </c:pt>
                <c:pt idx="218">
                  <c:v>4956</c:v>
                </c:pt>
                <c:pt idx="219">
                  <c:v>525</c:v>
                </c:pt>
                <c:pt idx="220">
                  <c:v>6657</c:v>
                </c:pt>
                <c:pt idx="221">
                  <c:v>10304</c:v>
                </c:pt>
                <c:pt idx="222">
                  <c:v>2954</c:v>
                </c:pt>
                <c:pt idx="223">
                  <c:v>5817</c:v>
                </c:pt>
                <c:pt idx="224">
                  <c:v>609</c:v>
                </c:pt>
                <c:pt idx="225">
                  <c:v>1302</c:v>
                </c:pt>
                <c:pt idx="226">
                  <c:v>280</c:v>
                </c:pt>
                <c:pt idx="227">
                  <c:v>9835</c:v>
                </c:pt>
                <c:pt idx="228">
                  <c:v>2436</c:v>
                </c:pt>
                <c:pt idx="229">
                  <c:v>5012</c:v>
                </c:pt>
                <c:pt idx="230">
                  <c:v>1771</c:v>
                </c:pt>
                <c:pt idx="231">
                  <c:v>854</c:v>
                </c:pt>
                <c:pt idx="232">
                  <c:v>336</c:v>
                </c:pt>
                <c:pt idx="233">
                  <c:v>973</c:v>
                </c:pt>
                <c:pt idx="234">
                  <c:v>8841</c:v>
                </c:pt>
                <c:pt idx="235">
                  <c:v>1568</c:v>
                </c:pt>
                <c:pt idx="236">
                  <c:v>6125</c:v>
                </c:pt>
                <c:pt idx="237">
                  <c:v>98</c:v>
                </c:pt>
                <c:pt idx="238">
                  <c:v>6853</c:v>
                </c:pt>
                <c:pt idx="239">
                  <c:v>238</c:v>
                </c:pt>
                <c:pt idx="240">
                  <c:v>7693</c:v>
                </c:pt>
                <c:pt idx="241">
                  <c:v>490</c:v>
                </c:pt>
                <c:pt idx="242">
                  <c:v>6909</c:v>
                </c:pt>
                <c:pt idx="243">
                  <c:v>3549</c:v>
                </c:pt>
                <c:pt idx="244">
                  <c:v>6860</c:v>
                </c:pt>
                <c:pt idx="245">
                  <c:v>6398</c:v>
                </c:pt>
                <c:pt idx="246">
                  <c:v>553</c:v>
                </c:pt>
                <c:pt idx="247">
                  <c:v>6279</c:v>
                </c:pt>
                <c:pt idx="248">
                  <c:v>4053</c:v>
                </c:pt>
                <c:pt idx="249">
                  <c:v>4585</c:v>
                </c:pt>
                <c:pt idx="250">
                  <c:v>609</c:v>
                </c:pt>
                <c:pt idx="251">
                  <c:v>10073</c:v>
                </c:pt>
                <c:pt idx="252">
                  <c:v>2205</c:v>
                </c:pt>
                <c:pt idx="253">
                  <c:v>4018</c:v>
                </c:pt>
                <c:pt idx="254">
                  <c:v>217</c:v>
                </c:pt>
                <c:pt idx="255">
                  <c:v>861</c:v>
                </c:pt>
                <c:pt idx="256">
                  <c:v>8435</c:v>
                </c:pt>
                <c:pt idx="257">
                  <c:v>1281</c:v>
                </c:pt>
                <c:pt idx="258">
                  <c:v>2793</c:v>
                </c:pt>
                <c:pt idx="259">
                  <c:v>1624</c:v>
                </c:pt>
                <c:pt idx="260">
                  <c:v>168</c:v>
                </c:pt>
                <c:pt idx="261">
                  <c:v>4018</c:v>
                </c:pt>
                <c:pt idx="262">
                  <c:v>5915</c:v>
                </c:pt>
                <c:pt idx="263">
                  <c:v>5355</c:v>
                </c:pt>
                <c:pt idx="264">
                  <c:v>1638</c:v>
                </c:pt>
                <c:pt idx="265">
                  <c:v>6755</c:v>
                </c:pt>
                <c:pt idx="266">
                  <c:v>7511</c:v>
                </c:pt>
                <c:pt idx="267">
                  <c:v>3920</c:v>
                </c:pt>
                <c:pt idx="268">
                  <c:v>2275</c:v>
                </c:pt>
                <c:pt idx="269">
                  <c:v>2870</c:v>
                </c:pt>
                <c:pt idx="270">
                  <c:v>1526</c:v>
                </c:pt>
                <c:pt idx="271">
                  <c:v>3598</c:v>
                </c:pt>
                <c:pt idx="272">
                  <c:v>42</c:v>
                </c:pt>
                <c:pt idx="273">
                  <c:v>4781</c:v>
                </c:pt>
                <c:pt idx="274">
                  <c:v>8862</c:v>
                </c:pt>
                <c:pt idx="275">
                  <c:v>1925</c:v>
                </c:pt>
                <c:pt idx="276">
                  <c:v>2989</c:v>
                </c:pt>
                <c:pt idx="277">
                  <c:v>5474</c:v>
                </c:pt>
                <c:pt idx="278">
                  <c:v>2415</c:v>
                </c:pt>
                <c:pt idx="279">
                  <c:v>3402</c:v>
                </c:pt>
                <c:pt idx="280">
                  <c:v>623</c:v>
                </c:pt>
                <c:pt idx="281">
                  <c:v>7259</c:v>
                </c:pt>
                <c:pt idx="282">
                  <c:v>4606</c:v>
                </c:pt>
                <c:pt idx="283">
                  <c:v>4137</c:v>
                </c:pt>
                <c:pt idx="284">
                  <c:v>10129</c:v>
                </c:pt>
                <c:pt idx="285">
                  <c:v>560</c:v>
                </c:pt>
                <c:pt idx="286">
                  <c:v>1526</c:v>
                </c:pt>
                <c:pt idx="287">
                  <c:v>1932</c:v>
                </c:pt>
                <c:pt idx="288">
                  <c:v>6118</c:v>
                </c:pt>
                <c:pt idx="289">
                  <c:v>7021</c:v>
                </c:pt>
                <c:pt idx="290">
                  <c:v>1638</c:v>
                </c:pt>
                <c:pt idx="291">
                  <c:v>3472</c:v>
                </c:pt>
                <c:pt idx="292">
                  <c:v>9051</c:v>
                </c:pt>
                <c:pt idx="293">
                  <c:v>6454</c:v>
                </c:pt>
                <c:pt idx="294">
                  <c:v>4991</c:v>
                </c:pt>
                <c:pt idx="295">
                  <c:v>6608</c:v>
                </c:pt>
                <c:pt idx="296">
                  <c:v>1281</c:v>
                </c:pt>
                <c:pt idx="297">
                  <c:v>3976</c:v>
                </c:pt>
                <c:pt idx="298">
                  <c:v>1057</c:v>
                </c:pt>
                <c:pt idx="299">
                  <c:v>5586</c:v>
                </c:pt>
              </c:numCache>
            </c:numRef>
          </c:xVal>
          <c:yVal>
            <c:numRef>
              <c:f>'ANOMALIES DETECTED'!$F$5:$F$304</c:f>
              <c:numCache>
                <c:formatCode>#,##0</c:formatCode>
                <c:ptCount val="300"/>
                <c:pt idx="0">
                  <c:v>156</c:v>
                </c:pt>
                <c:pt idx="1">
                  <c:v>234</c:v>
                </c:pt>
                <c:pt idx="2">
                  <c:v>228</c:v>
                </c:pt>
                <c:pt idx="3">
                  <c:v>30</c:v>
                </c:pt>
                <c:pt idx="4">
                  <c:v>414</c:v>
                </c:pt>
                <c:pt idx="5">
                  <c:v>246</c:v>
                </c:pt>
                <c:pt idx="6">
                  <c:v>75</c:v>
                </c:pt>
                <c:pt idx="7">
                  <c:v>186</c:v>
                </c:pt>
                <c:pt idx="8">
                  <c:v>90</c:v>
                </c:pt>
                <c:pt idx="9">
                  <c:v>21</c:v>
                </c:pt>
                <c:pt idx="10">
                  <c:v>462</c:v>
                </c:pt>
                <c:pt idx="11">
                  <c:v>9</c:v>
                </c:pt>
                <c:pt idx="12">
                  <c:v>21</c:v>
                </c:pt>
                <c:pt idx="13">
                  <c:v>96</c:v>
                </c:pt>
                <c:pt idx="14">
                  <c:v>201</c:v>
                </c:pt>
                <c:pt idx="15">
                  <c:v>243</c:v>
                </c:pt>
                <c:pt idx="16">
                  <c:v>288</c:v>
                </c:pt>
                <c:pt idx="17">
                  <c:v>93</c:v>
                </c:pt>
                <c:pt idx="18">
                  <c:v>42</c:v>
                </c:pt>
                <c:pt idx="19">
                  <c:v>72</c:v>
                </c:pt>
                <c:pt idx="20">
                  <c:v>27</c:v>
                </c:pt>
                <c:pt idx="21">
                  <c:v>45</c:v>
                </c:pt>
                <c:pt idx="22">
                  <c:v>102</c:v>
                </c:pt>
                <c:pt idx="23">
                  <c:v>87</c:v>
                </c:pt>
                <c:pt idx="24">
                  <c:v>6</c:v>
                </c:pt>
                <c:pt idx="25">
                  <c:v>39</c:v>
                </c:pt>
                <c:pt idx="26">
                  <c:v>213</c:v>
                </c:pt>
                <c:pt idx="27">
                  <c:v>276</c:v>
                </c:pt>
                <c:pt idx="28">
                  <c:v>114</c:v>
                </c:pt>
                <c:pt idx="29">
                  <c:v>87</c:v>
                </c:pt>
                <c:pt idx="30">
                  <c:v>48</c:v>
                </c:pt>
                <c:pt idx="31">
                  <c:v>432</c:v>
                </c:pt>
                <c:pt idx="32">
                  <c:v>279</c:v>
                </c:pt>
                <c:pt idx="33">
                  <c:v>210</c:v>
                </c:pt>
                <c:pt idx="34">
                  <c:v>36</c:v>
                </c:pt>
                <c:pt idx="35">
                  <c:v>36</c:v>
                </c:pt>
                <c:pt idx="36">
                  <c:v>42</c:v>
                </c:pt>
                <c:pt idx="37">
                  <c:v>30</c:v>
                </c:pt>
                <c:pt idx="38">
                  <c:v>288</c:v>
                </c:pt>
                <c:pt idx="39">
                  <c:v>15</c:v>
                </c:pt>
                <c:pt idx="40">
                  <c:v>201</c:v>
                </c:pt>
                <c:pt idx="41">
                  <c:v>78</c:v>
                </c:pt>
                <c:pt idx="42">
                  <c:v>24</c:v>
                </c:pt>
                <c:pt idx="43">
                  <c:v>126</c:v>
                </c:pt>
                <c:pt idx="44">
                  <c:v>42</c:v>
                </c:pt>
                <c:pt idx="45">
                  <c:v>231</c:v>
                </c:pt>
                <c:pt idx="46">
                  <c:v>54</c:v>
                </c:pt>
                <c:pt idx="47">
                  <c:v>63</c:v>
                </c:pt>
                <c:pt idx="48">
                  <c:v>48</c:v>
                </c:pt>
                <c:pt idx="49">
                  <c:v>174</c:v>
                </c:pt>
                <c:pt idx="50">
                  <c:v>246</c:v>
                </c:pt>
                <c:pt idx="51">
                  <c:v>117</c:v>
                </c:pt>
                <c:pt idx="52">
                  <c:v>90</c:v>
                </c:pt>
                <c:pt idx="53">
                  <c:v>39</c:v>
                </c:pt>
                <c:pt idx="54">
                  <c:v>306</c:v>
                </c:pt>
                <c:pt idx="55">
                  <c:v>519</c:v>
                </c:pt>
                <c:pt idx="56">
                  <c:v>159</c:v>
                </c:pt>
                <c:pt idx="57">
                  <c:v>93</c:v>
                </c:pt>
                <c:pt idx="58">
                  <c:v>48</c:v>
                </c:pt>
                <c:pt idx="59">
                  <c:v>93</c:v>
                </c:pt>
                <c:pt idx="60">
                  <c:v>135</c:v>
                </c:pt>
                <c:pt idx="61">
                  <c:v>72</c:v>
                </c:pt>
                <c:pt idx="62">
                  <c:v>204</c:v>
                </c:pt>
                <c:pt idx="63">
                  <c:v>348</c:v>
                </c:pt>
                <c:pt idx="64">
                  <c:v>123</c:v>
                </c:pt>
                <c:pt idx="65">
                  <c:v>21</c:v>
                </c:pt>
                <c:pt idx="66">
                  <c:v>96</c:v>
                </c:pt>
                <c:pt idx="67">
                  <c:v>129</c:v>
                </c:pt>
                <c:pt idx="68">
                  <c:v>207</c:v>
                </c:pt>
                <c:pt idx="69">
                  <c:v>339</c:v>
                </c:pt>
                <c:pt idx="70">
                  <c:v>135</c:v>
                </c:pt>
                <c:pt idx="71">
                  <c:v>138</c:v>
                </c:pt>
                <c:pt idx="72">
                  <c:v>492</c:v>
                </c:pt>
                <c:pt idx="73">
                  <c:v>18</c:v>
                </c:pt>
                <c:pt idx="74">
                  <c:v>219</c:v>
                </c:pt>
                <c:pt idx="75">
                  <c:v>306</c:v>
                </c:pt>
                <c:pt idx="76">
                  <c:v>36</c:v>
                </c:pt>
                <c:pt idx="77">
                  <c:v>39</c:v>
                </c:pt>
                <c:pt idx="78">
                  <c:v>300</c:v>
                </c:pt>
                <c:pt idx="79">
                  <c:v>21</c:v>
                </c:pt>
                <c:pt idx="80">
                  <c:v>30</c:v>
                </c:pt>
                <c:pt idx="81">
                  <c:v>87</c:v>
                </c:pt>
                <c:pt idx="82">
                  <c:v>21</c:v>
                </c:pt>
                <c:pt idx="83">
                  <c:v>177</c:v>
                </c:pt>
                <c:pt idx="84">
                  <c:v>282</c:v>
                </c:pt>
                <c:pt idx="85">
                  <c:v>126</c:v>
                </c:pt>
                <c:pt idx="86">
                  <c:v>405</c:v>
                </c:pt>
                <c:pt idx="87">
                  <c:v>231</c:v>
                </c:pt>
                <c:pt idx="88">
                  <c:v>144</c:v>
                </c:pt>
                <c:pt idx="89">
                  <c:v>63</c:v>
                </c:pt>
                <c:pt idx="90">
                  <c:v>63</c:v>
                </c:pt>
                <c:pt idx="91">
                  <c:v>195</c:v>
                </c:pt>
                <c:pt idx="92">
                  <c:v>225</c:v>
                </c:pt>
                <c:pt idx="93">
                  <c:v>120</c:v>
                </c:pt>
                <c:pt idx="94">
                  <c:v>333</c:v>
                </c:pt>
                <c:pt idx="95">
                  <c:v>273</c:v>
                </c:pt>
                <c:pt idx="96">
                  <c:v>6</c:v>
                </c:pt>
                <c:pt idx="97">
                  <c:v>30</c:v>
                </c:pt>
                <c:pt idx="98">
                  <c:v>363</c:v>
                </c:pt>
                <c:pt idx="99">
                  <c:v>189</c:v>
                </c:pt>
                <c:pt idx="100">
                  <c:v>75</c:v>
                </c:pt>
                <c:pt idx="101">
                  <c:v>201</c:v>
                </c:pt>
                <c:pt idx="102">
                  <c:v>324</c:v>
                </c:pt>
                <c:pt idx="103">
                  <c:v>270</c:v>
                </c:pt>
                <c:pt idx="104">
                  <c:v>75</c:v>
                </c:pt>
                <c:pt idx="105">
                  <c:v>75</c:v>
                </c:pt>
                <c:pt idx="106">
                  <c:v>342</c:v>
                </c:pt>
                <c:pt idx="107">
                  <c:v>54</c:v>
                </c:pt>
                <c:pt idx="108">
                  <c:v>252</c:v>
                </c:pt>
                <c:pt idx="109">
                  <c:v>27</c:v>
                </c:pt>
                <c:pt idx="110">
                  <c:v>81</c:v>
                </c:pt>
                <c:pt idx="111">
                  <c:v>135</c:v>
                </c:pt>
                <c:pt idx="112">
                  <c:v>72</c:v>
                </c:pt>
                <c:pt idx="113">
                  <c:v>75</c:v>
                </c:pt>
                <c:pt idx="114">
                  <c:v>102</c:v>
                </c:pt>
                <c:pt idx="115">
                  <c:v>90</c:v>
                </c:pt>
                <c:pt idx="116">
                  <c:v>30</c:v>
                </c:pt>
                <c:pt idx="117">
                  <c:v>174</c:v>
                </c:pt>
                <c:pt idx="118">
                  <c:v>189</c:v>
                </c:pt>
                <c:pt idx="119">
                  <c:v>51</c:v>
                </c:pt>
                <c:pt idx="120">
                  <c:v>93</c:v>
                </c:pt>
                <c:pt idx="121">
                  <c:v>123</c:v>
                </c:pt>
                <c:pt idx="122">
                  <c:v>69</c:v>
                </c:pt>
                <c:pt idx="123">
                  <c:v>66</c:v>
                </c:pt>
                <c:pt idx="124">
                  <c:v>54</c:v>
                </c:pt>
                <c:pt idx="125">
                  <c:v>168</c:v>
                </c:pt>
                <c:pt idx="126">
                  <c:v>357</c:v>
                </c:pt>
                <c:pt idx="127">
                  <c:v>15</c:v>
                </c:pt>
                <c:pt idx="128">
                  <c:v>261</c:v>
                </c:pt>
                <c:pt idx="129">
                  <c:v>198</c:v>
                </c:pt>
                <c:pt idx="130">
                  <c:v>510</c:v>
                </c:pt>
                <c:pt idx="131">
                  <c:v>75</c:v>
                </c:pt>
                <c:pt idx="132">
                  <c:v>165</c:v>
                </c:pt>
                <c:pt idx="133">
                  <c:v>144</c:v>
                </c:pt>
                <c:pt idx="134">
                  <c:v>111</c:v>
                </c:pt>
                <c:pt idx="135">
                  <c:v>297</c:v>
                </c:pt>
                <c:pt idx="136">
                  <c:v>30</c:v>
                </c:pt>
                <c:pt idx="137">
                  <c:v>123</c:v>
                </c:pt>
                <c:pt idx="138">
                  <c:v>126</c:v>
                </c:pt>
                <c:pt idx="139">
                  <c:v>201</c:v>
                </c:pt>
                <c:pt idx="140">
                  <c:v>102</c:v>
                </c:pt>
                <c:pt idx="141">
                  <c:v>150</c:v>
                </c:pt>
                <c:pt idx="142">
                  <c:v>78</c:v>
                </c:pt>
                <c:pt idx="143">
                  <c:v>117</c:v>
                </c:pt>
                <c:pt idx="144">
                  <c:v>138</c:v>
                </c:pt>
                <c:pt idx="145">
                  <c:v>45</c:v>
                </c:pt>
                <c:pt idx="146">
                  <c:v>162</c:v>
                </c:pt>
                <c:pt idx="147">
                  <c:v>126</c:v>
                </c:pt>
                <c:pt idx="148">
                  <c:v>168</c:v>
                </c:pt>
                <c:pt idx="149">
                  <c:v>234</c:v>
                </c:pt>
                <c:pt idx="150">
                  <c:v>303</c:v>
                </c:pt>
                <c:pt idx="151">
                  <c:v>117</c:v>
                </c:pt>
                <c:pt idx="152">
                  <c:v>156</c:v>
                </c:pt>
                <c:pt idx="153">
                  <c:v>378</c:v>
                </c:pt>
                <c:pt idx="154">
                  <c:v>156</c:v>
                </c:pt>
                <c:pt idx="155">
                  <c:v>459</c:v>
                </c:pt>
                <c:pt idx="156">
                  <c:v>39</c:v>
                </c:pt>
                <c:pt idx="157">
                  <c:v>39</c:v>
                </c:pt>
                <c:pt idx="158">
                  <c:v>27</c:v>
                </c:pt>
                <c:pt idx="159">
                  <c:v>15</c:v>
                </c:pt>
                <c:pt idx="160">
                  <c:v>135</c:v>
                </c:pt>
                <c:pt idx="161">
                  <c:v>279</c:v>
                </c:pt>
                <c:pt idx="162">
                  <c:v>153</c:v>
                </c:pt>
                <c:pt idx="163">
                  <c:v>459</c:v>
                </c:pt>
                <c:pt idx="164">
                  <c:v>174</c:v>
                </c:pt>
                <c:pt idx="165">
                  <c:v>51</c:v>
                </c:pt>
                <c:pt idx="166">
                  <c:v>348</c:v>
                </c:pt>
                <c:pt idx="167">
                  <c:v>87</c:v>
                </c:pt>
                <c:pt idx="168">
                  <c:v>234</c:v>
                </c:pt>
                <c:pt idx="169">
                  <c:v>150</c:v>
                </c:pt>
                <c:pt idx="170">
                  <c:v>216</c:v>
                </c:pt>
                <c:pt idx="171">
                  <c:v>93</c:v>
                </c:pt>
                <c:pt idx="172">
                  <c:v>75</c:v>
                </c:pt>
                <c:pt idx="173">
                  <c:v>504</c:v>
                </c:pt>
                <c:pt idx="174">
                  <c:v>36</c:v>
                </c:pt>
                <c:pt idx="175">
                  <c:v>45</c:v>
                </c:pt>
                <c:pt idx="176">
                  <c:v>9</c:v>
                </c:pt>
                <c:pt idx="177">
                  <c:v>48</c:v>
                </c:pt>
                <c:pt idx="178">
                  <c:v>246</c:v>
                </c:pt>
                <c:pt idx="179">
                  <c:v>288</c:v>
                </c:pt>
                <c:pt idx="180">
                  <c:v>270</c:v>
                </c:pt>
                <c:pt idx="181">
                  <c:v>327</c:v>
                </c:pt>
                <c:pt idx="182">
                  <c:v>177</c:v>
                </c:pt>
                <c:pt idx="183">
                  <c:v>27</c:v>
                </c:pt>
                <c:pt idx="184">
                  <c:v>123</c:v>
                </c:pt>
                <c:pt idx="185">
                  <c:v>150</c:v>
                </c:pt>
                <c:pt idx="186">
                  <c:v>45</c:v>
                </c:pt>
                <c:pt idx="187">
                  <c:v>21</c:v>
                </c:pt>
                <c:pt idx="188">
                  <c:v>288</c:v>
                </c:pt>
                <c:pt idx="189">
                  <c:v>177</c:v>
                </c:pt>
                <c:pt idx="190">
                  <c:v>204</c:v>
                </c:pt>
                <c:pt idx="191">
                  <c:v>246</c:v>
                </c:pt>
                <c:pt idx="192">
                  <c:v>312</c:v>
                </c:pt>
                <c:pt idx="193">
                  <c:v>54</c:v>
                </c:pt>
                <c:pt idx="194">
                  <c:v>0</c:v>
                </c:pt>
                <c:pt idx="195">
                  <c:v>6</c:v>
                </c:pt>
                <c:pt idx="196">
                  <c:v>48</c:v>
                </c:pt>
                <c:pt idx="197">
                  <c:v>159</c:v>
                </c:pt>
                <c:pt idx="198">
                  <c:v>147</c:v>
                </c:pt>
                <c:pt idx="199">
                  <c:v>9</c:v>
                </c:pt>
                <c:pt idx="200">
                  <c:v>3</c:v>
                </c:pt>
                <c:pt idx="201">
                  <c:v>456</c:v>
                </c:pt>
                <c:pt idx="202">
                  <c:v>9</c:v>
                </c:pt>
                <c:pt idx="203">
                  <c:v>249</c:v>
                </c:pt>
                <c:pt idx="204">
                  <c:v>207</c:v>
                </c:pt>
                <c:pt idx="205">
                  <c:v>366</c:v>
                </c:pt>
                <c:pt idx="206">
                  <c:v>27</c:v>
                </c:pt>
                <c:pt idx="207">
                  <c:v>9</c:v>
                </c:pt>
                <c:pt idx="208">
                  <c:v>213</c:v>
                </c:pt>
                <c:pt idx="209">
                  <c:v>144</c:v>
                </c:pt>
                <c:pt idx="210">
                  <c:v>183</c:v>
                </c:pt>
                <c:pt idx="211">
                  <c:v>75</c:v>
                </c:pt>
                <c:pt idx="212">
                  <c:v>195</c:v>
                </c:pt>
                <c:pt idx="213">
                  <c:v>225</c:v>
                </c:pt>
                <c:pt idx="214">
                  <c:v>102</c:v>
                </c:pt>
                <c:pt idx="215">
                  <c:v>51</c:v>
                </c:pt>
                <c:pt idx="216">
                  <c:v>258</c:v>
                </c:pt>
                <c:pt idx="217">
                  <c:v>27</c:v>
                </c:pt>
                <c:pt idx="218">
                  <c:v>171</c:v>
                </c:pt>
                <c:pt idx="219">
                  <c:v>48</c:v>
                </c:pt>
                <c:pt idx="220">
                  <c:v>303</c:v>
                </c:pt>
                <c:pt idx="221">
                  <c:v>84</c:v>
                </c:pt>
                <c:pt idx="222">
                  <c:v>189</c:v>
                </c:pt>
                <c:pt idx="223">
                  <c:v>12</c:v>
                </c:pt>
                <c:pt idx="224">
                  <c:v>87</c:v>
                </c:pt>
                <c:pt idx="225">
                  <c:v>402</c:v>
                </c:pt>
                <c:pt idx="226">
                  <c:v>87</c:v>
                </c:pt>
                <c:pt idx="227">
                  <c:v>207</c:v>
                </c:pt>
                <c:pt idx="228">
                  <c:v>99</c:v>
                </c:pt>
                <c:pt idx="229">
                  <c:v>210</c:v>
                </c:pt>
                <c:pt idx="230">
                  <c:v>204</c:v>
                </c:pt>
                <c:pt idx="231">
                  <c:v>309</c:v>
                </c:pt>
                <c:pt idx="232">
                  <c:v>144</c:v>
                </c:pt>
                <c:pt idx="233">
                  <c:v>162</c:v>
                </c:pt>
                <c:pt idx="234">
                  <c:v>303</c:v>
                </c:pt>
                <c:pt idx="235">
                  <c:v>141</c:v>
                </c:pt>
                <c:pt idx="236">
                  <c:v>102</c:v>
                </c:pt>
                <c:pt idx="237">
                  <c:v>204</c:v>
                </c:pt>
                <c:pt idx="238">
                  <c:v>372</c:v>
                </c:pt>
                <c:pt idx="239">
                  <c:v>18</c:v>
                </c:pt>
                <c:pt idx="240">
                  <c:v>21</c:v>
                </c:pt>
                <c:pt idx="241">
                  <c:v>84</c:v>
                </c:pt>
                <c:pt idx="242">
                  <c:v>81</c:v>
                </c:pt>
                <c:pt idx="243">
                  <c:v>3</c:v>
                </c:pt>
                <c:pt idx="244">
                  <c:v>126</c:v>
                </c:pt>
                <c:pt idx="245">
                  <c:v>102</c:v>
                </c:pt>
                <c:pt idx="246">
                  <c:v>15</c:v>
                </c:pt>
                <c:pt idx="247">
                  <c:v>237</c:v>
                </c:pt>
                <c:pt idx="248">
                  <c:v>24</c:v>
                </c:pt>
                <c:pt idx="249">
                  <c:v>240</c:v>
                </c:pt>
                <c:pt idx="250">
                  <c:v>99</c:v>
                </c:pt>
                <c:pt idx="251">
                  <c:v>120</c:v>
                </c:pt>
                <c:pt idx="252">
                  <c:v>141</c:v>
                </c:pt>
                <c:pt idx="253">
                  <c:v>162</c:v>
                </c:pt>
                <c:pt idx="254">
                  <c:v>36</c:v>
                </c:pt>
                <c:pt idx="255">
                  <c:v>195</c:v>
                </c:pt>
                <c:pt idx="256">
                  <c:v>42</c:v>
                </c:pt>
                <c:pt idx="257">
                  <c:v>18</c:v>
                </c:pt>
                <c:pt idx="258">
                  <c:v>114</c:v>
                </c:pt>
                <c:pt idx="259">
                  <c:v>114</c:v>
                </c:pt>
                <c:pt idx="260">
                  <c:v>84</c:v>
                </c:pt>
                <c:pt idx="261">
                  <c:v>171</c:v>
                </c:pt>
                <c:pt idx="262">
                  <c:v>3</c:v>
                </c:pt>
                <c:pt idx="263">
                  <c:v>204</c:v>
                </c:pt>
                <c:pt idx="264">
                  <c:v>48</c:v>
                </c:pt>
                <c:pt idx="265">
                  <c:v>252</c:v>
                </c:pt>
                <c:pt idx="266">
                  <c:v>120</c:v>
                </c:pt>
                <c:pt idx="267">
                  <c:v>306</c:v>
                </c:pt>
                <c:pt idx="268">
                  <c:v>447</c:v>
                </c:pt>
                <c:pt idx="269">
                  <c:v>300</c:v>
                </c:pt>
                <c:pt idx="270">
                  <c:v>240</c:v>
                </c:pt>
                <c:pt idx="271">
                  <c:v>81</c:v>
                </c:pt>
                <c:pt idx="272">
                  <c:v>150</c:v>
                </c:pt>
                <c:pt idx="273">
                  <c:v>123</c:v>
                </c:pt>
                <c:pt idx="274">
                  <c:v>189</c:v>
                </c:pt>
                <c:pt idx="275">
                  <c:v>192</c:v>
                </c:pt>
                <c:pt idx="276">
                  <c:v>3</c:v>
                </c:pt>
                <c:pt idx="277">
                  <c:v>168</c:v>
                </c:pt>
                <c:pt idx="278">
                  <c:v>255</c:v>
                </c:pt>
                <c:pt idx="279">
                  <c:v>366</c:v>
                </c:pt>
                <c:pt idx="280">
                  <c:v>51</c:v>
                </c:pt>
                <c:pt idx="281">
                  <c:v>276</c:v>
                </c:pt>
                <c:pt idx="282">
                  <c:v>63</c:v>
                </c:pt>
                <c:pt idx="283">
                  <c:v>60</c:v>
                </c:pt>
                <c:pt idx="284">
                  <c:v>312</c:v>
                </c:pt>
                <c:pt idx="285">
                  <c:v>81</c:v>
                </c:pt>
                <c:pt idx="286">
                  <c:v>105</c:v>
                </c:pt>
                <c:pt idx="287">
                  <c:v>369</c:v>
                </c:pt>
                <c:pt idx="288">
                  <c:v>174</c:v>
                </c:pt>
                <c:pt idx="289">
                  <c:v>183</c:v>
                </c:pt>
                <c:pt idx="290">
                  <c:v>63</c:v>
                </c:pt>
                <c:pt idx="291">
                  <c:v>96</c:v>
                </c:pt>
                <c:pt idx="292">
                  <c:v>57</c:v>
                </c:pt>
                <c:pt idx="293">
                  <c:v>54</c:v>
                </c:pt>
                <c:pt idx="294">
                  <c:v>12</c:v>
                </c:pt>
                <c:pt idx="295">
                  <c:v>225</c:v>
                </c:pt>
                <c:pt idx="296">
                  <c:v>75</c:v>
                </c:pt>
                <c:pt idx="297">
                  <c:v>72</c:v>
                </c:pt>
                <c:pt idx="298">
                  <c:v>54</c:v>
                </c:pt>
                <c:pt idx="299">
                  <c:v>525</c:v>
                </c:pt>
              </c:numCache>
            </c:numRef>
          </c:yVal>
          <c:smooth val="0"/>
          <c:extLst>
            <c:ext xmlns:c16="http://schemas.microsoft.com/office/drawing/2014/chart" uri="{C3380CC4-5D6E-409C-BE32-E72D297353CC}">
              <c16:uniqueId val="{00000000-4921-4512-9AAE-7154B16BEBDD}"/>
            </c:ext>
          </c:extLst>
        </c:ser>
        <c:dLbls>
          <c:showLegendKey val="0"/>
          <c:showVal val="0"/>
          <c:showCatName val="0"/>
          <c:showSerName val="0"/>
          <c:showPercent val="0"/>
          <c:showBubbleSize val="0"/>
        </c:dLbls>
        <c:axId val="-824787488"/>
        <c:axId val="-922143056"/>
      </c:scatterChart>
      <c:valAx>
        <c:axId val="-824787488"/>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r>
                  <a:rPr lang="en-US" sz="1800" baseline="0">
                    <a:solidFill>
                      <a:srgbClr val="FFC000"/>
                    </a:solidFill>
                  </a:rPr>
                  <a:t>AMOUNT </a:t>
                </a:r>
              </a:p>
              <a:p>
                <a:pPr>
                  <a:defRPr sz="1800">
                    <a:solidFill>
                      <a:srgbClr val="FFC000"/>
                    </a:solidFill>
                  </a:defRPr>
                </a:pPr>
                <a:endParaRPr lang="en-US" sz="1800">
                  <a:solidFill>
                    <a:srgbClr val="FFC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endParaRPr lang="en-US"/>
            </a:p>
          </c:txPr>
        </c:title>
        <c:numFmt formatCode="&quot;$&quot;#,##0_);[Red]\(&quot;$&quot;#,##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22143056"/>
        <c:crosses val="autoZero"/>
        <c:crossBetween val="midCat"/>
      </c:valAx>
      <c:valAx>
        <c:axId val="-92214305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800">
                    <a:solidFill>
                      <a:srgbClr val="FFC000"/>
                    </a:solidFill>
                  </a:rPr>
                  <a:t>UNITS</a:t>
                </a:r>
              </a:p>
              <a:p>
                <a:pPr>
                  <a:defRPr/>
                </a:pPr>
                <a:endParaRPr lang="en-US" sz="1800">
                  <a:solidFill>
                    <a:srgbClr val="FFC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24787488"/>
        <c:crosses val="autoZero"/>
        <c:crossBetween val="midCat"/>
      </c:valAx>
      <c:spPr>
        <a:noFill/>
        <a:ln>
          <a:noFill/>
        </a:ln>
        <a:effectLst/>
      </c:spPr>
    </c:plotArea>
    <c:plotVisOnly val="1"/>
    <c:dispBlanksAs val="gap"/>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156568</xdr:colOff>
      <xdr:row>1</xdr:row>
      <xdr:rowOff>51792</xdr:rowOff>
    </xdr:from>
    <xdr:to>
      <xdr:col>2</xdr:col>
      <xdr:colOff>1295400</xdr:colOff>
      <xdr:row>7</xdr:row>
      <xdr:rowOff>90487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566143" y="251817"/>
          <a:ext cx="1138832" cy="123884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838200</xdr:colOff>
      <xdr:row>7</xdr:row>
      <xdr:rowOff>133350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59755" y="755055"/>
          <a:ext cx="1137245" cy="1257895"/>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400050</xdr:colOff>
      <xdr:row>1</xdr:row>
      <xdr:rowOff>0</xdr:rowOff>
    </xdr:from>
    <xdr:to>
      <xdr:col>6</xdr:col>
      <xdr:colOff>577850</xdr:colOff>
      <xdr:row>9</xdr:row>
      <xdr:rowOff>180972</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738813" y="295275"/>
              <a:ext cx="1825625" cy="2543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322262</xdr:colOff>
      <xdr:row>0</xdr:row>
      <xdr:rowOff>252412</xdr:rowOff>
    </xdr:from>
    <xdr:to>
      <xdr:col>9</xdr:col>
      <xdr:colOff>500062</xdr:colOff>
      <xdr:row>9</xdr:row>
      <xdr:rowOff>138109</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32762" y="252412"/>
              <a:ext cx="1825625" cy="2543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609600</xdr:colOff>
      <xdr:row>11</xdr:row>
      <xdr:rowOff>158750</xdr:rowOff>
    </xdr:from>
    <xdr:to>
      <xdr:col>20</xdr:col>
      <xdr:colOff>304800</xdr:colOff>
      <xdr:row>35</xdr:row>
      <xdr:rowOff>25400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bad_billipino/Desktop/EXCEL%20DATA%20ANALYSIS%20MY%20ATTEMPT.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1.79355509259" createdVersion="4" refreshedVersion="4" minRefreshableVersion="3" recordCount="300" xr:uid="{00000000-000A-0000-FFFF-FFFF1A000000}">
  <cacheSource type="worksheet">
    <worksheetSource name="DATA" r:id="rId2"/>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2.675080208333" createdVersion="4" refreshedVersion="4" minRefreshableVersion="3" recordCount="300" xr:uid="{00000000-000A-0000-FFFF-FFFF23000000}">
  <cacheSource type="worksheet">
    <worksheetSource name="Data"/>
  </cacheSource>
  <cacheFields count="8">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 name="Sales per unit" numFmtId="3">
      <sharedItems containsMixedTypes="1" containsNumber="1" minValue="0" maxValue="2037"/>
    </cacheField>
    <cacheField name="Cost per Unit" numFmtId="165">
      <sharedItems containsSemiMixedTypes="0" containsString="0" containsNumber="1" minValue="5.79" maxValue="14.49" count="7">
        <n v="11.7"/>
        <n v="10.38"/>
        <n v="9.77"/>
        <n v="12.37"/>
        <n v="14.49"/>
        <n v="5.79"/>
        <n v="7.16"/>
      </sharedItems>
    </cacheField>
    <cacheField name="Cost" numFmtId="165">
      <sharedItems containsSemiMixedTypes="0" containsString="0" containsNumber="1" minValue="0" maxValue="7520.31" count="243">
        <n v="1333.8"/>
        <n v="4764.42"/>
        <n v="1436.1899999999998"/>
        <n v="2989.44"/>
        <n v="5121.1799999999994"/>
        <n v="6259.68"/>
        <n v="312.66000000000003"/>
        <n v="2051.6999999999998"/>
        <n v="877.5"/>
        <n v="140.39999999999998"/>
        <n v="5714.94"/>
        <n v="1494.72"/>
        <n v="1738.8"/>
        <n v="782.46"/>
        <n v="2894.58"/>
        <n v="472.56"/>
        <n v="503.73"/>
        <n v="4912.1099999999997"/>
        <n v="1406.8799999999999"/>
        <n v="2347.38"/>
        <n v="934.2"/>
        <n v="2428.92"/>
        <n v="1377.57"/>
        <n v="2386.7999999999997"/>
        <n v="2695.14"/>
        <n v="3347.19"/>
        <n v="2434.3200000000002"/>
        <n v="2825.55"/>
        <n v="155.70000000000002"/>
        <n v="311.40000000000003"/>
        <n v="1193.3999999999999"/>
        <n v="175.5"/>
        <n v="2141.1"/>
        <n v="117.24"/>
        <n v="842.4"/>
        <n v="4086.18"/>
        <n v="5868.45"/>
        <n v="778.50000000000011"/>
        <n v="1956.15"/>
        <n v="304.29000000000002"/>
        <n v="1588.14"/>
        <n v="217.35"/>
        <n v="2983.5"/>
        <n v="210.6"/>
        <n v="1961.8200000000002"/>
        <n v="217.98000000000002"/>
        <n v="521.64"/>
        <n v="537"/>
        <n v="1619.2800000000002"/>
        <n v="565.11"/>
        <n v="779.31"/>
        <n v="1899.5400000000002"/>
        <n v="999.81000000000006"/>
        <n v="371.09999999999997"/>
        <n v="404.82000000000005"/>
        <n v="5231.5200000000004"/>
        <n v="1954.68"/>
        <n v="277.92"/>
        <n v="2999.43"/>
        <n v="93.42"/>
        <n v="2709.1800000000003"/>
        <n v="86.94"/>
        <n v="434.7"/>
        <n v="1999.6200000000001"/>
        <n v="1152.18"/>
        <n v="1895.3999999999999"/>
        <n v="2281.5"/>
        <n v="6142.5"/>
        <n v="695.52"/>
        <n v="1557.0000000000002"/>
        <n v="7129.08"/>
        <n v="730.32"/>
        <n v="1712.7"/>
        <n v="3207.42"/>
        <n v="1553.4299999999998"/>
        <n v="2912.4900000000002"/>
        <n v="1215.9000000000001"/>
        <n v="738.99"/>
        <n v="482.42999999999995"/>
        <n v="2896.0200000000004"/>
        <n v="1782.27"/>
        <n v="1173.69"/>
        <n v="245.7"/>
        <n v="1681.5600000000002"/>
        <n v="2820.3599999999997"/>
        <n v="2448.7200000000003"/>
        <n v="2242.0800000000004"/>
        <n v="527.57999999999993"/>
        <n v="927.74999999999989"/>
        <n v="965.34"/>
        <n v="1929.7199999999998"/>
        <n v="3238.5600000000004"/>
        <n v="3510"/>
        <n v="7520.31"/>
        <n v="111.33"/>
        <n v="87.929999999999993"/>
        <n v="1304.0999999999999"/>
        <n v="1187.52"/>
        <n v="468.96"/>
        <n v="1043.28"/>
        <n v="1202.8800000000001"/>
        <n v="498.27"/>
        <n v="2246.3999999999996"/>
        <n v="2632.5"/>
        <n v="4455.12"/>
        <n v="1150.4099999999999"/>
        <n v="1058.76"/>
        <n v="2948.3999999999996"/>
        <n v="1432.44"/>
        <n v="1113.3"/>
        <n v="2808"/>
        <n v="996.54"/>
        <n v="1869.21"/>
        <n v="4347"/>
        <n v="737.09999999999991"/>
        <n v="1804.32"/>
        <n v="3145.1400000000003"/>
        <n v="2553.48"/>
        <n v="820.68"/>
        <n v="3612.2400000000002"/>
        <n v="732.75"/>
        <n v="2678.0400000000004"/>
        <n v="280.26000000000005"/>
        <n v="2210.94"/>
        <n v="2556.12"/>
        <n v="2022.3899999999999"/>
        <n v="1755"/>
        <n v="1993.08"/>
        <n v="2521.2600000000002"/>
        <n v="2086.38"/>
        <n v="7389.9000000000005"/>
        <n v="2706.48"/>
        <n v="333.98999999999995"/>
        <n v="1695.33"/>
        <n v="445.32"/>
        <n v="1825.74"/>
        <n v="890.64"/>
        <n v="410.34"/>
        <n v="966.6"/>
        <n v="2211.2999999999997"/>
        <n v="4282.2"/>
        <n v="2319.84"/>
        <n v="3521.07"/>
        <n v="2634.81"/>
        <n v="5229.8999999999996"/>
        <n v="4303.53"/>
        <n v="391.23"/>
        <n v="1837.2600000000002"/>
        <n v="2303.91"/>
        <n v="4433.9400000000005"/>
        <n v="260.82"/>
        <n v="1347.57"/>
        <n v="3173.31"/>
        <n v="596.69999999999993"/>
        <n v="1172.3999999999999"/>
        <n v="263.78999999999996"/>
        <n v="2955.96"/>
        <n v="1729.29"/>
        <n v="1670.6699999999998"/>
        <n v="3229.2"/>
        <n v="439.65"/>
        <n v="322.2"/>
        <n v="2564.73"/>
        <n v="912.87"/>
        <n v="2117.52"/>
        <n v="1905.1499999999999"/>
        <n v="4317.3"/>
        <n v="519.54"/>
        <n v="947.69999999999993"/>
        <n v="2403.42"/>
        <n v="1806.1200000000001"/>
        <n v="3634.44"/>
        <n v="871.92000000000007"/>
        <n v="3260.25"/>
        <n v="1228.5"/>
        <n v="2335.5"/>
        <n v="631.79999999999995"/>
        <n v="0"/>
        <n v="2000.6999999999998"/>
        <n v="2738.61"/>
        <n v="2802.6000000000004"/>
        <n v="259.77"/>
        <n v="1391.04"/>
        <n v="791.37"/>
        <n v="3580.2"/>
        <n v="3451.2299999999996"/>
        <n v="29.31"/>
        <n v="2869.02"/>
        <n v="2584.6200000000003"/>
        <n v="1086.75"/>
        <n v="903.06000000000006"/>
        <n v="2035.8"/>
        <n v="702"/>
        <n v="809.6400000000001"/>
        <n v="666.9"/>
        <n v="467.1"/>
        <n v="31.14"/>
        <n v="1667.52"/>
        <n v="849.99"/>
        <n v="1965.6"/>
        <n v="3927.54"/>
        <n v="3394.26"/>
        <n v="1123.1999999999998"/>
        <n v="967.2299999999999"/>
        <n v="1260.6300000000001"/>
        <n v="3562.56"/>
        <n v="5259.87"/>
        <n v="225.81"/>
        <n v="1276.74"/>
        <n v="351.71999999999997"/>
        <n v="2315.4899999999998"/>
        <n v="498.24"/>
        <n v="1076.1899999999998"/>
        <n v="3650.3999999999996"/>
        <n v="964.8599999999999"/>
        <n v="1214.46"/>
        <n v="1158.3"/>
        <n v="561.59999999999991"/>
        <n v="347.76"/>
        <n v="608.58000000000004"/>
        <n v="3912.3"/>
        <n v="902.16"/>
        <n v="58.62"/>
        <n v="3999.2400000000002"/>
        <n v="1424.34"/>
        <n v="35.099999999999994"/>
        <n v="1404"/>
        <n v="2014.92"/>
        <n v="1307.8800000000001"/>
        <n v="1439.1"/>
        <n v="556.65"/>
        <n v="1231.02"/>
        <n v="515.52"/>
        <n v="234.48"/>
        <n v="677.43"/>
        <n v="365.16"/>
        <n v="373.68"/>
        <n v="2086.56"/>
        <n v="1410.1799999999998"/>
        <n v="4825.17"/>
        <n v="3575.8199999999997"/>
        <n v="2960.31"/>
        <n v="1261.7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4.622889583334" backgroundQuery="1" createdVersion="8" refreshedVersion="8" minRefreshableVersion="3" recordCount="0" supportSubquery="1" supportAdvancedDrill="1" xr:uid="{52B35C5C-27B7-4581-83FE-F68CB9EB7886}">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s]" caption="Sales Per Units"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Sales per unit]" caption="Sales per unit" attribute="1" defaultMemberUniqueName="[data].[Sales per unit].[All]" allUniqueName="[data].[Sales per unit].[All]" dimensionUniqueName="[data]" displayFolder="" count="0" memberValueDatatype="13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oneField="1">
      <fieldsUsage count="1">
        <fieldUsage x="1"/>
      </fieldsUsage>
    </cacheHierarchy>
    <cacheHierarchy uniqueName="[Measures].[Product Profit]" caption="Product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 refreshedDate="44804.625031828706" backgroundQuery="1" createdVersion="8" refreshedVersion="8" minRefreshableVersion="3" recordCount="0" supportSubquery="1" supportAdvancedDrill="1" xr:uid="{EC6A1962-B5E5-47B9-86E4-CB2129BBF08A}">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duct Profit]" caption="Product Profit" numFmtId="0" hierarchy="12" level="32767"/>
    <cacheField name="Dummy0" numFmtId="0" hierarchy="15" level="32767">
      <extLst>
        <ext xmlns:x14="http://schemas.microsoft.com/office/spreadsheetml/2009/9/main" uri="{63CAB8AC-B538-458d-9737-405883B0398D}">
          <x14:cacheField ignore="1"/>
        </ext>
      </extLst>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Sales per unit]" caption="Sales per unit" attribute="1" defaultMemberUniqueName="[data].[Sales per unit].[All]" allUniqueName="[data].[Sales per unit].[All]" dimensionUniqueName="[data]" displayFolder="" count="0" memberValueDatatype="13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ales Per Units]" caption="Sales Per Units" measure="1" displayFolder="" measureGroup="data" count="0"/>
    <cacheHierarchy uniqueName="[Measures].[Product Profit]" caption="Product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7"/>
    <x v="3"/>
    <x v="5"/>
    <x v="65"/>
    <x v="89"/>
  </r>
  <r>
    <x v="3"/>
    <x v="0"/>
    <x v="16"/>
    <x v="266"/>
    <x v="22"/>
  </r>
  <r>
    <x v="2"/>
    <x v="4"/>
    <x v="4"/>
    <x v="267"/>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14"/>
    <n v="14.245614035087719"/>
    <x v="0"/>
    <x v="0"/>
  </r>
  <r>
    <x v="1"/>
    <x v="1"/>
    <x v="1"/>
    <x v="1"/>
    <n v="459"/>
    <n v="14.610021786492375"/>
    <x v="1"/>
    <x v="1"/>
  </r>
  <r>
    <x v="2"/>
    <x v="1"/>
    <x v="2"/>
    <x v="2"/>
    <n v="147"/>
    <n v="6.5238095238095237"/>
    <x v="2"/>
    <x v="2"/>
  </r>
  <r>
    <x v="3"/>
    <x v="2"/>
    <x v="3"/>
    <x v="3"/>
    <n v="288"/>
    <n v="33.444444444444443"/>
    <x v="1"/>
    <x v="3"/>
  </r>
  <r>
    <x v="4"/>
    <x v="3"/>
    <x v="4"/>
    <x v="4"/>
    <n v="414"/>
    <n v="5.0724637681159424"/>
    <x v="3"/>
    <x v="4"/>
  </r>
  <r>
    <x v="0"/>
    <x v="1"/>
    <x v="5"/>
    <x v="5"/>
    <n v="432"/>
    <n v="20.530092592592592"/>
    <x v="4"/>
    <x v="5"/>
  </r>
  <r>
    <x v="4"/>
    <x v="4"/>
    <x v="6"/>
    <x v="6"/>
    <n v="54"/>
    <n v="49.648148148148145"/>
    <x v="5"/>
    <x v="6"/>
  </r>
  <r>
    <x v="1"/>
    <x v="1"/>
    <x v="7"/>
    <x v="7"/>
    <n v="210"/>
    <n v="23.866666666666667"/>
    <x v="2"/>
    <x v="7"/>
  </r>
  <r>
    <x v="5"/>
    <x v="4"/>
    <x v="8"/>
    <x v="8"/>
    <n v="75"/>
    <n v="17.079999999999998"/>
    <x v="0"/>
    <x v="8"/>
  </r>
  <r>
    <x v="6"/>
    <x v="0"/>
    <x v="8"/>
    <x v="9"/>
    <n v="12"/>
    <n v="415.91666666666669"/>
    <x v="0"/>
    <x v="9"/>
  </r>
  <r>
    <x v="7"/>
    <x v="3"/>
    <x v="4"/>
    <x v="10"/>
    <n v="462"/>
    <n v="3.8636363636363638"/>
    <x v="3"/>
    <x v="10"/>
  </r>
  <r>
    <x v="8"/>
    <x v="0"/>
    <x v="9"/>
    <x v="11"/>
    <n v="144"/>
    <n v="27.659722222222221"/>
    <x v="1"/>
    <x v="11"/>
  </r>
  <r>
    <x v="2"/>
    <x v="4"/>
    <x v="10"/>
    <x v="12"/>
    <n v="120"/>
    <n v="22.05"/>
    <x v="4"/>
    <x v="12"/>
  </r>
  <r>
    <x v="7"/>
    <x v="5"/>
    <x v="11"/>
    <x v="13"/>
    <n v="54"/>
    <n v="4.666666666666667"/>
    <x v="4"/>
    <x v="13"/>
  </r>
  <r>
    <x v="8"/>
    <x v="1"/>
    <x v="4"/>
    <x v="14"/>
    <n v="234"/>
    <n v="10.52991452991453"/>
    <x v="3"/>
    <x v="14"/>
  </r>
  <r>
    <x v="8"/>
    <x v="1"/>
    <x v="12"/>
    <x v="15"/>
    <n v="66"/>
    <n v="32.030303030303031"/>
    <x v="6"/>
    <x v="15"/>
  </r>
  <r>
    <x v="4"/>
    <x v="0"/>
    <x v="6"/>
    <x v="16"/>
    <n v="87"/>
    <n v="88.425287356321846"/>
    <x v="5"/>
    <x v="16"/>
  </r>
  <r>
    <x v="6"/>
    <x v="5"/>
    <x v="13"/>
    <x v="17"/>
    <n v="339"/>
    <n v="46.047197640117993"/>
    <x v="4"/>
    <x v="17"/>
  </r>
  <r>
    <x v="3"/>
    <x v="5"/>
    <x v="7"/>
    <x v="18"/>
    <n v="144"/>
    <n v="2.3333333333333335"/>
    <x v="2"/>
    <x v="18"/>
  </r>
  <r>
    <x v="7"/>
    <x v="3"/>
    <x v="13"/>
    <x v="19"/>
    <n v="162"/>
    <n v="58.290123456790127"/>
    <x v="4"/>
    <x v="19"/>
  </r>
  <r>
    <x v="2"/>
    <x v="5"/>
    <x v="14"/>
    <x v="20"/>
    <n v="90"/>
    <n v="90.611111111111114"/>
    <x v="1"/>
    <x v="20"/>
  </r>
  <r>
    <x v="1"/>
    <x v="4"/>
    <x v="14"/>
    <x v="21"/>
    <n v="234"/>
    <n v="7.2692307692307692"/>
    <x v="1"/>
    <x v="21"/>
  </r>
  <r>
    <x v="9"/>
    <x v="4"/>
    <x v="7"/>
    <x v="22"/>
    <n v="141"/>
    <n v="15.638297872340425"/>
    <x v="2"/>
    <x v="22"/>
  </r>
  <r>
    <x v="1"/>
    <x v="0"/>
    <x v="15"/>
    <x v="23"/>
    <n v="204"/>
    <n v="8.6813725490196081"/>
    <x v="0"/>
    <x v="23"/>
  </r>
  <r>
    <x v="3"/>
    <x v="1"/>
    <x v="16"/>
    <x v="15"/>
    <n v="186"/>
    <n v="11.365591397849462"/>
    <x v="4"/>
    <x v="24"/>
  </r>
  <r>
    <x v="3"/>
    <x v="2"/>
    <x v="11"/>
    <x v="24"/>
    <n v="231"/>
    <n v="44.636363636363633"/>
    <x v="4"/>
    <x v="25"/>
  </r>
  <r>
    <x v="8"/>
    <x v="3"/>
    <x v="10"/>
    <x v="25"/>
    <n v="168"/>
    <n v="0.125"/>
    <x v="4"/>
    <x v="26"/>
  </r>
  <r>
    <x v="9"/>
    <x v="1"/>
    <x v="13"/>
    <x v="26"/>
    <n v="195"/>
    <n v="10.123076923076923"/>
    <x v="4"/>
    <x v="27"/>
  </r>
  <r>
    <x v="6"/>
    <x v="2"/>
    <x v="14"/>
    <x v="27"/>
    <n v="15"/>
    <n v="420.93333333333334"/>
    <x v="1"/>
    <x v="28"/>
  </r>
  <r>
    <x v="9"/>
    <x v="0"/>
    <x v="14"/>
    <x v="28"/>
    <n v="30"/>
    <n v="156.1"/>
    <x v="1"/>
    <x v="29"/>
  </r>
  <r>
    <x v="3"/>
    <x v="0"/>
    <x v="17"/>
    <x v="29"/>
    <n v="102"/>
    <n v="62.725490196078432"/>
    <x v="0"/>
    <x v="30"/>
  </r>
  <r>
    <x v="7"/>
    <x v="1"/>
    <x v="15"/>
    <x v="30"/>
    <n v="15"/>
    <n v="36.866666666666667"/>
    <x v="0"/>
    <x v="31"/>
  </r>
  <r>
    <x v="1"/>
    <x v="3"/>
    <x v="0"/>
    <x v="31"/>
    <n v="183"/>
    <n v="38.366120218579233"/>
    <x v="0"/>
    <x v="32"/>
  </r>
  <r>
    <x v="0"/>
    <x v="3"/>
    <x v="7"/>
    <x v="32"/>
    <n v="12"/>
    <n v="484.75"/>
    <x v="2"/>
    <x v="33"/>
  </r>
  <r>
    <x v="3"/>
    <x v="3"/>
    <x v="8"/>
    <x v="33"/>
    <n v="72"/>
    <n v="55.222222222222221"/>
    <x v="0"/>
    <x v="34"/>
  </r>
  <r>
    <x v="4"/>
    <x v="4"/>
    <x v="18"/>
    <x v="34"/>
    <n v="282"/>
    <n v="4.0212765957446805"/>
    <x v="4"/>
    <x v="35"/>
  </r>
  <r>
    <x v="7"/>
    <x v="3"/>
    <x v="19"/>
    <x v="35"/>
    <n v="144"/>
    <n v="41.854166666666664"/>
    <x v="1"/>
    <x v="11"/>
  </r>
  <r>
    <x v="4"/>
    <x v="0"/>
    <x v="10"/>
    <x v="36"/>
    <n v="405"/>
    <n v="4.7012345679012348"/>
    <x v="4"/>
    <x v="36"/>
  </r>
  <r>
    <x v="5"/>
    <x v="5"/>
    <x v="1"/>
    <x v="37"/>
    <n v="75"/>
    <n v="43.493333333333332"/>
    <x v="1"/>
    <x v="37"/>
  </r>
  <r>
    <x v="0"/>
    <x v="5"/>
    <x v="18"/>
    <x v="38"/>
    <n v="135"/>
    <n v="16.955555555555556"/>
    <x v="4"/>
    <x v="38"/>
  </r>
  <r>
    <x v="6"/>
    <x v="5"/>
    <x v="18"/>
    <x v="39"/>
    <n v="21"/>
    <n v="332.66666666666669"/>
    <x v="4"/>
    <x v="39"/>
  </r>
  <r>
    <x v="7"/>
    <x v="4"/>
    <x v="14"/>
    <x v="40"/>
    <n v="153"/>
    <n v="28.869281045751634"/>
    <x v="1"/>
    <x v="40"/>
  </r>
  <r>
    <x v="4"/>
    <x v="5"/>
    <x v="16"/>
    <x v="41"/>
    <n v="15"/>
    <n v="96.13333333333334"/>
    <x v="4"/>
    <x v="41"/>
  </r>
  <r>
    <x v="8"/>
    <x v="1"/>
    <x v="8"/>
    <x v="42"/>
    <n v="255"/>
    <n v="9.4705882352941178"/>
    <x v="0"/>
    <x v="42"/>
  </r>
  <r>
    <x v="7"/>
    <x v="0"/>
    <x v="15"/>
    <x v="43"/>
    <n v="18"/>
    <n v="13.222222222222221"/>
    <x v="0"/>
    <x v="43"/>
  </r>
  <r>
    <x v="4"/>
    <x v="0"/>
    <x v="14"/>
    <x v="44"/>
    <n v="189"/>
    <n v="26.185185185185187"/>
    <x v="1"/>
    <x v="44"/>
  </r>
  <r>
    <x v="6"/>
    <x v="4"/>
    <x v="1"/>
    <x v="45"/>
    <n v="21"/>
    <n v="241.66666666666666"/>
    <x v="1"/>
    <x v="45"/>
  </r>
  <r>
    <x v="8"/>
    <x v="2"/>
    <x v="10"/>
    <x v="46"/>
    <n v="36"/>
    <n v="255.5"/>
    <x v="4"/>
    <x v="46"/>
  </r>
  <r>
    <x v="4"/>
    <x v="5"/>
    <x v="12"/>
    <x v="47"/>
    <n v="75"/>
    <n v="44.52"/>
    <x v="6"/>
    <x v="47"/>
  </r>
  <r>
    <x v="0"/>
    <x v="5"/>
    <x v="9"/>
    <x v="48"/>
    <n v="156"/>
    <n v="32.17307692307692"/>
    <x v="1"/>
    <x v="48"/>
  </r>
  <r>
    <x v="6"/>
    <x v="2"/>
    <x v="10"/>
    <x v="49"/>
    <n v="39"/>
    <n v="414.97435897435895"/>
    <x v="4"/>
    <x v="49"/>
  </r>
  <r>
    <x v="4"/>
    <x v="2"/>
    <x v="20"/>
    <x v="50"/>
    <n v="63"/>
    <n v="7.8888888888888893"/>
    <x v="3"/>
    <x v="50"/>
  </r>
  <r>
    <x v="7"/>
    <x v="2"/>
    <x v="12"/>
    <x v="51"/>
    <n v="75"/>
    <n v="109.48"/>
    <x v="6"/>
    <x v="47"/>
  </r>
  <r>
    <x v="7"/>
    <x v="4"/>
    <x v="19"/>
    <x v="52"/>
    <n v="183"/>
    <n v="35.956284153005463"/>
    <x v="1"/>
    <x v="51"/>
  </r>
  <r>
    <x v="3"/>
    <x v="1"/>
    <x v="11"/>
    <x v="53"/>
    <n v="69"/>
    <n v="68.985507246376812"/>
    <x v="4"/>
    <x v="52"/>
  </r>
  <r>
    <x v="0"/>
    <x v="2"/>
    <x v="4"/>
    <x v="54"/>
    <n v="30"/>
    <n v="181.3"/>
    <x v="3"/>
    <x v="53"/>
  </r>
  <r>
    <x v="3"/>
    <x v="5"/>
    <x v="9"/>
    <x v="55"/>
    <n v="39"/>
    <n v="37.512820512820511"/>
    <x v="1"/>
    <x v="54"/>
  </r>
  <r>
    <x v="8"/>
    <x v="5"/>
    <x v="1"/>
    <x v="56"/>
    <n v="504"/>
    <n v="15.430555555555555"/>
    <x v="1"/>
    <x v="55"/>
  </r>
  <r>
    <x v="2"/>
    <x v="0"/>
    <x v="12"/>
    <x v="57"/>
    <n v="273"/>
    <n v="3.9743589743589745"/>
    <x v="6"/>
    <x v="56"/>
  </r>
  <r>
    <x v="6"/>
    <x v="0"/>
    <x v="6"/>
    <x v="58"/>
    <n v="48"/>
    <n v="3.7916666666666665"/>
    <x v="5"/>
    <x v="57"/>
  </r>
  <r>
    <x v="4"/>
    <x v="5"/>
    <x v="18"/>
    <x v="59"/>
    <n v="207"/>
    <n v="20.492753623188406"/>
    <x v="4"/>
    <x v="58"/>
  </r>
  <r>
    <x v="4"/>
    <x v="2"/>
    <x v="1"/>
    <x v="60"/>
    <n v="9"/>
    <n v="679.77777777777783"/>
    <x v="1"/>
    <x v="59"/>
  </r>
  <r>
    <x v="9"/>
    <x v="2"/>
    <x v="14"/>
    <x v="61"/>
    <n v="261"/>
    <n v="8.8773946360153264"/>
    <x v="1"/>
    <x v="60"/>
  </r>
  <r>
    <x v="4"/>
    <x v="4"/>
    <x v="10"/>
    <x v="62"/>
    <n v="6"/>
    <n v="156.33333333333334"/>
    <x v="4"/>
    <x v="61"/>
  </r>
  <r>
    <x v="1"/>
    <x v="0"/>
    <x v="16"/>
    <x v="63"/>
    <n v="30"/>
    <n v="323.63333333333333"/>
    <x v="4"/>
    <x v="62"/>
  </r>
  <r>
    <x v="5"/>
    <x v="5"/>
    <x v="13"/>
    <x v="22"/>
    <n v="138"/>
    <n v="15.978260869565217"/>
    <x v="4"/>
    <x v="63"/>
  </r>
  <r>
    <x v="5"/>
    <x v="0"/>
    <x v="9"/>
    <x v="64"/>
    <n v="111"/>
    <n v="40.423423423423422"/>
    <x v="1"/>
    <x v="64"/>
  </r>
  <r>
    <x v="6"/>
    <x v="1"/>
    <x v="3"/>
    <x v="42"/>
    <n v="15"/>
    <n v="161"/>
    <x v="1"/>
    <x v="28"/>
  </r>
  <r>
    <x v="0"/>
    <x v="5"/>
    <x v="15"/>
    <x v="65"/>
    <n v="162"/>
    <n v="24.802469135802468"/>
    <x v="0"/>
    <x v="65"/>
  </r>
  <r>
    <x v="6"/>
    <x v="5"/>
    <x v="15"/>
    <x v="66"/>
    <n v="195"/>
    <n v="4.4153846153846157"/>
    <x v="0"/>
    <x v="66"/>
  </r>
  <r>
    <x v="9"/>
    <x v="4"/>
    <x v="8"/>
    <x v="67"/>
    <n v="525"/>
    <n v="10.64"/>
    <x v="0"/>
    <x v="67"/>
  </r>
  <r>
    <x v="5"/>
    <x v="5"/>
    <x v="5"/>
    <x v="68"/>
    <n v="48"/>
    <n v="46.375"/>
    <x v="4"/>
    <x v="68"/>
  </r>
  <r>
    <x v="2"/>
    <x v="5"/>
    <x v="19"/>
    <x v="69"/>
    <n v="150"/>
    <n v="95.526666666666671"/>
    <x v="1"/>
    <x v="69"/>
  </r>
  <r>
    <x v="2"/>
    <x v="5"/>
    <x v="13"/>
    <x v="70"/>
    <n v="492"/>
    <n v="17.201219512195124"/>
    <x v="4"/>
    <x v="70"/>
  </r>
  <r>
    <x v="6"/>
    <x v="5"/>
    <x v="12"/>
    <x v="71"/>
    <n v="102"/>
    <n v="28.343137254901961"/>
    <x v="6"/>
    <x v="71"/>
  </r>
  <r>
    <x v="8"/>
    <x v="2"/>
    <x v="14"/>
    <x v="72"/>
    <n v="165"/>
    <n v="22.866666666666667"/>
    <x v="1"/>
    <x v="72"/>
  </r>
  <r>
    <x v="3"/>
    <x v="2"/>
    <x v="19"/>
    <x v="73"/>
    <n v="309"/>
    <n v="2.7637540453074432"/>
    <x v="1"/>
    <x v="73"/>
  </r>
  <r>
    <x v="4"/>
    <x v="2"/>
    <x v="9"/>
    <x v="74"/>
    <n v="156"/>
    <n v="31.858974358974358"/>
    <x v="1"/>
    <x v="48"/>
  </r>
  <r>
    <x v="2"/>
    <x v="1"/>
    <x v="21"/>
    <x v="75"/>
    <n v="159"/>
    <n v="0.61635220125786161"/>
    <x v="2"/>
    <x v="74"/>
  </r>
  <r>
    <x v="6"/>
    <x v="1"/>
    <x v="16"/>
    <x v="76"/>
    <n v="201"/>
    <n v="66.621890547263675"/>
    <x v="4"/>
    <x v="75"/>
  </r>
  <r>
    <x v="1"/>
    <x v="3"/>
    <x v="6"/>
    <x v="77"/>
    <n v="210"/>
    <n v="42.333333333333336"/>
    <x v="5"/>
    <x v="76"/>
  </r>
  <r>
    <x v="7"/>
    <x v="4"/>
    <x v="11"/>
    <x v="78"/>
    <n v="51"/>
    <n v="1.0980392156862746"/>
    <x v="4"/>
    <x v="77"/>
  </r>
  <r>
    <x v="8"/>
    <x v="2"/>
    <x v="4"/>
    <x v="47"/>
    <n v="39"/>
    <n v="85.615384615384613"/>
    <x v="3"/>
    <x v="78"/>
  </r>
  <r>
    <x v="9"/>
    <x v="1"/>
    <x v="3"/>
    <x v="79"/>
    <n v="279"/>
    <n v="13.648745519713261"/>
    <x v="1"/>
    <x v="79"/>
  </r>
  <r>
    <x v="9"/>
    <x v="4"/>
    <x v="11"/>
    <x v="80"/>
    <n v="123"/>
    <n v="0.51219512195121952"/>
    <x v="4"/>
    <x v="80"/>
  </r>
  <r>
    <x v="7"/>
    <x v="3"/>
    <x v="18"/>
    <x v="81"/>
    <n v="81"/>
    <n v="96.444444444444443"/>
    <x v="4"/>
    <x v="81"/>
  </r>
  <r>
    <x v="0"/>
    <x v="0"/>
    <x v="15"/>
    <x v="16"/>
    <n v="21"/>
    <n v="366.33333333333331"/>
    <x v="0"/>
    <x v="82"/>
  </r>
  <r>
    <x v="8"/>
    <x v="2"/>
    <x v="19"/>
    <x v="82"/>
    <n v="162"/>
    <n v="6.0061728395061724"/>
    <x v="1"/>
    <x v="83"/>
  </r>
  <r>
    <x v="9"/>
    <x v="1"/>
    <x v="20"/>
    <x v="83"/>
    <n v="228"/>
    <n v="2.486842105263158"/>
    <x v="3"/>
    <x v="84"/>
  </r>
  <r>
    <x v="9"/>
    <x v="2"/>
    <x v="12"/>
    <x v="84"/>
    <n v="342"/>
    <n v="7.2251461988304095"/>
    <x v="6"/>
    <x v="85"/>
  </r>
  <r>
    <x v="6"/>
    <x v="4"/>
    <x v="11"/>
    <x v="85"/>
    <n v="54"/>
    <n v="133.12962962962962"/>
    <x v="4"/>
    <x v="13"/>
  </r>
  <r>
    <x v="3"/>
    <x v="1"/>
    <x v="19"/>
    <x v="86"/>
    <n v="216"/>
    <n v="34.513888888888886"/>
    <x v="1"/>
    <x v="86"/>
  </r>
  <r>
    <x v="8"/>
    <x v="5"/>
    <x v="21"/>
    <x v="87"/>
    <n v="54"/>
    <n v="57.555555555555557"/>
    <x v="2"/>
    <x v="87"/>
  </r>
  <r>
    <x v="4"/>
    <x v="4"/>
    <x v="4"/>
    <x v="88"/>
    <n v="75"/>
    <n v="6.253333333333333"/>
    <x v="3"/>
    <x v="88"/>
  </r>
  <r>
    <x v="2"/>
    <x v="0"/>
    <x v="14"/>
    <x v="89"/>
    <n v="93"/>
    <n v="29.43010752688172"/>
    <x v="1"/>
    <x v="89"/>
  </r>
  <r>
    <x v="2"/>
    <x v="0"/>
    <x v="4"/>
    <x v="90"/>
    <n v="156"/>
    <n v="27.596153846153847"/>
    <x v="3"/>
    <x v="90"/>
  </r>
  <r>
    <x v="2"/>
    <x v="4"/>
    <x v="9"/>
    <x v="91"/>
    <n v="9"/>
    <n v="267.55555555555554"/>
    <x v="1"/>
    <x v="59"/>
  </r>
  <r>
    <x v="8"/>
    <x v="2"/>
    <x v="15"/>
    <x v="8"/>
    <n v="18"/>
    <n v="71.166666666666671"/>
    <x v="0"/>
    <x v="43"/>
  </r>
  <r>
    <x v="0"/>
    <x v="1"/>
    <x v="1"/>
    <x v="92"/>
    <n v="234"/>
    <n v="52.769230769230766"/>
    <x v="1"/>
    <x v="21"/>
  </r>
  <r>
    <x v="8"/>
    <x v="5"/>
    <x v="19"/>
    <x v="93"/>
    <n v="312"/>
    <n v="11.823717948717949"/>
    <x v="1"/>
    <x v="91"/>
  </r>
  <r>
    <x v="5"/>
    <x v="2"/>
    <x v="15"/>
    <x v="94"/>
    <n v="300"/>
    <n v="9.5666666666666664"/>
    <x v="0"/>
    <x v="92"/>
  </r>
  <r>
    <x v="7"/>
    <x v="2"/>
    <x v="18"/>
    <x v="95"/>
    <n v="519"/>
    <n v="1.5375722543352601"/>
    <x v="4"/>
    <x v="93"/>
  </r>
  <r>
    <x v="3"/>
    <x v="0"/>
    <x v="20"/>
    <x v="96"/>
    <n v="9"/>
    <n v="325.88888888888891"/>
    <x v="3"/>
    <x v="94"/>
  </r>
  <r>
    <x v="6"/>
    <x v="1"/>
    <x v="2"/>
    <x v="97"/>
    <n v="9"/>
    <n v="304.88888888888891"/>
    <x v="2"/>
    <x v="95"/>
  </r>
  <r>
    <x v="0"/>
    <x v="2"/>
    <x v="5"/>
    <x v="98"/>
    <n v="90"/>
    <n v="108.57777777777778"/>
    <x v="4"/>
    <x v="96"/>
  </r>
  <r>
    <x v="5"/>
    <x v="5"/>
    <x v="4"/>
    <x v="99"/>
    <n v="96"/>
    <n v="16.333333333333332"/>
    <x v="3"/>
    <x v="97"/>
  </r>
  <r>
    <x v="7"/>
    <x v="2"/>
    <x v="10"/>
    <x v="100"/>
    <n v="21"/>
    <n v="543.66666666666663"/>
    <x v="4"/>
    <x v="39"/>
  </r>
  <r>
    <x v="0"/>
    <x v="5"/>
    <x v="21"/>
    <x v="101"/>
    <n v="48"/>
    <n v="140.58333333333334"/>
    <x v="2"/>
    <x v="98"/>
  </r>
  <r>
    <x v="9"/>
    <x v="2"/>
    <x v="18"/>
    <x v="102"/>
    <n v="72"/>
    <n v="19.541666666666668"/>
    <x v="4"/>
    <x v="99"/>
  </r>
  <r>
    <x v="1"/>
    <x v="1"/>
    <x v="12"/>
    <x v="103"/>
    <n v="168"/>
    <n v="12.041666666666666"/>
    <x v="6"/>
    <x v="100"/>
  </r>
  <r>
    <x v="6"/>
    <x v="3"/>
    <x v="21"/>
    <x v="104"/>
    <n v="51"/>
    <n v="102.66666666666667"/>
    <x v="2"/>
    <x v="101"/>
  </r>
  <r>
    <x v="3"/>
    <x v="2"/>
    <x v="15"/>
    <x v="105"/>
    <n v="192"/>
    <n v="10.026041666666666"/>
    <x v="0"/>
    <x v="102"/>
  </r>
  <r>
    <x v="5"/>
    <x v="0"/>
    <x v="8"/>
    <x v="106"/>
    <n v="225"/>
    <n v="29.36888888888889"/>
    <x v="0"/>
    <x v="103"/>
  </r>
  <r>
    <x v="4"/>
    <x v="5"/>
    <x v="21"/>
    <x v="107"/>
    <n v="456"/>
    <n v="17.561403508771932"/>
    <x v="2"/>
    <x v="104"/>
  </r>
  <r>
    <x v="9"/>
    <x v="5"/>
    <x v="4"/>
    <x v="108"/>
    <n v="93"/>
    <n v="15.35483870967742"/>
    <x v="3"/>
    <x v="105"/>
  </r>
  <r>
    <x v="4"/>
    <x v="5"/>
    <x v="2"/>
    <x v="109"/>
    <n v="48"/>
    <n v="10.9375"/>
    <x v="2"/>
    <x v="98"/>
  </r>
  <r>
    <x v="4"/>
    <x v="0"/>
    <x v="3"/>
    <x v="110"/>
    <n v="102"/>
    <n v="14.754901960784315"/>
    <x v="1"/>
    <x v="106"/>
  </r>
  <r>
    <x v="5"/>
    <x v="1"/>
    <x v="0"/>
    <x v="111"/>
    <n v="252"/>
    <n v="26.805555555555557"/>
    <x v="0"/>
    <x v="107"/>
  </r>
  <r>
    <x v="7"/>
    <x v="0"/>
    <x v="3"/>
    <x v="112"/>
    <n v="138"/>
    <n v="83.847826086956516"/>
    <x v="1"/>
    <x v="108"/>
  </r>
  <r>
    <x v="0"/>
    <x v="4"/>
    <x v="4"/>
    <x v="113"/>
    <n v="90"/>
    <n v="28.233333333333334"/>
    <x v="3"/>
    <x v="109"/>
  </r>
  <r>
    <x v="3"/>
    <x v="0"/>
    <x v="0"/>
    <x v="114"/>
    <n v="240"/>
    <n v="6.3583333333333334"/>
    <x v="0"/>
    <x v="110"/>
  </r>
  <r>
    <x v="0"/>
    <x v="4"/>
    <x v="2"/>
    <x v="115"/>
    <n v="102"/>
    <n v="60.049019607843135"/>
    <x v="2"/>
    <x v="111"/>
  </r>
  <r>
    <x v="3"/>
    <x v="1"/>
    <x v="18"/>
    <x v="116"/>
    <n v="129"/>
    <n v="6.5658914728682172"/>
    <x v="4"/>
    <x v="112"/>
  </r>
  <r>
    <x v="1"/>
    <x v="1"/>
    <x v="18"/>
    <x v="117"/>
    <n v="300"/>
    <n v="15.843333333333334"/>
    <x v="4"/>
    <x v="113"/>
  </r>
  <r>
    <x v="4"/>
    <x v="4"/>
    <x v="5"/>
    <x v="2"/>
    <n v="135"/>
    <n v="7.1037037037037036"/>
    <x v="4"/>
    <x v="38"/>
  </r>
  <r>
    <x v="5"/>
    <x v="1"/>
    <x v="17"/>
    <x v="118"/>
    <n v="114"/>
    <n v="24.5"/>
    <x v="0"/>
    <x v="0"/>
  </r>
  <r>
    <x v="5"/>
    <x v="1"/>
    <x v="8"/>
    <x v="119"/>
    <n v="63"/>
    <n v="73.111111111111114"/>
    <x v="0"/>
    <x v="114"/>
  </r>
  <r>
    <x v="5"/>
    <x v="2"/>
    <x v="12"/>
    <x v="120"/>
    <n v="252"/>
    <n v="22.027777777777779"/>
    <x v="6"/>
    <x v="115"/>
  </r>
  <r>
    <x v="9"/>
    <x v="2"/>
    <x v="1"/>
    <x v="121"/>
    <n v="303"/>
    <n v="21.970297029702969"/>
    <x v="1"/>
    <x v="116"/>
  </r>
  <r>
    <x v="5"/>
    <x v="3"/>
    <x v="9"/>
    <x v="122"/>
    <n v="246"/>
    <n v="18.040650406504064"/>
    <x v="1"/>
    <x v="117"/>
  </r>
  <r>
    <x v="1"/>
    <x v="4"/>
    <x v="7"/>
    <x v="123"/>
    <n v="84"/>
    <n v="2"/>
    <x v="2"/>
    <x v="118"/>
  </r>
  <r>
    <x v="5"/>
    <x v="5"/>
    <x v="9"/>
    <x v="56"/>
    <n v="39"/>
    <n v="199.41025641025641"/>
    <x v="1"/>
    <x v="54"/>
  </r>
  <r>
    <x v="6"/>
    <x v="2"/>
    <x v="9"/>
    <x v="47"/>
    <n v="348"/>
    <n v="9.5948275862068968"/>
    <x v="1"/>
    <x v="119"/>
  </r>
  <r>
    <x v="5"/>
    <x v="0"/>
    <x v="5"/>
    <x v="124"/>
    <n v="48"/>
    <n v="133.14583333333334"/>
    <x v="4"/>
    <x v="68"/>
  </r>
  <r>
    <x v="6"/>
    <x v="0"/>
    <x v="7"/>
    <x v="125"/>
    <n v="75"/>
    <n v="6.9066666666666663"/>
    <x v="2"/>
    <x v="120"/>
  </r>
  <r>
    <x v="5"/>
    <x v="4"/>
    <x v="19"/>
    <x v="126"/>
    <n v="258"/>
    <n v="22.003875968992247"/>
    <x v="1"/>
    <x v="121"/>
  </r>
  <r>
    <x v="4"/>
    <x v="3"/>
    <x v="9"/>
    <x v="127"/>
    <n v="27"/>
    <n v="224"/>
    <x v="1"/>
    <x v="122"/>
  </r>
  <r>
    <x v="1"/>
    <x v="4"/>
    <x v="1"/>
    <x v="128"/>
    <n v="213"/>
    <n v="17.615023474178404"/>
    <x v="1"/>
    <x v="123"/>
  </r>
  <r>
    <x v="6"/>
    <x v="1"/>
    <x v="12"/>
    <x v="129"/>
    <n v="357"/>
    <n v="12.549019607843137"/>
    <x v="6"/>
    <x v="124"/>
  </r>
  <r>
    <x v="2"/>
    <x v="0"/>
    <x v="2"/>
    <x v="130"/>
    <n v="207"/>
    <n v="1.251207729468599"/>
    <x v="2"/>
    <x v="125"/>
  </r>
  <r>
    <x v="1"/>
    <x v="0"/>
    <x v="0"/>
    <x v="131"/>
    <n v="150"/>
    <n v="0.28000000000000003"/>
    <x v="0"/>
    <x v="126"/>
  </r>
  <r>
    <x v="3"/>
    <x v="2"/>
    <x v="21"/>
    <x v="75"/>
    <n v="204"/>
    <n v="0.48039215686274511"/>
    <x v="2"/>
    <x v="127"/>
  </r>
  <r>
    <x v="5"/>
    <x v="1"/>
    <x v="18"/>
    <x v="132"/>
    <n v="21"/>
    <n v="118"/>
    <x v="4"/>
    <x v="39"/>
  </r>
  <r>
    <x v="3"/>
    <x v="5"/>
    <x v="5"/>
    <x v="133"/>
    <n v="174"/>
    <n v="45.097701149425291"/>
    <x v="4"/>
    <x v="128"/>
  </r>
  <r>
    <x v="7"/>
    <x v="0"/>
    <x v="9"/>
    <x v="134"/>
    <n v="201"/>
    <n v="49.383084577114431"/>
    <x v="1"/>
    <x v="129"/>
  </r>
  <r>
    <x v="1"/>
    <x v="4"/>
    <x v="11"/>
    <x v="135"/>
    <n v="510"/>
    <n v="1.6058823529411765"/>
    <x v="4"/>
    <x v="130"/>
  </r>
  <r>
    <x v="4"/>
    <x v="3"/>
    <x v="12"/>
    <x v="136"/>
    <n v="378"/>
    <n v="8.0740740740740744"/>
    <x v="6"/>
    <x v="131"/>
  </r>
  <r>
    <x v="2"/>
    <x v="5"/>
    <x v="20"/>
    <x v="137"/>
    <n v="27"/>
    <n v="253.03703703703704"/>
    <x v="3"/>
    <x v="132"/>
  </r>
  <r>
    <x v="7"/>
    <x v="3"/>
    <x v="10"/>
    <x v="138"/>
    <n v="117"/>
    <n v="17.23076923076923"/>
    <x v="4"/>
    <x v="133"/>
  </r>
  <r>
    <x v="4"/>
    <x v="4"/>
    <x v="20"/>
    <x v="139"/>
    <n v="36"/>
    <n v="203.38888888888889"/>
    <x v="3"/>
    <x v="134"/>
  </r>
  <r>
    <x v="1"/>
    <x v="1"/>
    <x v="5"/>
    <x v="140"/>
    <n v="126"/>
    <n v="2.8333333333333335"/>
    <x v="4"/>
    <x v="135"/>
  </r>
  <r>
    <x v="2"/>
    <x v="3"/>
    <x v="4"/>
    <x v="141"/>
    <n v="72"/>
    <n v="44.333333333333336"/>
    <x v="3"/>
    <x v="136"/>
  </r>
  <r>
    <x v="5"/>
    <x v="2"/>
    <x v="7"/>
    <x v="142"/>
    <n v="42"/>
    <n v="200.83333333333334"/>
    <x v="2"/>
    <x v="137"/>
  </r>
  <r>
    <x v="0"/>
    <x v="3"/>
    <x v="12"/>
    <x v="143"/>
    <n v="135"/>
    <n v="0"/>
    <x v="6"/>
    <x v="138"/>
  </r>
  <r>
    <x v="5"/>
    <x v="5"/>
    <x v="17"/>
    <x v="144"/>
    <n v="189"/>
    <n v="46.888888888888886"/>
    <x v="0"/>
    <x v="139"/>
  </r>
  <r>
    <x v="4"/>
    <x v="0"/>
    <x v="19"/>
    <x v="145"/>
    <n v="459"/>
    <n v="7.7472766884531588"/>
    <x v="1"/>
    <x v="1"/>
  </r>
  <r>
    <x v="6"/>
    <x v="5"/>
    <x v="16"/>
    <x v="146"/>
    <n v="201"/>
    <n v="36.218905472636813"/>
    <x v="4"/>
    <x v="75"/>
  </r>
  <r>
    <x v="4"/>
    <x v="5"/>
    <x v="0"/>
    <x v="147"/>
    <n v="366"/>
    <n v="9.2950819672131146"/>
    <x v="0"/>
    <x v="140"/>
  </r>
  <r>
    <x v="8"/>
    <x v="0"/>
    <x v="12"/>
    <x v="148"/>
    <n v="324"/>
    <n v="14.17283950617284"/>
    <x v="6"/>
    <x v="141"/>
  </r>
  <r>
    <x v="2"/>
    <x v="1"/>
    <x v="16"/>
    <x v="149"/>
    <n v="243"/>
    <n v="32.23456790123457"/>
    <x v="4"/>
    <x v="142"/>
  </r>
  <r>
    <x v="7"/>
    <x v="3"/>
    <x v="20"/>
    <x v="150"/>
    <n v="213"/>
    <n v="35.920187793427232"/>
    <x v="3"/>
    <x v="143"/>
  </r>
  <r>
    <x v="0"/>
    <x v="1"/>
    <x v="0"/>
    <x v="151"/>
    <n v="447"/>
    <n v="5.089485458612975"/>
    <x v="0"/>
    <x v="144"/>
  </r>
  <r>
    <x v="0"/>
    <x v="4"/>
    <x v="11"/>
    <x v="152"/>
    <n v="297"/>
    <n v="19.09090909090909"/>
    <x v="4"/>
    <x v="145"/>
  </r>
  <r>
    <x v="5"/>
    <x v="1"/>
    <x v="10"/>
    <x v="153"/>
    <n v="27"/>
    <n v="79.074074074074076"/>
    <x v="4"/>
    <x v="146"/>
  </r>
  <r>
    <x v="0"/>
    <x v="5"/>
    <x v="14"/>
    <x v="154"/>
    <n v="75"/>
    <n v="37.053333333333335"/>
    <x v="1"/>
    <x v="37"/>
  </r>
  <r>
    <x v="9"/>
    <x v="3"/>
    <x v="5"/>
    <x v="155"/>
    <n v="30"/>
    <n v="431.66666666666669"/>
    <x v="4"/>
    <x v="62"/>
  </r>
  <r>
    <x v="5"/>
    <x v="2"/>
    <x v="3"/>
    <x v="12"/>
    <n v="177"/>
    <n v="14.949152542372881"/>
    <x v="1"/>
    <x v="147"/>
  </r>
  <r>
    <x v="0"/>
    <x v="5"/>
    <x v="5"/>
    <x v="156"/>
    <n v="159"/>
    <n v="23.861635220125788"/>
    <x v="4"/>
    <x v="148"/>
  </r>
  <r>
    <x v="8"/>
    <x v="1"/>
    <x v="5"/>
    <x v="135"/>
    <n v="306"/>
    <n v="2.6764705882352939"/>
    <x v="4"/>
    <x v="149"/>
  </r>
  <r>
    <x v="8"/>
    <x v="5"/>
    <x v="13"/>
    <x v="157"/>
    <n v="18"/>
    <n v="143.5"/>
    <x v="4"/>
    <x v="150"/>
  </r>
  <r>
    <x v="5"/>
    <x v="1"/>
    <x v="15"/>
    <x v="158"/>
    <n v="240"/>
    <n v="19.104166666666668"/>
    <x v="0"/>
    <x v="110"/>
  </r>
  <r>
    <x v="6"/>
    <x v="5"/>
    <x v="5"/>
    <x v="159"/>
    <n v="93"/>
    <n v="17.763440860215052"/>
    <x v="4"/>
    <x v="151"/>
  </r>
  <r>
    <x v="9"/>
    <x v="5"/>
    <x v="21"/>
    <x v="9"/>
    <n v="9"/>
    <n v="554.55555555555554"/>
    <x v="2"/>
    <x v="95"/>
  </r>
  <r>
    <x v="1"/>
    <x v="5"/>
    <x v="10"/>
    <x v="160"/>
    <n v="219"/>
    <n v="9.173515981735159"/>
    <x v="4"/>
    <x v="152"/>
  </r>
  <r>
    <x v="7"/>
    <x v="3"/>
    <x v="7"/>
    <x v="99"/>
    <n v="141"/>
    <n v="11.120567375886525"/>
    <x v="2"/>
    <x v="22"/>
  </r>
  <r>
    <x v="3"/>
    <x v="0"/>
    <x v="13"/>
    <x v="161"/>
    <n v="123"/>
    <n v="27.54471544715447"/>
    <x v="4"/>
    <x v="80"/>
  </r>
  <r>
    <x v="0"/>
    <x v="4"/>
    <x v="17"/>
    <x v="162"/>
    <n v="51"/>
    <n v="12.215686274509803"/>
    <x v="0"/>
    <x v="153"/>
  </r>
  <r>
    <x v="4"/>
    <x v="2"/>
    <x v="2"/>
    <x v="163"/>
    <n v="120"/>
    <n v="83.941666666666663"/>
    <x v="2"/>
    <x v="154"/>
  </r>
  <r>
    <x v="1"/>
    <x v="3"/>
    <x v="21"/>
    <x v="164"/>
    <n v="27"/>
    <n v="57.814814814814817"/>
    <x v="2"/>
    <x v="155"/>
  </r>
  <r>
    <x v="2"/>
    <x v="2"/>
    <x v="18"/>
    <x v="165"/>
    <n v="204"/>
    <n v="56.480392156862742"/>
    <x v="4"/>
    <x v="156"/>
  </r>
  <r>
    <x v="4"/>
    <x v="4"/>
    <x v="11"/>
    <x v="61"/>
    <n v="123"/>
    <n v="18.837398373983739"/>
    <x v="4"/>
    <x v="80"/>
  </r>
  <r>
    <x v="9"/>
    <x v="0"/>
    <x v="19"/>
    <x v="166"/>
    <n v="27"/>
    <n v="113.29629629629629"/>
    <x v="1"/>
    <x v="122"/>
  </r>
  <r>
    <x v="3"/>
    <x v="0"/>
    <x v="21"/>
    <x v="167"/>
    <n v="177"/>
    <n v="13.129943502824858"/>
    <x v="2"/>
    <x v="157"/>
  </r>
  <r>
    <x v="8"/>
    <x v="3"/>
    <x v="21"/>
    <x v="168"/>
    <n v="171"/>
    <n v="28.982456140350877"/>
    <x v="2"/>
    <x v="158"/>
  </r>
  <r>
    <x v="9"/>
    <x v="5"/>
    <x v="15"/>
    <x v="169"/>
    <n v="204"/>
    <n v="26.25"/>
    <x v="0"/>
    <x v="23"/>
  </r>
  <r>
    <x v="8"/>
    <x v="5"/>
    <x v="8"/>
    <x v="170"/>
    <n v="276"/>
    <n v="26.30072463768116"/>
    <x v="0"/>
    <x v="159"/>
  </r>
  <r>
    <x v="1"/>
    <x v="0"/>
    <x v="21"/>
    <x v="171"/>
    <n v="45"/>
    <n v="139.53333333333333"/>
    <x v="2"/>
    <x v="160"/>
  </r>
  <r>
    <x v="0"/>
    <x v="4"/>
    <x v="12"/>
    <x v="113"/>
    <n v="45"/>
    <n v="56.466666666666669"/>
    <x v="6"/>
    <x v="161"/>
  </r>
  <r>
    <x v="4"/>
    <x v="1"/>
    <x v="18"/>
    <x v="172"/>
    <n v="177"/>
    <n v="21.83050847457627"/>
    <x v="4"/>
    <x v="162"/>
  </r>
  <r>
    <x v="6"/>
    <x v="2"/>
    <x v="11"/>
    <x v="173"/>
    <n v="63"/>
    <n v="97.555555555555557"/>
    <x v="4"/>
    <x v="163"/>
  </r>
  <r>
    <x v="2"/>
    <x v="3"/>
    <x v="3"/>
    <x v="174"/>
    <n v="204"/>
    <n v="12.936274509803921"/>
    <x v="1"/>
    <x v="164"/>
  </r>
  <r>
    <x v="1"/>
    <x v="0"/>
    <x v="7"/>
    <x v="175"/>
    <n v="195"/>
    <n v="9.6923076923076916"/>
    <x v="2"/>
    <x v="165"/>
  </r>
  <r>
    <x v="5"/>
    <x v="5"/>
    <x v="8"/>
    <x v="176"/>
    <n v="369"/>
    <n v="5.2357723577235769"/>
    <x v="0"/>
    <x v="166"/>
  </r>
  <r>
    <x v="8"/>
    <x v="5"/>
    <x v="4"/>
    <x v="177"/>
    <n v="42"/>
    <n v="150"/>
    <x v="3"/>
    <x v="167"/>
  </r>
  <r>
    <x v="4"/>
    <x v="0"/>
    <x v="0"/>
    <x v="178"/>
    <n v="81"/>
    <n v="6.9135802469135799"/>
    <x v="0"/>
    <x v="168"/>
  </r>
  <r>
    <x v="2"/>
    <x v="0"/>
    <x v="21"/>
    <x v="179"/>
    <n v="246"/>
    <n v="11.609756097560975"/>
    <x v="2"/>
    <x v="169"/>
  </r>
  <r>
    <x v="2"/>
    <x v="5"/>
    <x v="9"/>
    <x v="180"/>
    <n v="174"/>
    <n v="4.0632183908045976"/>
    <x v="1"/>
    <x v="170"/>
  </r>
  <r>
    <x v="1"/>
    <x v="1"/>
    <x v="0"/>
    <x v="181"/>
    <n v="81"/>
    <n v="44.419753086419753"/>
    <x v="0"/>
    <x v="168"/>
  </r>
  <r>
    <x v="0"/>
    <x v="1"/>
    <x v="7"/>
    <x v="182"/>
    <n v="372"/>
    <n v="18.422043010752688"/>
    <x v="2"/>
    <x v="171"/>
  </r>
  <r>
    <x v="0"/>
    <x v="1"/>
    <x v="10"/>
    <x v="183"/>
    <n v="174"/>
    <n v="27.155172413793103"/>
    <x v="4"/>
    <x v="128"/>
  </r>
  <r>
    <x v="3"/>
    <x v="2"/>
    <x v="1"/>
    <x v="184"/>
    <n v="84"/>
    <n v="122.66666666666667"/>
    <x v="1"/>
    <x v="172"/>
  </r>
  <r>
    <x v="3"/>
    <x v="5"/>
    <x v="10"/>
    <x v="185"/>
    <n v="225"/>
    <n v="5.6622222222222218"/>
    <x v="4"/>
    <x v="173"/>
  </r>
  <r>
    <x v="6"/>
    <x v="2"/>
    <x v="0"/>
    <x v="114"/>
    <n v="105"/>
    <n v="14.533333333333333"/>
    <x v="0"/>
    <x v="174"/>
  </r>
  <r>
    <x v="0"/>
    <x v="3"/>
    <x v="19"/>
    <x v="186"/>
    <n v="225"/>
    <n v="13.782222222222222"/>
    <x v="1"/>
    <x v="175"/>
  </r>
  <r>
    <x v="7"/>
    <x v="0"/>
    <x v="8"/>
    <x v="187"/>
    <n v="54"/>
    <n v="19.574074074074073"/>
    <x v="0"/>
    <x v="176"/>
  </r>
  <r>
    <x v="5"/>
    <x v="0"/>
    <x v="21"/>
    <x v="188"/>
    <n v="0"/>
    <e v="#DIV/0!"/>
    <x v="2"/>
    <x v="177"/>
  </r>
  <r>
    <x v="6"/>
    <x v="3"/>
    <x v="17"/>
    <x v="65"/>
    <n v="171"/>
    <n v="23.497076023391813"/>
    <x v="0"/>
    <x v="178"/>
  </r>
  <r>
    <x v="2"/>
    <x v="5"/>
    <x v="10"/>
    <x v="62"/>
    <n v="189"/>
    <n v="4.9629629629629628"/>
    <x v="4"/>
    <x v="179"/>
  </r>
  <r>
    <x v="5"/>
    <x v="4"/>
    <x v="3"/>
    <x v="189"/>
    <n v="270"/>
    <n v="6.5851851851851855"/>
    <x v="1"/>
    <x v="180"/>
  </r>
  <r>
    <x v="4"/>
    <x v="3"/>
    <x v="0"/>
    <x v="190"/>
    <n v="63"/>
    <n v="26"/>
    <x v="0"/>
    <x v="114"/>
  </r>
  <r>
    <x v="3"/>
    <x v="4"/>
    <x v="4"/>
    <x v="191"/>
    <n v="21"/>
    <n v="7.333333333333333"/>
    <x v="3"/>
    <x v="181"/>
  </r>
  <r>
    <x v="5"/>
    <x v="0"/>
    <x v="7"/>
    <x v="192"/>
    <n v="207"/>
    <n v="47.512077294685987"/>
    <x v="2"/>
    <x v="125"/>
  </r>
  <r>
    <x v="2"/>
    <x v="0"/>
    <x v="13"/>
    <x v="193"/>
    <n v="96"/>
    <n v="75.760416666666671"/>
    <x v="4"/>
    <x v="182"/>
  </r>
  <r>
    <x v="6"/>
    <x v="3"/>
    <x v="7"/>
    <x v="194"/>
    <n v="81"/>
    <n v="85.296296296296291"/>
    <x v="2"/>
    <x v="183"/>
  </r>
  <r>
    <x v="2"/>
    <x v="3"/>
    <x v="17"/>
    <x v="195"/>
    <n v="306"/>
    <n v="12.81045751633987"/>
    <x v="0"/>
    <x v="184"/>
  </r>
  <r>
    <x v="9"/>
    <x v="3"/>
    <x v="20"/>
    <x v="196"/>
    <n v="279"/>
    <n v="17.412186379928315"/>
    <x v="3"/>
    <x v="185"/>
  </r>
  <r>
    <x v="7"/>
    <x v="4"/>
    <x v="2"/>
    <x v="197"/>
    <n v="3"/>
    <n v="1183"/>
    <x v="2"/>
    <x v="186"/>
  </r>
  <r>
    <x v="5"/>
    <x v="3"/>
    <x v="18"/>
    <x v="198"/>
    <n v="198"/>
    <n v="4.8787878787878789"/>
    <x v="4"/>
    <x v="187"/>
  </r>
  <r>
    <x v="6"/>
    <x v="3"/>
    <x v="3"/>
    <x v="199"/>
    <n v="249"/>
    <n v="1.5461847389558232"/>
    <x v="1"/>
    <x v="188"/>
  </r>
  <r>
    <x v="4"/>
    <x v="5"/>
    <x v="10"/>
    <x v="200"/>
    <n v="75"/>
    <n v="29.586666666666666"/>
    <x v="4"/>
    <x v="189"/>
  </r>
  <r>
    <x v="2"/>
    <x v="2"/>
    <x v="1"/>
    <x v="201"/>
    <n v="189"/>
    <n v="15.62962962962963"/>
    <x v="1"/>
    <x v="44"/>
  </r>
  <r>
    <x v="5"/>
    <x v="2"/>
    <x v="1"/>
    <x v="202"/>
    <n v="87"/>
    <n v="3.2183908045977012"/>
    <x v="1"/>
    <x v="190"/>
  </r>
  <r>
    <x v="3"/>
    <x v="2"/>
    <x v="0"/>
    <x v="60"/>
    <n v="174"/>
    <n v="35.160919540229884"/>
    <x v="0"/>
    <x v="191"/>
  </r>
  <r>
    <x v="7"/>
    <x v="3"/>
    <x v="16"/>
    <x v="203"/>
    <n v="36"/>
    <n v="133.38888888888889"/>
    <x v="4"/>
    <x v="46"/>
  </r>
  <r>
    <x v="2"/>
    <x v="4"/>
    <x v="17"/>
    <x v="204"/>
    <n v="60"/>
    <n v="68.95"/>
    <x v="0"/>
    <x v="192"/>
  </r>
  <r>
    <x v="8"/>
    <x v="1"/>
    <x v="14"/>
    <x v="103"/>
    <n v="78"/>
    <n v="25.935897435897434"/>
    <x v="1"/>
    <x v="193"/>
  </r>
  <r>
    <x v="2"/>
    <x v="2"/>
    <x v="0"/>
    <x v="205"/>
    <n v="57"/>
    <n v="158.78947368421052"/>
    <x v="0"/>
    <x v="194"/>
  </r>
  <r>
    <x v="2"/>
    <x v="0"/>
    <x v="19"/>
    <x v="206"/>
    <n v="45"/>
    <n v="64.86666666666666"/>
    <x v="1"/>
    <x v="195"/>
  </r>
  <r>
    <x v="3"/>
    <x v="4"/>
    <x v="7"/>
    <x v="207"/>
    <n v="3"/>
    <n v="1971.6666666666667"/>
    <x v="2"/>
    <x v="186"/>
  </r>
  <r>
    <x v="9"/>
    <x v="1"/>
    <x v="16"/>
    <x v="208"/>
    <n v="6"/>
    <n v="427"/>
    <x v="4"/>
    <x v="61"/>
  </r>
  <r>
    <x v="6"/>
    <x v="0"/>
    <x v="4"/>
    <x v="209"/>
    <n v="21"/>
    <n v="419.66666666666669"/>
    <x v="3"/>
    <x v="181"/>
  </r>
  <r>
    <x v="6"/>
    <x v="2"/>
    <x v="3"/>
    <x v="210"/>
    <n v="3"/>
    <n v="2037"/>
    <x v="1"/>
    <x v="196"/>
  </r>
  <r>
    <x v="1"/>
    <x v="5"/>
    <x v="6"/>
    <x v="211"/>
    <n v="288"/>
    <n v="12.177083333333334"/>
    <x v="5"/>
    <x v="197"/>
  </r>
  <r>
    <x v="4"/>
    <x v="2"/>
    <x v="11"/>
    <x v="212"/>
    <n v="30"/>
    <n v="143.96666666666667"/>
    <x v="4"/>
    <x v="62"/>
  </r>
  <r>
    <x v="0"/>
    <x v="4"/>
    <x v="21"/>
    <x v="213"/>
    <n v="87"/>
    <n v="7"/>
    <x v="2"/>
    <x v="198"/>
  </r>
  <r>
    <x v="0"/>
    <x v="3"/>
    <x v="18"/>
    <x v="214"/>
    <n v="30"/>
    <n v="212.33333333333334"/>
    <x v="4"/>
    <x v="62"/>
  </r>
  <r>
    <x v="6"/>
    <x v="4"/>
    <x v="15"/>
    <x v="215"/>
    <n v="168"/>
    <n v="32.583333333333336"/>
    <x v="0"/>
    <x v="199"/>
  </r>
  <r>
    <x v="0"/>
    <x v="2"/>
    <x v="18"/>
    <x v="216"/>
    <n v="306"/>
    <n v="10.339869281045752"/>
    <x v="4"/>
    <x v="149"/>
  </r>
  <r>
    <x v="4"/>
    <x v="1"/>
    <x v="2"/>
    <x v="217"/>
    <n v="402"/>
    <n v="3.2388059701492535"/>
    <x v="2"/>
    <x v="200"/>
  </r>
  <r>
    <x v="8"/>
    <x v="0"/>
    <x v="19"/>
    <x v="218"/>
    <n v="327"/>
    <n v="22.348623853211009"/>
    <x v="1"/>
    <x v="201"/>
  </r>
  <r>
    <x v="0"/>
    <x v="0"/>
    <x v="18"/>
    <x v="219"/>
    <n v="93"/>
    <n v="65.935483870967744"/>
    <x v="4"/>
    <x v="151"/>
  </r>
  <r>
    <x v="9"/>
    <x v="1"/>
    <x v="8"/>
    <x v="220"/>
    <n v="96"/>
    <n v="36.166666666666664"/>
    <x v="0"/>
    <x v="202"/>
  </r>
  <r>
    <x v="1"/>
    <x v="3"/>
    <x v="3"/>
    <x v="221"/>
    <n v="27"/>
    <n v="357.77777777777777"/>
    <x v="1"/>
    <x v="122"/>
  </r>
  <r>
    <x v="2"/>
    <x v="4"/>
    <x v="21"/>
    <x v="222"/>
    <n v="99"/>
    <n v="24.606060606060606"/>
    <x v="2"/>
    <x v="203"/>
  </r>
  <r>
    <x v="2"/>
    <x v="4"/>
    <x v="5"/>
    <x v="223"/>
    <n v="87"/>
    <n v="109.26436781609195"/>
    <x v="4"/>
    <x v="204"/>
  </r>
  <r>
    <x v="9"/>
    <x v="0"/>
    <x v="20"/>
    <x v="224"/>
    <n v="288"/>
    <n v="0.85069444444444442"/>
    <x v="3"/>
    <x v="205"/>
  </r>
  <r>
    <x v="1"/>
    <x v="1"/>
    <x v="13"/>
    <x v="225"/>
    <n v="363"/>
    <n v="7.443526170798898"/>
    <x v="4"/>
    <x v="206"/>
  </r>
  <r>
    <x v="9"/>
    <x v="5"/>
    <x v="9"/>
    <x v="226"/>
    <n v="87"/>
    <n v="8.0459770114942533"/>
    <x v="1"/>
    <x v="190"/>
  </r>
  <r>
    <x v="4"/>
    <x v="5"/>
    <x v="9"/>
    <x v="227"/>
    <n v="150"/>
    <n v="25.06"/>
    <x v="1"/>
    <x v="69"/>
  </r>
  <r>
    <x v="7"/>
    <x v="1"/>
    <x v="9"/>
    <x v="228"/>
    <n v="303"/>
    <n v="5.2442244224422438"/>
    <x v="1"/>
    <x v="116"/>
  </r>
  <r>
    <x v="5"/>
    <x v="1"/>
    <x v="19"/>
    <x v="229"/>
    <n v="288"/>
    <n v="18.034722222222221"/>
    <x v="1"/>
    <x v="3"/>
  </r>
  <r>
    <x v="9"/>
    <x v="2"/>
    <x v="11"/>
    <x v="230"/>
    <n v="75"/>
    <n v="12.6"/>
    <x v="4"/>
    <x v="189"/>
  </r>
  <r>
    <x v="0"/>
    <x v="4"/>
    <x v="6"/>
    <x v="231"/>
    <n v="39"/>
    <n v="50.974358974358971"/>
    <x v="5"/>
    <x v="207"/>
  </r>
  <r>
    <x v="4"/>
    <x v="5"/>
    <x v="1"/>
    <x v="232"/>
    <n v="123"/>
    <n v="54.747967479674799"/>
    <x v="1"/>
    <x v="208"/>
  </r>
  <r>
    <x v="0"/>
    <x v="2"/>
    <x v="2"/>
    <x v="233"/>
    <n v="36"/>
    <n v="6.0277777777777777"/>
    <x v="2"/>
    <x v="209"/>
  </r>
  <r>
    <x v="6"/>
    <x v="5"/>
    <x v="7"/>
    <x v="171"/>
    <n v="237"/>
    <n v="26.49367088607595"/>
    <x v="2"/>
    <x v="210"/>
  </r>
  <r>
    <x v="0"/>
    <x v="2"/>
    <x v="11"/>
    <x v="234"/>
    <n v="201"/>
    <n v="22.009950248756219"/>
    <x v="4"/>
    <x v="75"/>
  </r>
  <r>
    <x v="7"/>
    <x v="2"/>
    <x v="9"/>
    <x v="235"/>
    <n v="48"/>
    <n v="3.9375"/>
    <x v="1"/>
    <x v="211"/>
  </r>
  <r>
    <x v="6"/>
    <x v="1"/>
    <x v="7"/>
    <x v="236"/>
    <n v="84"/>
    <n v="5.833333333333333"/>
    <x v="2"/>
    <x v="118"/>
  </r>
  <r>
    <x v="1"/>
    <x v="0"/>
    <x v="20"/>
    <x v="237"/>
    <n v="87"/>
    <n v="4.9885057471264371"/>
    <x v="3"/>
    <x v="212"/>
  </r>
  <r>
    <x v="5"/>
    <x v="4"/>
    <x v="0"/>
    <x v="238"/>
    <n v="312"/>
    <n v="32.464743589743591"/>
    <x v="0"/>
    <x v="213"/>
  </r>
  <r>
    <x v="8"/>
    <x v="3"/>
    <x v="19"/>
    <x v="159"/>
    <n v="102"/>
    <n v="16.196078431372548"/>
    <x v="1"/>
    <x v="106"/>
  </r>
  <r>
    <x v="1"/>
    <x v="4"/>
    <x v="20"/>
    <x v="239"/>
    <n v="78"/>
    <n v="82.474358974358978"/>
    <x v="3"/>
    <x v="214"/>
  </r>
  <r>
    <x v="8"/>
    <x v="5"/>
    <x v="14"/>
    <x v="240"/>
    <n v="117"/>
    <n v="18.905982905982906"/>
    <x v="1"/>
    <x v="215"/>
  </r>
  <r>
    <x v="3"/>
    <x v="1"/>
    <x v="15"/>
    <x v="213"/>
    <n v="99"/>
    <n v="6.1515151515151514"/>
    <x v="0"/>
    <x v="216"/>
  </r>
  <r>
    <x v="0"/>
    <x v="1"/>
    <x v="17"/>
    <x v="190"/>
    <n v="48"/>
    <n v="34.125"/>
    <x v="0"/>
    <x v="217"/>
  </r>
  <r>
    <x v="5"/>
    <x v="5"/>
    <x v="16"/>
    <x v="241"/>
    <n v="24"/>
    <n v="159.54166666666666"/>
    <x v="4"/>
    <x v="218"/>
  </r>
  <r>
    <x v="0"/>
    <x v="3"/>
    <x v="16"/>
    <x v="242"/>
    <n v="42"/>
    <n v="137.5"/>
    <x v="4"/>
    <x v="219"/>
  </r>
  <r>
    <x v="4"/>
    <x v="1"/>
    <x v="13"/>
    <x v="243"/>
    <n v="270"/>
    <n v="3.9666666666666668"/>
    <x v="4"/>
    <x v="220"/>
  </r>
  <r>
    <x v="1"/>
    <x v="2"/>
    <x v="14"/>
    <x v="48"/>
    <n v="150"/>
    <n v="33.46"/>
    <x v="1"/>
    <x v="69"/>
  </r>
  <r>
    <x v="7"/>
    <x v="0"/>
    <x v="16"/>
    <x v="244"/>
    <n v="42"/>
    <n v="68.166666666666671"/>
    <x v="4"/>
    <x v="219"/>
  </r>
  <r>
    <x v="0"/>
    <x v="1"/>
    <x v="12"/>
    <x v="245"/>
    <n v="126"/>
    <n v="12.833333333333334"/>
    <x v="6"/>
    <x v="221"/>
  </r>
  <r>
    <x v="4"/>
    <x v="0"/>
    <x v="21"/>
    <x v="246"/>
    <n v="6"/>
    <n v="1136.3333333333333"/>
    <x v="2"/>
    <x v="222"/>
  </r>
  <r>
    <x v="8"/>
    <x v="1"/>
    <x v="16"/>
    <x v="121"/>
    <n v="276"/>
    <n v="24.119565217391305"/>
    <x v="4"/>
    <x v="223"/>
  </r>
  <r>
    <x v="8"/>
    <x v="5"/>
    <x v="9"/>
    <x v="206"/>
    <n v="93"/>
    <n v="31.387096774193548"/>
    <x v="1"/>
    <x v="89"/>
  </r>
  <r>
    <x v="7"/>
    <x v="2"/>
    <x v="6"/>
    <x v="247"/>
    <n v="246"/>
    <n v="12.577235772357724"/>
    <x v="5"/>
    <x v="224"/>
  </r>
  <r>
    <x v="4"/>
    <x v="3"/>
    <x v="17"/>
    <x v="248"/>
    <n v="3"/>
    <n v="996.33333333333337"/>
    <x v="0"/>
    <x v="225"/>
  </r>
  <r>
    <x v="1"/>
    <x v="4"/>
    <x v="18"/>
    <x v="249"/>
    <n v="63"/>
    <n v="36"/>
    <x v="4"/>
    <x v="163"/>
  </r>
  <r>
    <x v="6"/>
    <x v="1"/>
    <x v="6"/>
    <x v="117"/>
    <n v="246"/>
    <n v="19.321138211382113"/>
    <x v="5"/>
    <x v="224"/>
  </r>
  <r>
    <x v="7"/>
    <x v="5"/>
    <x v="15"/>
    <x v="250"/>
    <n v="120"/>
    <n v="62.591666666666669"/>
    <x v="0"/>
    <x v="226"/>
  </r>
  <r>
    <x v="7"/>
    <x v="4"/>
    <x v="6"/>
    <x v="251"/>
    <n v="348"/>
    <n v="12.431034482758621"/>
    <x v="5"/>
    <x v="227"/>
  </r>
  <r>
    <x v="3"/>
    <x v="5"/>
    <x v="14"/>
    <x v="252"/>
    <n v="126"/>
    <n v="39.166666666666664"/>
    <x v="1"/>
    <x v="228"/>
  </r>
  <r>
    <x v="4"/>
    <x v="1"/>
    <x v="0"/>
    <x v="253"/>
    <n v="123"/>
    <n v="38.869918699186989"/>
    <x v="0"/>
    <x v="229"/>
  </r>
  <r>
    <x v="6"/>
    <x v="4"/>
    <x v="4"/>
    <x v="254"/>
    <n v="45"/>
    <n v="166.28888888888889"/>
    <x v="3"/>
    <x v="230"/>
  </r>
  <r>
    <x v="9"/>
    <x v="4"/>
    <x v="2"/>
    <x v="255"/>
    <n v="126"/>
    <n v="54.444444444444443"/>
    <x v="2"/>
    <x v="231"/>
  </r>
  <r>
    <x v="0"/>
    <x v="0"/>
    <x v="12"/>
    <x v="256"/>
    <n v="72"/>
    <n v="125.02777777777777"/>
    <x v="6"/>
    <x v="232"/>
  </r>
  <r>
    <x v="4"/>
    <x v="2"/>
    <x v="12"/>
    <x v="257"/>
    <n v="135"/>
    <n v="10.37037037037037"/>
    <x v="6"/>
    <x v="138"/>
  </r>
  <r>
    <x v="9"/>
    <x v="5"/>
    <x v="7"/>
    <x v="258"/>
    <n v="24"/>
    <n v="168.875"/>
    <x v="2"/>
    <x v="233"/>
  </r>
  <r>
    <x v="5"/>
    <x v="2"/>
    <x v="6"/>
    <x v="259"/>
    <n v="117"/>
    <n v="18.367521367521366"/>
    <x v="5"/>
    <x v="234"/>
  </r>
  <r>
    <x v="8"/>
    <x v="3"/>
    <x v="12"/>
    <x v="260"/>
    <n v="51"/>
    <n v="71.372549019607845"/>
    <x v="6"/>
    <x v="235"/>
  </r>
  <r>
    <x v="7"/>
    <x v="3"/>
    <x v="14"/>
    <x v="261"/>
    <n v="36"/>
    <n v="17.5"/>
    <x v="1"/>
    <x v="236"/>
  </r>
  <r>
    <x v="2"/>
    <x v="1"/>
    <x v="18"/>
    <x v="262"/>
    <n v="144"/>
    <n v="16.868055555555557"/>
    <x v="4"/>
    <x v="237"/>
  </r>
  <r>
    <x v="2"/>
    <x v="2"/>
    <x v="4"/>
    <x v="263"/>
    <n v="114"/>
    <n v="18.789473684210527"/>
    <x v="3"/>
    <x v="238"/>
  </r>
  <r>
    <x v="5"/>
    <x v="0"/>
    <x v="0"/>
    <x v="264"/>
    <n v="54"/>
    <n v="119.51851851851852"/>
    <x v="0"/>
    <x v="176"/>
  </r>
  <r>
    <x v="5"/>
    <x v="0"/>
    <x v="10"/>
    <x v="64"/>
    <n v="333"/>
    <n v="13.474474474474475"/>
    <x v="4"/>
    <x v="239"/>
  </r>
  <r>
    <x v="8"/>
    <x v="0"/>
    <x v="2"/>
    <x v="62"/>
    <n v="366"/>
    <n v="2.5628415300546448"/>
    <x v="2"/>
    <x v="240"/>
  </r>
  <r>
    <x v="8"/>
    <x v="4"/>
    <x v="21"/>
    <x v="265"/>
    <n v="303"/>
    <n v="29.178217821782177"/>
    <x v="2"/>
    <x v="241"/>
  </r>
  <r>
    <x v="7"/>
    <x v="3"/>
    <x v="5"/>
    <x v="65"/>
    <n v="126"/>
    <n v="31.888888888888889"/>
    <x v="4"/>
    <x v="135"/>
  </r>
  <r>
    <x v="3"/>
    <x v="0"/>
    <x v="16"/>
    <x v="266"/>
    <n v="231"/>
    <n v="3.0909090909090908"/>
    <x v="4"/>
    <x v="25"/>
  </r>
  <r>
    <x v="2"/>
    <x v="4"/>
    <x v="4"/>
    <x v="267"/>
    <n v="102"/>
    <n v="37.745098039215684"/>
    <x v="3"/>
    <x v="2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84"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location ref="A2:D8"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4">
    <format dxfId="28">
      <pivotArea collapsedLevelsAreSubtotals="1" fieldPosition="0">
        <references count="2">
          <reference field="4294967294" count="2" selected="0">
            <x v="0"/>
            <x v="1"/>
          </reference>
          <reference field="1" count="0"/>
        </references>
      </pivotArea>
    </format>
    <format dxfId="27">
      <pivotArea type="all" dataOnly="0" outline="0" fieldPosition="0"/>
    </format>
    <format dxfId="26">
      <pivotArea type="all" dataOnly="0" outline="0" fieldPosition="0"/>
    </format>
    <format dxfId="25">
      <pivotArea dataOnly="0" labelOnly="1" fieldPosition="0">
        <references count="1">
          <reference field="1" count="0"/>
        </references>
      </pivotArea>
    </format>
  </formats>
  <conditionalFormats count="5">
    <conditionalFormat priority="8">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3365C-471C-48B7-8B25-3FB92AFFDFDB}" name="PivotTable3" cacheId="85"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B13:C19" firstHeaderRow="1" firstDataRow="1" firstDataCol="1"/>
  <pivotFields count="8">
    <pivotField showAll="0"/>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pivotField numFmtId="165" showAll="0"/>
    <pivotField numFmtId="165" showAll="0"/>
  </pivotFields>
  <rowFields count="1">
    <field x="2"/>
  </rowFields>
  <rowItems count="6">
    <i>
      <x v="6"/>
    </i>
    <i>
      <x v="7"/>
    </i>
    <i>
      <x v="8"/>
    </i>
    <i>
      <x v="16"/>
    </i>
    <i>
      <x v="17"/>
    </i>
    <i t="grand">
      <x/>
    </i>
  </rowItems>
  <colItems count="1">
    <i/>
  </colItems>
  <dataFields count="1">
    <dataField name="Sum of Amount" fld="3" baseField="0" baseItem="0" numFmtId="167"/>
  </dataFields>
  <formats count="2">
    <format dxfId="23">
      <pivotArea outline="0" collapsedLevelsAreSubtotals="1" fieldPosition="0"/>
    </format>
    <format dxfId="22">
      <pivotArea dataOnly="0" labelOnly="1" outline="0" axis="axisValues" fieldPosition="0"/>
    </format>
  </formats>
  <pivotTableStyleInfo name="PivotStyleMedium7"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8D1DE-05B0-43A2-B319-2154B8B850F7}" name="PivotTable2" cacheId="8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3:C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formats count="1">
    <format dxfId="24">
      <pivotArea dataOnly="0" outline="0" fieldPosition="0">
        <references count="1">
          <reference field="4294967294" count="1">
            <x v="0"/>
          </reference>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filters count="1">
    <filter fld="0" type="count" id="2"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ANALYSIS MINE (Autosave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85"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location ref="A3:B15" firstHeaderRow="1" firstDataRow="1" firstDataCol="1"/>
  <pivotFields count="8">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 numFmtId="165" showAll="0" defaultSubtotal="0"/>
    <pivotField numFmtId="165"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dataFields>
  <formats count="1">
    <format dxfId="9">
      <pivotArea type="all" dataOnly="0" outline="0"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8" cacheId="85"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location ref="E22:F34" firstHeaderRow="1" firstDataRow="1" firstDataCol="1"/>
  <pivotFields count="8">
    <pivotField showAll="0"/>
    <pivotField axis="axisRow" showAll="0">
      <items count="7">
        <item x="4"/>
        <item x="2"/>
        <item x="5"/>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pivotField numFmtId="3" showAll="0"/>
    <pivotField showAll="0"/>
    <pivotField numFmtId="165" showAll="0" defaultSubtotal="0"/>
    <pivotField numFmtId="165" showAll="0" defaultSubtotal="0"/>
  </pivotFields>
  <rowFields count="2">
    <field x="1"/>
    <field x="2"/>
  </rowFields>
  <rowItems count="12">
    <i>
      <x/>
    </i>
    <i r="1">
      <x v="9"/>
    </i>
    <i>
      <x v="1"/>
    </i>
    <i r="1">
      <x v="6"/>
    </i>
    <i>
      <x v="2"/>
    </i>
    <i r="1">
      <x v="13"/>
    </i>
    <i>
      <x v="3"/>
    </i>
    <i r="1">
      <x v="5"/>
    </i>
    <i>
      <x v="4"/>
    </i>
    <i r="1">
      <x v="11"/>
    </i>
    <i>
      <x v="5"/>
    </i>
    <i r="1">
      <x v="6"/>
    </i>
  </rowItems>
  <colItems count="1">
    <i/>
  </colItems>
  <dataFields count="1">
    <dataField name="Sum of Amount" fld="3" baseField="0" baseItem="0"/>
  </dataFields>
  <formats count="1">
    <format dxfId="10">
      <pivotArea type="all" dataOnly="0" outline="0" fieldPosition="0"/>
    </format>
  </formats>
  <pivotTableStyleInfo name="PivotStyleMedium7" showRowHeaders="1" showColHeaders="1" showRowStripes="0" showColStripes="0" showLastColumn="1"/>
  <filters count="1">
    <filter fld="2"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D9042B-B3F1-4FF7-AB14-DD0222F1F2C8}" name="PivotTable4" cacheId="85"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location ref="A22:B34" firstHeaderRow="1" firstDataRow="1" firstDataCol="1"/>
  <pivotFields count="8">
    <pivotField showAll="0"/>
    <pivotField axis="axisRow" showAll="0">
      <items count="7">
        <item x="4"/>
        <item x="2"/>
        <item x="5"/>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pivotField numFmtId="3" showAll="0"/>
    <pivotField showAll="0"/>
    <pivotField numFmtId="165" showAll="0" defaultSubtotal="0"/>
    <pivotField numFmtId="165" showAll="0" defaultSubtotal="0"/>
  </pivotFields>
  <rowFields count="2">
    <field x="1"/>
    <field x="2"/>
  </rowFields>
  <rowItems count="12">
    <i>
      <x/>
    </i>
    <i r="1">
      <x v="5"/>
    </i>
    <i>
      <x v="1"/>
    </i>
    <i r="1">
      <x v="14"/>
    </i>
    <i>
      <x v="2"/>
    </i>
    <i r="1">
      <x v="15"/>
    </i>
    <i>
      <x v="3"/>
    </i>
    <i r="1">
      <x v="6"/>
    </i>
    <i>
      <x v="4"/>
    </i>
    <i r="1">
      <x v="17"/>
    </i>
    <i>
      <x v="5"/>
    </i>
    <i r="1">
      <x v="18"/>
    </i>
  </rowItems>
  <colItems count="1">
    <i/>
  </colItems>
  <dataFields count="1">
    <dataField name="Sum of Amount" fld="3" baseField="0" baseItem="0"/>
  </dataFields>
  <formats count="1">
    <format dxfId="11">
      <pivotArea type="all" dataOnly="0" outline="0" fieldPosition="0"/>
    </format>
  </formats>
  <pivotTableStyleInfo name="PivotStyleMedium7"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6" cacheId="85" applyNumberFormats="0" applyBorderFormats="0" applyFontFormats="0" applyPatternFormats="0" applyAlignmentFormats="0" applyWidthHeightFormats="1" dataCaption="Values" updatedVersion="8" minRefreshableVersion="3" useAutoFormatting="1" rowGrandTotals="0" itemPrintTitles="1" createdVersion="4" indent="0" outline="1" outlineData="1" multipleFieldFilters="0">
  <location ref="E3:F15" firstHeaderRow="1" firstDataRow="1" firstDataCol="1"/>
  <pivotFields count="8">
    <pivotField axis="axisRow" showAll="0" measureFilter="1"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 numFmtId="165" showAll="0" defaultSubtotal="0"/>
    <pivotField numFmtId="165" showAll="0" defaultSubtotal="0"/>
  </pivotFields>
  <rowFields count="2">
    <field x="1"/>
    <field x="0"/>
  </rowFields>
  <rowItems count="12">
    <i>
      <x/>
    </i>
    <i r="1">
      <x v="2"/>
    </i>
    <i>
      <x v="1"/>
    </i>
    <i r="1">
      <x v="1"/>
    </i>
    <i>
      <x v="2"/>
    </i>
    <i r="1">
      <x v="1"/>
    </i>
    <i>
      <x v="3"/>
    </i>
    <i r="1">
      <x v="8"/>
    </i>
    <i>
      <x v="4"/>
    </i>
    <i r="1">
      <x v="2"/>
    </i>
    <i>
      <x v="5"/>
    </i>
    <i r="1">
      <x/>
    </i>
  </rowItems>
  <colItems count="1">
    <i/>
  </colItems>
  <dataFields count="1">
    <dataField name="Sum of Amount" fld="3" baseField="0" baseItem="0"/>
  </dataFields>
  <pivotTableStyleInfo name="PivotStyleMedium7"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D21D97-FB3D-499C-BA32-44F29FF4CD85}" name="PivotTable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26" firstHeaderRow="0"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3">
    <i>
      <x v="7"/>
    </i>
    <i>
      <x v="8"/>
    </i>
    <i>
      <x v="6"/>
    </i>
    <i>
      <x v="16"/>
    </i>
    <i>
      <x v="17"/>
    </i>
    <i>
      <x v="18"/>
    </i>
    <i>
      <x v="1"/>
    </i>
    <i>
      <x v="4"/>
    </i>
    <i>
      <x v="10"/>
    </i>
    <i>
      <x v="14"/>
    </i>
    <i>
      <x v="12"/>
    </i>
    <i>
      <x v="21"/>
    </i>
    <i>
      <x v="11"/>
    </i>
    <i>
      <x v="15"/>
    </i>
    <i>
      <x v="9"/>
    </i>
    <i>
      <x v="13"/>
    </i>
    <i>
      <x v="3"/>
    </i>
    <i>
      <x/>
    </i>
    <i>
      <x v="19"/>
    </i>
    <i>
      <x v="20"/>
    </i>
    <i>
      <x v="2"/>
    </i>
    <i>
      <x v="5"/>
    </i>
    <i t="grand">
      <x/>
    </i>
  </rowItems>
  <colFields count="1">
    <field x="-2"/>
  </colFields>
  <colItems count="2">
    <i>
      <x/>
    </i>
    <i i="1">
      <x v="1"/>
    </i>
  </colItems>
  <dataFields count="2">
    <dataField name=" " fld="1" subtotal="count" baseField="0" baseItem="0">
      <extLst>
        <ext xmlns:x14="http://schemas.microsoft.com/office/spreadsheetml/2009/9/main" uri="{E15A36E0-9728-4e99-A89B-3F7291B0FE68}">
          <x14:dataField sourceField="1" uniqueName="[__Xl2].[Measures].[Product Profit]"/>
        </ext>
      </extLst>
    </dataField>
    <dataField fld="2" subtotal="count" baseField="0" baseItem="0" numFmtId="167">
      <extLst>
        <ext xmlns:x14="http://schemas.microsoft.com/office/spreadsheetml/2009/9/main" uri="{E15A36E0-9728-4e99-A89B-3F7291B0FE68}">
          <x14:dataField sourceField="1"/>
        </ext>
      </extLst>
    </dataField>
  </dataFields>
  <formats count="2">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7"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ANALYSIS MINE (Autosaved).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6"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s>
  <data>
    <tabular pivotCacheId="1">
      <items count="22">
        <i x="8" s="1"/>
        <i x="0" s="1"/>
        <i x="17" s="1"/>
        <i x="15" s="1"/>
        <i x="7" s="1"/>
        <i x="2" s="1"/>
        <i x="21" s="1"/>
        <i x="19" s="1"/>
        <i x="1" s="1"/>
        <i x="3" s="1"/>
        <i x="9" s="1"/>
        <i x="14" s="1"/>
        <i x="12" s="1"/>
        <i x="11" s="1"/>
        <i x="10" s="1"/>
        <i x="13" s="1"/>
        <i x="18" s="1"/>
        <i x="5" s="1"/>
        <i x="16" s="1"/>
        <i x="6" s="1"/>
        <i x="2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rowHeight="251883"/>
  <slicer name="Product" xr10:uid="{00000000-0014-0000-FFFF-FFFF02000000}" cache="Slicer_Product" caption="Produc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Y10:Z32" totalsRowShown="0">
  <autoFilter ref="Y10:Z32" xr:uid="{00000000-0009-0000-0100-000001000000}"/>
  <tableColumns count="2">
    <tableColumn id="1" xr3:uid="{00000000-0010-0000-0000-000001000000}" name="Product"/>
    <tableColumn id="2" xr3:uid="{00000000-0010-0000-0000-000002000000}" name="Cost per unit"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s3" displayName="products3" ref="U11:V33" totalsRowShown="0">
  <autoFilter ref="U11:V33" xr:uid="{00000000-0009-0000-0100-000002000000}"/>
  <tableColumns count="2">
    <tableColumn id="1" xr3:uid="{00000000-0010-0000-0100-000001000000}" name="Product"/>
    <tableColumn id="2" xr3:uid="{00000000-0010-0000-0100-000002000000}" name="Cost per unit" dataDxfId="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Data" displayName="Data" ref="C11:J311" totalsRowShown="0" headerRowDxfId="59" dataDxfId="58">
  <autoFilter ref="C11:J311" xr:uid="{00000000-0009-0000-0100-000003000000}"/>
  <tableColumns count="8">
    <tableColumn id="1" xr3:uid="{00000000-0010-0000-0200-000001000000}" name="Sales Person" dataDxfId="57"/>
    <tableColumn id="2" xr3:uid="{00000000-0010-0000-0200-000002000000}" name="Geography" dataDxfId="56"/>
    <tableColumn id="3" xr3:uid="{00000000-0010-0000-0200-000003000000}" name="Product" dataDxfId="55"/>
    <tableColumn id="4" xr3:uid="{00000000-0010-0000-0200-000004000000}" name="Amount" dataDxfId="54"/>
    <tableColumn id="5" xr3:uid="{00000000-0010-0000-0200-000005000000}" name="Units" dataDxfId="53"/>
    <tableColumn id="6" xr3:uid="{00000000-0010-0000-0200-000006000000}" name="Sales per unit" dataDxfId="52">
      <calculatedColumnFormula>Data[Amount]/Data[Units]</calculatedColumnFormula>
    </tableColumn>
    <tableColumn id="7" xr3:uid="{00000000-0010-0000-0200-000007000000}" name="Cost per Unit" dataDxfId="51">
      <calculatedColumnFormula>VLOOKUP(Data[[#This Row],[Product]],products3[#All],2)</calculatedColumnFormula>
    </tableColumn>
    <tableColumn id="9" xr3:uid="{00000000-0010-0000-0200-000009000000}" name="Cost" dataDxfId="50">
      <calculatedColumnFormula>Data[[#This Row],[Cost per Unit]]*Data[[#This Row],[Units]]</calculatedColumnFormula>
    </tableColumn>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Statistics8" displayName="Statistics8" ref="D5:F13" totalsRowShown="0" headerRowDxfId="49" dataDxfId="47" headerRowBorderDxfId="48" tableBorderDxfId="46" totalsRowBorderDxfId="45">
  <autoFilter ref="D5:F13" xr:uid="{00000000-0009-0000-0100-000007000000}"/>
  <tableColumns count="3">
    <tableColumn id="1" xr3:uid="{00000000-0010-0000-0300-000001000000}" name="STATISTICS" dataDxfId="44"/>
    <tableColumn id="2" xr3:uid="{00000000-0010-0000-0300-000002000000}" name="AMOUNT" dataDxfId="43"/>
    <tableColumn id="3" xr3:uid="{00000000-0010-0000-0300-000003000000}" name="UNIT"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Data6" displayName="Data6" ref="B3:F303" totalsRowShown="0" headerRowDxfId="39" dataDxfId="38">
  <autoFilter ref="B3:F303" xr:uid="{00000000-0009-0000-0100-000005000000}"/>
  <sortState xmlns:xlrd2="http://schemas.microsoft.com/office/spreadsheetml/2017/richdata2" ref="B4:F303">
    <sortCondition descending="1" ref="E3:E303"/>
  </sortState>
  <tableColumns count="5">
    <tableColumn id="1" xr3:uid="{00000000-0010-0000-0400-000001000000}" name="Sales Person" dataDxfId="37"/>
    <tableColumn id="2" xr3:uid="{00000000-0010-0000-0400-000002000000}" name="Geography" dataDxfId="36"/>
    <tableColumn id="3" xr3:uid="{00000000-0010-0000-0400-000003000000}" name="Product" dataDxfId="35"/>
    <tableColumn id="4" xr3:uid="{00000000-0010-0000-0400-000004000000}" name="Amount" dataDxfId="34"/>
    <tableColumn id="5" xr3:uid="{00000000-0010-0000-0400-000005000000}" name="Units" dataDxfId="33"/>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ABC" displayName="SABC" ref="C4:F10" totalsRowShown="0">
  <autoFilter ref="C4:F10" xr:uid="{00000000-0009-0000-0100-000006000000}"/>
  <sortState xmlns:xlrd2="http://schemas.microsoft.com/office/spreadsheetml/2017/richdata2" ref="C5:E10">
    <sortCondition descending="1" ref="D4:D10"/>
  </sortState>
  <tableColumns count="4">
    <tableColumn id="1" xr3:uid="{00000000-0010-0000-0500-000001000000}" name="COUNTRY" dataDxfId="32"/>
    <tableColumn id="2" xr3:uid="{00000000-0010-0000-0500-000002000000}" name="AMOUNT" dataDxfId="31">
      <calculatedColumnFormula>SUMIFS(Data[Amount],Data[Geography],SABC[[#This Row],[COUNTRY]])</calculatedColumnFormula>
    </tableColumn>
    <tableColumn id="5" xr3:uid="{00000000-0010-0000-0500-000005000000}" name=" " dataDxfId="30">
      <calculatedColumnFormula>D5</calculatedColumnFormula>
    </tableColumn>
    <tableColumn id="3" xr3:uid="{00000000-0010-0000-0500-000003000000}" name="UNIT" dataDxfId="29">
      <calculatedColumnFormula>SUMIFS(Data[Units], Data[Geography], C5)</calculatedColumnFormula>
    </tableColumn>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B4:F304" totalsRowShown="0" headerRowDxfId="21" dataDxfId="19" headerRowBorderDxfId="20" tableBorderDxfId="18" totalsRowBorderDxfId="17">
  <autoFilter ref="B4:F304" xr:uid="{00000000-0009-0000-0100-00000B000000}"/>
  <sortState xmlns:xlrd2="http://schemas.microsoft.com/office/spreadsheetml/2017/richdata2" ref="B5:F303">
    <sortCondition descending="1" ref="D4:D304"/>
  </sortState>
  <tableColumns count="5">
    <tableColumn id="1" xr3:uid="{00000000-0010-0000-0700-000001000000}" name="Sales Person" dataDxfId="16"/>
    <tableColumn id="2" xr3:uid="{00000000-0010-0000-0700-000002000000}" name="Geography" dataDxfId="15"/>
    <tableColumn id="3" xr3:uid="{00000000-0010-0000-0700-000003000000}" name="Product" dataDxfId="14"/>
    <tableColumn id="4" xr3:uid="{00000000-0010-0000-0700-000004000000}" name="Amount" dataDxfId="13"/>
    <tableColumn id="5" xr3:uid="{00000000-0010-0000-0700-000005000000}" name="Units" dataDxfId="1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G5:J15" totalsRowShown="0" headerRowDxfId="6" dataDxfId="5" tableBorderDxfId="4">
  <autoFilter ref="G5:J15" xr:uid="{00000000-0009-0000-0100-000008000000}"/>
  <tableColumns count="4">
    <tableColumn id="1" xr3:uid="{00000000-0010-0000-0800-000001000000}" name=" Name" dataDxfId="3"/>
    <tableColumn id="2" xr3:uid="{00000000-0010-0000-0800-000002000000}" name="Amount" dataDxfId="2"/>
    <tableColumn id="3" xr3:uid="{00000000-0010-0000-0800-000003000000}" name="Units" dataDxfId="1"/>
    <tableColumn id="4" xr3:uid="{00000000-0010-0000-0800-000004000000}" name="Target" dataDxfId="0">
      <calculatedColumnFormula>IF(H6&gt;=12000,1,-1)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0:Z657"/>
  <sheetViews>
    <sheetView tabSelected="1" topLeftCell="D1" workbookViewId="0">
      <selection activeCell="J20" sqref="J20"/>
    </sheetView>
  </sheetViews>
  <sheetFormatPr defaultColWidth="8.8125" defaultRowHeight="15.75" x14ac:dyDescent="0.5"/>
  <cols>
    <col min="1" max="1" width="1.6875" customWidth="1"/>
    <col min="2" max="2" width="3.6875" customWidth="1"/>
    <col min="3" max="3" width="19.5" customWidth="1"/>
    <col min="4" max="4" width="14.6875" customWidth="1"/>
    <col min="5" max="5" width="21.8125" bestFit="1" customWidth="1"/>
    <col min="6" max="6" width="13.5" customWidth="1"/>
    <col min="7" max="7" width="11.6875" customWidth="1"/>
    <col min="10" max="10" width="3.8125" customWidth="1"/>
    <col min="11" max="11" width="53.8125" customWidth="1"/>
    <col min="25" max="25" width="21.8125" bestFit="1" customWidth="1"/>
    <col min="26" max="26" width="14.5" customWidth="1"/>
    <col min="31" max="31" width="21.8125" customWidth="1"/>
  </cols>
  <sheetData>
    <row r="10" spans="3:26" x14ac:dyDescent="0.5">
      <c r="C10" s="4" t="s">
        <v>1</v>
      </c>
      <c r="D10" s="4" t="s">
        <v>2</v>
      </c>
      <c r="E10" s="4" t="s">
        <v>3</v>
      </c>
      <c r="F10" s="5" t="s">
        <v>4</v>
      </c>
      <c r="G10" s="5" t="s">
        <v>5</v>
      </c>
      <c r="J10" s="6" t="s">
        <v>6</v>
      </c>
      <c r="K10" s="2"/>
      <c r="Y10" t="s">
        <v>3</v>
      </c>
      <c r="Z10" t="s">
        <v>7</v>
      </c>
    </row>
    <row r="11" spans="3:26" x14ac:dyDescent="0.5">
      <c r="C11" t="s">
        <v>8</v>
      </c>
      <c r="D11" t="s">
        <v>9</v>
      </c>
      <c r="E11" t="s">
        <v>10</v>
      </c>
      <c r="F11" s="7">
        <v>1624</v>
      </c>
      <c r="G11" s="8">
        <v>114</v>
      </c>
      <c r="J11" s="9">
        <v>1</v>
      </c>
      <c r="K11" s="10" t="s">
        <v>11</v>
      </c>
      <c r="Y11" t="s">
        <v>12</v>
      </c>
      <c r="Z11" s="11">
        <v>9.33</v>
      </c>
    </row>
    <row r="12" spans="3:26" x14ac:dyDescent="0.5">
      <c r="C12" t="s">
        <v>13</v>
      </c>
      <c r="D12" t="s">
        <v>14</v>
      </c>
      <c r="E12" t="s">
        <v>15</v>
      </c>
      <c r="F12" s="7">
        <v>6706</v>
      </c>
      <c r="G12" s="8">
        <v>459</v>
      </c>
      <c r="J12" s="9">
        <v>2</v>
      </c>
      <c r="K12" s="10" t="s">
        <v>16</v>
      </c>
      <c r="Y12" t="s">
        <v>17</v>
      </c>
      <c r="Z12" s="11">
        <v>11.7</v>
      </c>
    </row>
    <row r="13" spans="3:26" x14ac:dyDescent="0.5">
      <c r="C13" t="s">
        <v>18</v>
      </c>
      <c r="D13" t="s">
        <v>14</v>
      </c>
      <c r="E13" t="s">
        <v>19</v>
      </c>
      <c r="F13" s="7">
        <v>959</v>
      </c>
      <c r="G13" s="8">
        <v>147</v>
      </c>
      <c r="J13" s="9">
        <v>3</v>
      </c>
      <c r="K13" s="10" t="s">
        <v>20</v>
      </c>
      <c r="Y13" t="s">
        <v>19</v>
      </c>
      <c r="Z13" s="11">
        <v>11.88</v>
      </c>
    </row>
    <row r="14" spans="3:26" x14ac:dyDescent="0.5">
      <c r="C14" t="s">
        <v>21</v>
      </c>
      <c r="D14" t="s">
        <v>22</v>
      </c>
      <c r="E14" t="s">
        <v>23</v>
      </c>
      <c r="F14" s="7">
        <v>9632</v>
      </c>
      <c r="G14" s="8">
        <v>288</v>
      </c>
      <c r="J14" s="9">
        <v>4</v>
      </c>
      <c r="K14" s="10" t="s">
        <v>24</v>
      </c>
      <c r="Y14" t="s">
        <v>25</v>
      </c>
      <c r="Z14" s="11">
        <v>11.73</v>
      </c>
    </row>
    <row r="15" spans="3:26" x14ac:dyDescent="0.5">
      <c r="C15" t="s">
        <v>26</v>
      </c>
      <c r="D15" t="s">
        <v>27</v>
      </c>
      <c r="E15" t="s">
        <v>28</v>
      </c>
      <c r="F15" s="7">
        <v>2100</v>
      </c>
      <c r="G15" s="8">
        <v>414</v>
      </c>
      <c r="J15" s="9">
        <v>5</v>
      </c>
      <c r="K15" s="10" t="s">
        <v>29</v>
      </c>
      <c r="Y15" t="s">
        <v>30</v>
      </c>
      <c r="Z15" s="11">
        <v>8.7899999999999991</v>
      </c>
    </row>
    <row r="16" spans="3:26" x14ac:dyDescent="0.5">
      <c r="C16" t="s">
        <v>8</v>
      </c>
      <c r="D16" t="s">
        <v>14</v>
      </c>
      <c r="E16" t="s">
        <v>31</v>
      </c>
      <c r="F16" s="7">
        <v>8869</v>
      </c>
      <c r="G16" s="8">
        <v>432</v>
      </c>
      <c r="J16" s="9">
        <v>6</v>
      </c>
      <c r="K16" s="10" t="s">
        <v>32</v>
      </c>
      <c r="Y16" t="s">
        <v>33</v>
      </c>
      <c r="Z16" s="11">
        <v>3.11</v>
      </c>
    </row>
    <row r="17" spans="3:26" x14ac:dyDescent="0.5">
      <c r="C17" t="s">
        <v>26</v>
      </c>
      <c r="D17" t="s">
        <v>34</v>
      </c>
      <c r="E17" t="s">
        <v>35</v>
      </c>
      <c r="F17" s="7">
        <v>2681</v>
      </c>
      <c r="G17" s="8">
        <v>54</v>
      </c>
      <c r="J17" s="9">
        <v>7</v>
      </c>
      <c r="K17" s="10" t="s">
        <v>36</v>
      </c>
      <c r="Y17" t="s">
        <v>23</v>
      </c>
      <c r="Z17" s="11">
        <v>6.47</v>
      </c>
    </row>
    <row r="18" spans="3:26" x14ac:dyDescent="0.5">
      <c r="C18" t="s">
        <v>13</v>
      </c>
      <c r="D18" t="s">
        <v>14</v>
      </c>
      <c r="E18" t="s">
        <v>37</v>
      </c>
      <c r="F18" s="7">
        <v>5012</v>
      </c>
      <c r="G18" s="8">
        <v>210</v>
      </c>
      <c r="J18" s="9">
        <v>8</v>
      </c>
      <c r="K18" s="10" t="s">
        <v>38</v>
      </c>
      <c r="Y18" t="s">
        <v>39</v>
      </c>
      <c r="Z18" s="11">
        <v>7.64</v>
      </c>
    </row>
    <row r="19" spans="3:26" x14ac:dyDescent="0.5">
      <c r="C19" t="s">
        <v>40</v>
      </c>
      <c r="D19" t="s">
        <v>34</v>
      </c>
      <c r="E19" t="s">
        <v>17</v>
      </c>
      <c r="F19" s="7">
        <v>1281</v>
      </c>
      <c r="G19" s="8">
        <v>75</v>
      </c>
      <c r="J19" s="9">
        <v>9</v>
      </c>
      <c r="K19" s="10" t="s">
        <v>41</v>
      </c>
      <c r="Y19" t="s">
        <v>42</v>
      </c>
      <c r="Z19" s="11">
        <v>10.62</v>
      </c>
    </row>
    <row r="20" spans="3:26" x14ac:dyDescent="0.5">
      <c r="C20" t="s">
        <v>43</v>
      </c>
      <c r="D20" t="s">
        <v>9</v>
      </c>
      <c r="E20" t="s">
        <v>17</v>
      </c>
      <c r="F20" s="7">
        <v>4991</v>
      </c>
      <c r="G20" s="8">
        <v>12</v>
      </c>
      <c r="J20" s="9"/>
      <c r="K20" s="10"/>
      <c r="Y20" t="s">
        <v>45</v>
      </c>
      <c r="Z20" s="11">
        <v>9</v>
      </c>
    </row>
    <row r="21" spans="3:26" x14ac:dyDescent="0.5">
      <c r="C21" t="s">
        <v>46</v>
      </c>
      <c r="D21" t="s">
        <v>27</v>
      </c>
      <c r="E21" t="s">
        <v>28</v>
      </c>
      <c r="F21" s="7">
        <v>1785</v>
      </c>
      <c r="G21" s="8">
        <v>462</v>
      </c>
      <c r="Y21" t="s">
        <v>37</v>
      </c>
      <c r="Z21" s="11">
        <v>9.77</v>
      </c>
    </row>
    <row r="22" spans="3:26" x14ac:dyDescent="0.5">
      <c r="C22" t="s">
        <v>47</v>
      </c>
      <c r="D22" t="s">
        <v>9</v>
      </c>
      <c r="E22" t="s">
        <v>33</v>
      </c>
      <c r="F22" s="7">
        <v>3983</v>
      </c>
      <c r="G22" s="8">
        <v>144</v>
      </c>
      <c r="Y22" t="s">
        <v>48</v>
      </c>
      <c r="Z22" s="11">
        <v>6.49</v>
      </c>
    </row>
    <row r="23" spans="3:26" x14ac:dyDescent="0.5">
      <c r="C23" t="s">
        <v>18</v>
      </c>
      <c r="D23" t="s">
        <v>34</v>
      </c>
      <c r="E23" t="s">
        <v>30</v>
      </c>
      <c r="F23" s="7">
        <v>2646</v>
      </c>
      <c r="G23" s="8">
        <v>120</v>
      </c>
      <c r="Y23" t="s">
        <v>49</v>
      </c>
      <c r="Z23" s="11">
        <v>4.97</v>
      </c>
    </row>
    <row r="24" spans="3:26" x14ac:dyDescent="0.5">
      <c r="C24" t="s">
        <v>46</v>
      </c>
      <c r="D24" t="s">
        <v>50</v>
      </c>
      <c r="E24" t="s">
        <v>12</v>
      </c>
      <c r="F24" s="7">
        <v>252</v>
      </c>
      <c r="G24" s="8">
        <v>54</v>
      </c>
      <c r="Y24" t="s">
        <v>28</v>
      </c>
      <c r="Z24" s="11">
        <v>13.15</v>
      </c>
    </row>
    <row r="25" spans="3:26" x14ac:dyDescent="0.5">
      <c r="C25" t="s">
        <v>47</v>
      </c>
      <c r="D25" t="s">
        <v>14</v>
      </c>
      <c r="E25" t="s">
        <v>28</v>
      </c>
      <c r="F25" s="7">
        <v>2464</v>
      </c>
      <c r="G25" s="8">
        <v>234</v>
      </c>
      <c r="Y25" t="s">
        <v>51</v>
      </c>
      <c r="Z25" s="11">
        <v>5.6</v>
      </c>
    </row>
    <row r="26" spans="3:26" x14ac:dyDescent="0.5">
      <c r="C26" t="s">
        <v>47</v>
      </c>
      <c r="D26" t="s">
        <v>14</v>
      </c>
      <c r="E26" t="s">
        <v>52</v>
      </c>
      <c r="F26" s="7">
        <v>2114</v>
      </c>
      <c r="G26" s="8">
        <v>66</v>
      </c>
      <c r="Y26" t="s">
        <v>53</v>
      </c>
      <c r="Z26" s="11">
        <v>16.73</v>
      </c>
    </row>
    <row r="27" spans="3:26" x14ac:dyDescent="0.5">
      <c r="C27" t="s">
        <v>26</v>
      </c>
      <c r="D27" t="s">
        <v>9</v>
      </c>
      <c r="E27" t="s">
        <v>35</v>
      </c>
      <c r="F27" s="7">
        <v>7693</v>
      </c>
      <c r="G27" s="8">
        <v>87</v>
      </c>
      <c r="Y27" t="s">
        <v>54</v>
      </c>
      <c r="Z27" s="11">
        <v>10.38</v>
      </c>
    </row>
    <row r="28" spans="3:26" x14ac:dyDescent="0.5">
      <c r="C28" t="s">
        <v>43</v>
      </c>
      <c r="D28" t="s">
        <v>50</v>
      </c>
      <c r="E28" t="s">
        <v>42</v>
      </c>
      <c r="F28" s="7">
        <v>15610</v>
      </c>
      <c r="G28" s="8">
        <v>339</v>
      </c>
      <c r="Y28" t="s">
        <v>52</v>
      </c>
      <c r="Z28" s="11">
        <v>7.16</v>
      </c>
    </row>
    <row r="29" spans="3:26" x14ac:dyDescent="0.5">
      <c r="C29" t="s">
        <v>21</v>
      </c>
      <c r="D29" t="s">
        <v>50</v>
      </c>
      <c r="E29" t="s">
        <v>37</v>
      </c>
      <c r="F29" s="7">
        <v>336</v>
      </c>
      <c r="G29" s="8">
        <v>144</v>
      </c>
      <c r="Y29" t="s">
        <v>10</v>
      </c>
      <c r="Z29" s="11">
        <v>14.49</v>
      </c>
    </row>
    <row r="30" spans="3:26" x14ac:dyDescent="0.5">
      <c r="C30" t="s">
        <v>46</v>
      </c>
      <c r="D30" t="s">
        <v>27</v>
      </c>
      <c r="E30" t="s">
        <v>42</v>
      </c>
      <c r="F30" s="7">
        <v>9443</v>
      </c>
      <c r="G30" s="8">
        <v>162</v>
      </c>
      <c r="Y30" t="s">
        <v>35</v>
      </c>
      <c r="Z30" s="11">
        <v>5.79</v>
      </c>
    </row>
    <row r="31" spans="3:26" x14ac:dyDescent="0.5">
      <c r="C31" t="s">
        <v>18</v>
      </c>
      <c r="D31" t="s">
        <v>50</v>
      </c>
      <c r="E31" t="s">
        <v>48</v>
      </c>
      <c r="F31" s="7">
        <v>8155</v>
      </c>
      <c r="G31" s="8">
        <v>90</v>
      </c>
      <c r="Y31" t="s">
        <v>15</v>
      </c>
      <c r="Z31" s="11">
        <v>8.65</v>
      </c>
    </row>
    <row r="32" spans="3:26" x14ac:dyDescent="0.5">
      <c r="C32" t="s">
        <v>13</v>
      </c>
      <c r="D32" t="s">
        <v>34</v>
      </c>
      <c r="E32" t="s">
        <v>48</v>
      </c>
      <c r="F32" s="7">
        <v>1701</v>
      </c>
      <c r="G32" s="8">
        <v>234</v>
      </c>
      <c r="Y32" t="s">
        <v>31</v>
      </c>
      <c r="Z32" s="11">
        <v>12.37</v>
      </c>
    </row>
    <row r="33" spans="3:7" x14ac:dyDescent="0.5">
      <c r="C33" t="s">
        <v>55</v>
      </c>
      <c r="D33" t="s">
        <v>34</v>
      </c>
      <c r="E33" t="s">
        <v>37</v>
      </c>
      <c r="F33" s="7">
        <v>2205</v>
      </c>
      <c r="G33" s="8">
        <v>141</v>
      </c>
    </row>
    <row r="34" spans="3:7" x14ac:dyDescent="0.5">
      <c r="C34" t="s">
        <v>13</v>
      </c>
      <c r="D34" t="s">
        <v>9</v>
      </c>
      <c r="E34" t="s">
        <v>39</v>
      </c>
      <c r="F34" s="7">
        <v>1771</v>
      </c>
      <c r="G34" s="8">
        <v>204</v>
      </c>
    </row>
    <row r="35" spans="3:7" x14ac:dyDescent="0.5">
      <c r="C35" t="s">
        <v>21</v>
      </c>
      <c r="D35" t="s">
        <v>14</v>
      </c>
      <c r="E35" t="s">
        <v>25</v>
      </c>
      <c r="F35" s="7">
        <v>2114</v>
      </c>
      <c r="G35" s="8">
        <v>186</v>
      </c>
    </row>
    <row r="36" spans="3:7" x14ac:dyDescent="0.5">
      <c r="C36" t="s">
        <v>21</v>
      </c>
      <c r="D36" t="s">
        <v>22</v>
      </c>
      <c r="E36" t="s">
        <v>12</v>
      </c>
      <c r="F36" s="7">
        <v>10311</v>
      </c>
      <c r="G36" s="8">
        <v>231</v>
      </c>
    </row>
    <row r="37" spans="3:7" x14ac:dyDescent="0.5">
      <c r="C37" t="s">
        <v>47</v>
      </c>
      <c r="D37" t="s">
        <v>27</v>
      </c>
      <c r="E37" t="s">
        <v>30</v>
      </c>
      <c r="F37" s="7">
        <v>21</v>
      </c>
      <c r="G37" s="8">
        <v>168</v>
      </c>
    </row>
    <row r="38" spans="3:7" x14ac:dyDescent="0.5">
      <c r="C38" t="s">
        <v>55</v>
      </c>
      <c r="D38" t="s">
        <v>14</v>
      </c>
      <c r="E38" t="s">
        <v>42</v>
      </c>
      <c r="F38" s="7">
        <v>1974</v>
      </c>
      <c r="G38" s="8">
        <v>195</v>
      </c>
    </row>
    <row r="39" spans="3:7" x14ac:dyDescent="0.5">
      <c r="C39" t="s">
        <v>43</v>
      </c>
      <c r="D39" t="s">
        <v>22</v>
      </c>
      <c r="E39" t="s">
        <v>48</v>
      </c>
      <c r="F39" s="7">
        <v>6314</v>
      </c>
      <c r="G39" s="8">
        <v>15</v>
      </c>
    </row>
    <row r="40" spans="3:7" x14ac:dyDescent="0.5">
      <c r="C40" t="s">
        <v>55</v>
      </c>
      <c r="D40" t="s">
        <v>9</v>
      </c>
      <c r="E40" t="s">
        <v>48</v>
      </c>
      <c r="F40" s="7">
        <v>4683</v>
      </c>
      <c r="G40" s="8">
        <v>30</v>
      </c>
    </row>
    <row r="41" spans="3:7" x14ac:dyDescent="0.5">
      <c r="C41" t="s">
        <v>21</v>
      </c>
      <c r="D41" t="s">
        <v>9</v>
      </c>
      <c r="E41" t="s">
        <v>49</v>
      </c>
      <c r="F41" s="7">
        <v>6398</v>
      </c>
      <c r="G41" s="8">
        <v>102</v>
      </c>
    </row>
    <row r="42" spans="3:7" x14ac:dyDescent="0.5">
      <c r="C42" t="s">
        <v>46</v>
      </c>
      <c r="D42" t="s">
        <v>14</v>
      </c>
      <c r="E42" t="s">
        <v>39</v>
      </c>
      <c r="F42" s="7">
        <v>553</v>
      </c>
      <c r="G42" s="8">
        <v>15</v>
      </c>
    </row>
    <row r="43" spans="3:7" x14ac:dyDescent="0.5">
      <c r="C43" t="s">
        <v>13</v>
      </c>
      <c r="D43" t="s">
        <v>27</v>
      </c>
      <c r="E43" t="s">
        <v>10</v>
      </c>
      <c r="F43" s="7">
        <v>7021</v>
      </c>
      <c r="G43" s="8">
        <v>183</v>
      </c>
    </row>
    <row r="44" spans="3:7" x14ac:dyDescent="0.5">
      <c r="C44" t="s">
        <v>8</v>
      </c>
      <c r="D44" t="s">
        <v>27</v>
      </c>
      <c r="E44" t="s">
        <v>37</v>
      </c>
      <c r="F44" s="7">
        <v>5817</v>
      </c>
      <c r="G44" s="8">
        <v>12</v>
      </c>
    </row>
    <row r="45" spans="3:7" x14ac:dyDescent="0.5">
      <c r="C45" t="s">
        <v>21</v>
      </c>
      <c r="D45" t="s">
        <v>27</v>
      </c>
      <c r="E45" t="s">
        <v>17</v>
      </c>
      <c r="F45" s="7">
        <v>3976</v>
      </c>
      <c r="G45" s="8">
        <v>72</v>
      </c>
    </row>
    <row r="46" spans="3:7" x14ac:dyDescent="0.5">
      <c r="C46" t="s">
        <v>26</v>
      </c>
      <c r="D46" t="s">
        <v>34</v>
      </c>
      <c r="E46" t="s">
        <v>53</v>
      </c>
      <c r="F46" s="7">
        <v>1134</v>
      </c>
      <c r="G46" s="8">
        <v>282</v>
      </c>
    </row>
    <row r="47" spans="3:7" x14ac:dyDescent="0.5">
      <c r="C47" t="s">
        <v>46</v>
      </c>
      <c r="D47" t="s">
        <v>27</v>
      </c>
      <c r="E47" t="s">
        <v>54</v>
      </c>
      <c r="F47" s="7">
        <v>6027</v>
      </c>
      <c r="G47" s="8">
        <v>144</v>
      </c>
    </row>
    <row r="48" spans="3:7" x14ac:dyDescent="0.5">
      <c r="C48" t="s">
        <v>26</v>
      </c>
      <c r="D48" t="s">
        <v>9</v>
      </c>
      <c r="E48" t="s">
        <v>30</v>
      </c>
      <c r="F48" s="7">
        <v>1904</v>
      </c>
      <c r="G48" s="8">
        <v>405</v>
      </c>
    </row>
    <row r="49" spans="3:7" x14ac:dyDescent="0.5">
      <c r="C49" t="s">
        <v>40</v>
      </c>
      <c r="D49" t="s">
        <v>50</v>
      </c>
      <c r="E49" t="s">
        <v>15</v>
      </c>
      <c r="F49" s="7">
        <v>3262</v>
      </c>
      <c r="G49" s="8">
        <v>75</v>
      </c>
    </row>
    <row r="50" spans="3:7" x14ac:dyDescent="0.5">
      <c r="C50" t="s">
        <v>8</v>
      </c>
      <c r="D50" t="s">
        <v>50</v>
      </c>
      <c r="E50" t="s">
        <v>53</v>
      </c>
      <c r="F50" s="7">
        <v>2289</v>
      </c>
      <c r="G50" s="8">
        <v>135</v>
      </c>
    </row>
    <row r="51" spans="3:7" x14ac:dyDescent="0.5">
      <c r="C51" t="s">
        <v>43</v>
      </c>
      <c r="D51" t="s">
        <v>50</v>
      </c>
      <c r="E51" t="s">
        <v>53</v>
      </c>
      <c r="F51" s="7">
        <v>6986</v>
      </c>
      <c r="G51" s="8">
        <v>21</v>
      </c>
    </row>
    <row r="52" spans="3:7" x14ac:dyDescent="0.5">
      <c r="C52" t="s">
        <v>46</v>
      </c>
      <c r="D52" t="s">
        <v>34</v>
      </c>
      <c r="E52" t="s">
        <v>48</v>
      </c>
      <c r="F52" s="7">
        <v>4417</v>
      </c>
      <c r="G52" s="8">
        <v>153</v>
      </c>
    </row>
    <row r="53" spans="3:7" x14ac:dyDescent="0.5">
      <c r="C53" t="s">
        <v>26</v>
      </c>
      <c r="D53" t="s">
        <v>50</v>
      </c>
      <c r="E53" t="s">
        <v>25</v>
      </c>
      <c r="F53" s="7">
        <v>1442</v>
      </c>
      <c r="G53" s="8">
        <v>15</v>
      </c>
    </row>
    <row r="54" spans="3:7" x14ac:dyDescent="0.5">
      <c r="C54" t="s">
        <v>47</v>
      </c>
      <c r="D54" t="s">
        <v>14</v>
      </c>
      <c r="E54" t="s">
        <v>17</v>
      </c>
      <c r="F54" s="7">
        <v>2415</v>
      </c>
      <c r="G54" s="8">
        <v>255</v>
      </c>
    </row>
    <row r="55" spans="3:7" x14ac:dyDescent="0.5">
      <c r="C55" t="s">
        <v>46</v>
      </c>
      <c r="D55" t="s">
        <v>9</v>
      </c>
      <c r="E55" t="s">
        <v>39</v>
      </c>
      <c r="F55" s="7">
        <v>238</v>
      </c>
      <c r="G55" s="8">
        <v>18</v>
      </c>
    </row>
    <row r="56" spans="3:7" x14ac:dyDescent="0.5">
      <c r="C56" t="s">
        <v>26</v>
      </c>
      <c r="D56" t="s">
        <v>9</v>
      </c>
      <c r="E56" t="s">
        <v>48</v>
      </c>
      <c r="F56" s="7">
        <v>4949</v>
      </c>
      <c r="G56" s="8">
        <v>189</v>
      </c>
    </row>
    <row r="57" spans="3:7" x14ac:dyDescent="0.5">
      <c r="C57" t="s">
        <v>43</v>
      </c>
      <c r="D57" t="s">
        <v>34</v>
      </c>
      <c r="E57" t="s">
        <v>15</v>
      </c>
      <c r="F57" s="7">
        <v>5075</v>
      </c>
      <c r="G57" s="8">
        <v>21</v>
      </c>
    </row>
    <row r="58" spans="3:7" x14ac:dyDescent="0.5">
      <c r="C58" t="s">
        <v>47</v>
      </c>
      <c r="D58" t="s">
        <v>22</v>
      </c>
      <c r="E58" t="s">
        <v>30</v>
      </c>
      <c r="F58" s="7">
        <v>9198</v>
      </c>
      <c r="G58" s="8">
        <v>36</v>
      </c>
    </row>
    <row r="59" spans="3:7" x14ac:dyDescent="0.5">
      <c r="C59" t="s">
        <v>26</v>
      </c>
      <c r="D59" t="s">
        <v>50</v>
      </c>
      <c r="E59" t="s">
        <v>52</v>
      </c>
      <c r="F59" s="7">
        <v>3339</v>
      </c>
      <c r="G59" s="8">
        <v>75</v>
      </c>
    </row>
    <row r="60" spans="3:7" x14ac:dyDescent="0.5">
      <c r="C60" t="s">
        <v>8</v>
      </c>
      <c r="D60" t="s">
        <v>50</v>
      </c>
      <c r="E60" t="s">
        <v>33</v>
      </c>
      <c r="F60" s="7">
        <v>5019</v>
      </c>
      <c r="G60" s="8">
        <v>156</v>
      </c>
    </row>
    <row r="61" spans="3:7" x14ac:dyDescent="0.5">
      <c r="C61" t="s">
        <v>43</v>
      </c>
      <c r="D61" t="s">
        <v>22</v>
      </c>
      <c r="E61" t="s">
        <v>30</v>
      </c>
      <c r="F61" s="7">
        <v>16184</v>
      </c>
      <c r="G61" s="8">
        <v>39</v>
      </c>
    </row>
    <row r="62" spans="3:7" x14ac:dyDescent="0.5">
      <c r="C62" t="s">
        <v>26</v>
      </c>
      <c r="D62" t="s">
        <v>22</v>
      </c>
      <c r="E62" t="s">
        <v>45</v>
      </c>
      <c r="F62" s="7">
        <v>497</v>
      </c>
      <c r="G62" s="8">
        <v>63</v>
      </c>
    </row>
    <row r="63" spans="3:7" x14ac:dyDescent="0.5">
      <c r="C63" t="s">
        <v>46</v>
      </c>
      <c r="D63" t="s">
        <v>22</v>
      </c>
      <c r="E63" t="s">
        <v>52</v>
      </c>
      <c r="F63" s="7">
        <v>8211</v>
      </c>
      <c r="G63" s="8">
        <v>75</v>
      </c>
    </row>
    <row r="64" spans="3:7" x14ac:dyDescent="0.5">
      <c r="C64" t="s">
        <v>46</v>
      </c>
      <c r="D64" t="s">
        <v>34</v>
      </c>
      <c r="E64" t="s">
        <v>54</v>
      </c>
      <c r="F64" s="7">
        <v>6580</v>
      </c>
      <c r="G64" s="8">
        <v>183</v>
      </c>
    </row>
    <row r="65" spans="3:7" x14ac:dyDescent="0.5">
      <c r="C65" t="s">
        <v>21</v>
      </c>
      <c r="D65" t="s">
        <v>14</v>
      </c>
      <c r="E65" t="s">
        <v>12</v>
      </c>
      <c r="F65" s="7">
        <v>4760</v>
      </c>
      <c r="G65" s="8">
        <v>69</v>
      </c>
    </row>
    <row r="66" spans="3:7" x14ac:dyDescent="0.5">
      <c r="C66" t="s">
        <v>8</v>
      </c>
      <c r="D66" t="s">
        <v>22</v>
      </c>
      <c r="E66" t="s">
        <v>28</v>
      </c>
      <c r="F66" s="7">
        <v>5439</v>
      </c>
      <c r="G66" s="8">
        <v>30</v>
      </c>
    </row>
    <row r="67" spans="3:7" x14ac:dyDescent="0.5">
      <c r="C67" t="s">
        <v>21</v>
      </c>
      <c r="D67" t="s">
        <v>50</v>
      </c>
      <c r="E67" t="s">
        <v>33</v>
      </c>
      <c r="F67" s="7">
        <v>1463</v>
      </c>
      <c r="G67" s="8">
        <v>39</v>
      </c>
    </row>
    <row r="68" spans="3:7" x14ac:dyDescent="0.5">
      <c r="C68" t="s">
        <v>47</v>
      </c>
      <c r="D68" t="s">
        <v>50</v>
      </c>
      <c r="E68" t="s">
        <v>15</v>
      </c>
      <c r="F68" s="7">
        <v>7777</v>
      </c>
      <c r="G68" s="8">
        <v>504</v>
      </c>
    </row>
    <row r="69" spans="3:7" x14ac:dyDescent="0.5">
      <c r="C69" t="s">
        <v>18</v>
      </c>
      <c r="D69" t="s">
        <v>9</v>
      </c>
      <c r="E69" t="s">
        <v>52</v>
      </c>
      <c r="F69" s="7">
        <v>1085</v>
      </c>
      <c r="G69" s="8">
        <v>273</v>
      </c>
    </row>
    <row r="70" spans="3:7" x14ac:dyDescent="0.5">
      <c r="C70" t="s">
        <v>43</v>
      </c>
      <c r="D70" t="s">
        <v>9</v>
      </c>
      <c r="E70" t="s">
        <v>35</v>
      </c>
      <c r="F70" s="7">
        <v>182</v>
      </c>
      <c r="G70" s="8">
        <v>48</v>
      </c>
    </row>
    <row r="71" spans="3:7" x14ac:dyDescent="0.5">
      <c r="C71" t="s">
        <v>26</v>
      </c>
      <c r="D71" t="s">
        <v>50</v>
      </c>
      <c r="E71" t="s">
        <v>53</v>
      </c>
      <c r="F71" s="7">
        <v>4242</v>
      </c>
      <c r="G71" s="8">
        <v>207</v>
      </c>
    </row>
    <row r="72" spans="3:7" x14ac:dyDescent="0.5">
      <c r="C72" t="s">
        <v>26</v>
      </c>
      <c r="D72" t="s">
        <v>22</v>
      </c>
      <c r="E72" t="s">
        <v>15</v>
      </c>
      <c r="F72" s="7">
        <v>6118</v>
      </c>
      <c r="G72" s="8">
        <v>9</v>
      </c>
    </row>
    <row r="73" spans="3:7" x14ac:dyDescent="0.5">
      <c r="C73" t="s">
        <v>55</v>
      </c>
      <c r="D73" t="s">
        <v>22</v>
      </c>
      <c r="E73" t="s">
        <v>48</v>
      </c>
      <c r="F73" s="7">
        <v>2317</v>
      </c>
      <c r="G73" s="8">
        <v>261</v>
      </c>
    </row>
    <row r="74" spans="3:7" x14ac:dyDescent="0.5">
      <c r="C74" t="s">
        <v>26</v>
      </c>
      <c r="D74" t="s">
        <v>34</v>
      </c>
      <c r="E74" t="s">
        <v>30</v>
      </c>
      <c r="F74" s="7">
        <v>938</v>
      </c>
      <c r="G74" s="8">
        <v>6</v>
      </c>
    </row>
    <row r="75" spans="3:7" x14ac:dyDescent="0.5">
      <c r="C75" t="s">
        <v>13</v>
      </c>
      <c r="D75" t="s">
        <v>9</v>
      </c>
      <c r="E75" t="s">
        <v>25</v>
      </c>
      <c r="F75" s="7">
        <v>9709</v>
      </c>
      <c r="G75" s="8">
        <v>30</v>
      </c>
    </row>
    <row r="76" spans="3:7" x14ac:dyDescent="0.5">
      <c r="C76" t="s">
        <v>40</v>
      </c>
      <c r="D76" t="s">
        <v>50</v>
      </c>
      <c r="E76" t="s">
        <v>42</v>
      </c>
      <c r="F76" s="7">
        <v>2205</v>
      </c>
      <c r="G76" s="8">
        <v>138</v>
      </c>
    </row>
    <row r="77" spans="3:7" x14ac:dyDescent="0.5">
      <c r="C77" t="s">
        <v>40</v>
      </c>
      <c r="D77" t="s">
        <v>9</v>
      </c>
      <c r="E77" t="s">
        <v>33</v>
      </c>
      <c r="F77" s="7">
        <v>4487</v>
      </c>
      <c r="G77" s="8">
        <v>111</v>
      </c>
    </row>
    <row r="78" spans="3:7" x14ac:dyDescent="0.5">
      <c r="C78" t="s">
        <v>43</v>
      </c>
      <c r="D78" t="s">
        <v>14</v>
      </c>
      <c r="E78" t="s">
        <v>23</v>
      </c>
      <c r="F78" s="7">
        <v>2415</v>
      </c>
      <c r="G78" s="8">
        <v>15</v>
      </c>
    </row>
    <row r="79" spans="3:7" x14ac:dyDescent="0.5">
      <c r="C79" t="s">
        <v>8</v>
      </c>
      <c r="D79" t="s">
        <v>50</v>
      </c>
      <c r="E79" t="s">
        <v>39</v>
      </c>
      <c r="F79" s="7">
        <v>4018</v>
      </c>
      <c r="G79" s="8">
        <v>162</v>
      </c>
    </row>
    <row r="80" spans="3:7" x14ac:dyDescent="0.5">
      <c r="C80" t="s">
        <v>43</v>
      </c>
      <c r="D80" t="s">
        <v>50</v>
      </c>
      <c r="E80" t="s">
        <v>39</v>
      </c>
      <c r="F80" s="7">
        <v>861</v>
      </c>
      <c r="G80" s="8">
        <v>195</v>
      </c>
    </row>
    <row r="81" spans="3:7" x14ac:dyDescent="0.5">
      <c r="C81" t="s">
        <v>55</v>
      </c>
      <c r="D81" t="s">
        <v>34</v>
      </c>
      <c r="E81" t="s">
        <v>17</v>
      </c>
      <c r="F81" s="7">
        <v>5586</v>
      </c>
      <c r="G81" s="8">
        <v>525</v>
      </c>
    </row>
    <row r="82" spans="3:7" x14ac:dyDescent="0.5">
      <c r="C82" t="s">
        <v>40</v>
      </c>
      <c r="D82" t="s">
        <v>50</v>
      </c>
      <c r="E82" t="s">
        <v>31</v>
      </c>
      <c r="F82" s="7">
        <v>2226</v>
      </c>
      <c r="G82" s="8">
        <v>48</v>
      </c>
    </row>
    <row r="83" spans="3:7" x14ac:dyDescent="0.5">
      <c r="C83" t="s">
        <v>18</v>
      </c>
      <c r="D83" t="s">
        <v>50</v>
      </c>
      <c r="E83" t="s">
        <v>54</v>
      </c>
      <c r="F83" s="7">
        <v>14329</v>
      </c>
      <c r="G83" s="8">
        <v>150</v>
      </c>
    </row>
    <row r="84" spans="3:7" x14ac:dyDescent="0.5">
      <c r="C84" t="s">
        <v>18</v>
      </c>
      <c r="D84" t="s">
        <v>50</v>
      </c>
      <c r="E84" t="s">
        <v>42</v>
      </c>
      <c r="F84" s="7">
        <v>8463</v>
      </c>
      <c r="G84" s="8">
        <v>492</v>
      </c>
    </row>
    <row r="85" spans="3:7" x14ac:dyDescent="0.5">
      <c r="C85" t="s">
        <v>43</v>
      </c>
      <c r="D85" t="s">
        <v>50</v>
      </c>
      <c r="E85" t="s">
        <v>52</v>
      </c>
      <c r="F85" s="7">
        <v>2891</v>
      </c>
      <c r="G85" s="8">
        <v>102</v>
      </c>
    </row>
    <row r="86" spans="3:7" x14ac:dyDescent="0.5">
      <c r="C86" t="s">
        <v>47</v>
      </c>
      <c r="D86" t="s">
        <v>22</v>
      </c>
      <c r="E86" t="s">
        <v>48</v>
      </c>
      <c r="F86" s="7">
        <v>3773</v>
      </c>
      <c r="G86" s="8">
        <v>165</v>
      </c>
    </row>
    <row r="87" spans="3:7" x14ac:dyDescent="0.5">
      <c r="C87" t="s">
        <v>21</v>
      </c>
      <c r="D87" t="s">
        <v>22</v>
      </c>
      <c r="E87" t="s">
        <v>54</v>
      </c>
      <c r="F87" s="7">
        <v>854</v>
      </c>
      <c r="G87" s="8">
        <v>309</v>
      </c>
    </row>
    <row r="88" spans="3:7" x14ac:dyDescent="0.5">
      <c r="C88" t="s">
        <v>26</v>
      </c>
      <c r="D88" t="s">
        <v>22</v>
      </c>
      <c r="E88" t="s">
        <v>33</v>
      </c>
      <c r="F88" s="7">
        <v>4970</v>
      </c>
      <c r="G88" s="8">
        <v>156</v>
      </c>
    </row>
    <row r="89" spans="3:7" x14ac:dyDescent="0.5">
      <c r="C89" t="s">
        <v>18</v>
      </c>
      <c r="D89" t="s">
        <v>14</v>
      </c>
      <c r="E89" t="s">
        <v>51</v>
      </c>
      <c r="F89" s="7">
        <v>98</v>
      </c>
      <c r="G89" s="8">
        <v>159</v>
      </c>
    </row>
    <row r="90" spans="3:7" x14ac:dyDescent="0.5">
      <c r="C90" t="s">
        <v>43</v>
      </c>
      <c r="D90" t="s">
        <v>14</v>
      </c>
      <c r="E90" t="s">
        <v>25</v>
      </c>
      <c r="F90" s="7">
        <v>13391</v>
      </c>
      <c r="G90" s="8">
        <v>201</v>
      </c>
    </row>
    <row r="91" spans="3:7" x14ac:dyDescent="0.5">
      <c r="C91" t="s">
        <v>13</v>
      </c>
      <c r="D91" t="s">
        <v>27</v>
      </c>
      <c r="E91" t="s">
        <v>35</v>
      </c>
      <c r="F91" s="7">
        <v>8890</v>
      </c>
      <c r="G91" s="8">
        <v>210</v>
      </c>
    </row>
    <row r="92" spans="3:7" x14ac:dyDescent="0.5">
      <c r="C92" t="s">
        <v>46</v>
      </c>
      <c r="D92" t="s">
        <v>34</v>
      </c>
      <c r="E92" t="s">
        <v>12</v>
      </c>
      <c r="F92" s="7">
        <v>56</v>
      </c>
      <c r="G92" s="8">
        <v>51</v>
      </c>
    </row>
    <row r="93" spans="3:7" x14ac:dyDescent="0.5">
      <c r="C93" t="s">
        <v>47</v>
      </c>
      <c r="D93" t="s">
        <v>22</v>
      </c>
      <c r="E93" t="s">
        <v>28</v>
      </c>
      <c r="F93" s="7">
        <v>3339</v>
      </c>
      <c r="G93" s="8">
        <v>39</v>
      </c>
    </row>
    <row r="94" spans="3:7" x14ac:dyDescent="0.5">
      <c r="C94" t="s">
        <v>55</v>
      </c>
      <c r="D94" t="s">
        <v>14</v>
      </c>
      <c r="E94" t="s">
        <v>23</v>
      </c>
      <c r="F94" s="7">
        <v>3808</v>
      </c>
      <c r="G94" s="8">
        <v>279</v>
      </c>
    </row>
    <row r="95" spans="3:7" x14ac:dyDescent="0.5">
      <c r="C95" t="s">
        <v>55</v>
      </c>
      <c r="D95" t="s">
        <v>34</v>
      </c>
      <c r="E95" t="s">
        <v>12</v>
      </c>
      <c r="F95" s="7">
        <v>63</v>
      </c>
      <c r="G95" s="8">
        <v>123</v>
      </c>
    </row>
    <row r="96" spans="3:7" x14ac:dyDescent="0.5">
      <c r="C96" t="s">
        <v>46</v>
      </c>
      <c r="D96" t="s">
        <v>27</v>
      </c>
      <c r="E96" t="s">
        <v>53</v>
      </c>
      <c r="F96" s="7">
        <v>7812</v>
      </c>
      <c r="G96" s="8">
        <v>81</v>
      </c>
    </row>
    <row r="97" spans="3:7" x14ac:dyDescent="0.5">
      <c r="C97" t="s">
        <v>8</v>
      </c>
      <c r="D97" t="s">
        <v>9</v>
      </c>
      <c r="E97" t="s">
        <v>39</v>
      </c>
      <c r="F97" s="7">
        <v>7693</v>
      </c>
      <c r="G97" s="8">
        <v>21</v>
      </c>
    </row>
    <row r="98" spans="3:7" x14ac:dyDescent="0.5">
      <c r="C98" t="s">
        <v>47</v>
      </c>
      <c r="D98" t="s">
        <v>22</v>
      </c>
      <c r="E98" t="s">
        <v>54</v>
      </c>
      <c r="F98" s="7">
        <v>973</v>
      </c>
      <c r="G98" s="8">
        <v>162</v>
      </c>
    </row>
    <row r="99" spans="3:7" x14ac:dyDescent="0.5">
      <c r="C99" t="s">
        <v>55</v>
      </c>
      <c r="D99" t="s">
        <v>14</v>
      </c>
      <c r="E99" t="s">
        <v>45</v>
      </c>
      <c r="F99" s="7">
        <v>567</v>
      </c>
      <c r="G99" s="8">
        <v>228</v>
      </c>
    </row>
    <row r="100" spans="3:7" x14ac:dyDescent="0.5">
      <c r="C100" t="s">
        <v>55</v>
      </c>
      <c r="D100" t="s">
        <v>22</v>
      </c>
      <c r="E100" t="s">
        <v>52</v>
      </c>
      <c r="F100" s="7">
        <v>2471</v>
      </c>
      <c r="G100" s="8">
        <v>342</v>
      </c>
    </row>
    <row r="101" spans="3:7" x14ac:dyDescent="0.5">
      <c r="C101" t="s">
        <v>43</v>
      </c>
      <c r="D101" t="s">
        <v>34</v>
      </c>
      <c r="E101" t="s">
        <v>12</v>
      </c>
      <c r="F101" s="7">
        <v>7189</v>
      </c>
      <c r="G101" s="8">
        <v>54</v>
      </c>
    </row>
    <row r="102" spans="3:7" x14ac:dyDescent="0.5">
      <c r="C102" t="s">
        <v>21</v>
      </c>
      <c r="D102" t="s">
        <v>14</v>
      </c>
      <c r="E102" t="s">
        <v>54</v>
      </c>
      <c r="F102" s="7">
        <v>7455</v>
      </c>
      <c r="G102" s="8">
        <v>216</v>
      </c>
    </row>
    <row r="103" spans="3:7" x14ac:dyDescent="0.5">
      <c r="C103" t="s">
        <v>47</v>
      </c>
      <c r="D103" t="s">
        <v>50</v>
      </c>
      <c r="E103" t="s">
        <v>51</v>
      </c>
      <c r="F103" s="7">
        <v>3108</v>
      </c>
      <c r="G103" s="8">
        <v>54</v>
      </c>
    </row>
    <row r="104" spans="3:7" x14ac:dyDescent="0.5">
      <c r="C104" t="s">
        <v>26</v>
      </c>
      <c r="D104" t="s">
        <v>34</v>
      </c>
      <c r="E104" t="s">
        <v>28</v>
      </c>
      <c r="F104" s="7">
        <v>469</v>
      </c>
      <c r="G104" s="8">
        <v>75</v>
      </c>
    </row>
    <row r="105" spans="3:7" x14ac:dyDescent="0.5">
      <c r="C105" t="s">
        <v>18</v>
      </c>
      <c r="D105" t="s">
        <v>9</v>
      </c>
      <c r="E105" t="s">
        <v>48</v>
      </c>
      <c r="F105" s="7">
        <v>2737</v>
      </c>
      <c r="G105" s="8">
        <v>93</v>
      </c>
    </row>
    <row r="106" spans="3:7" x14ac:dyDescent="0.5">
      <c r="C106" t="s">
        <v>18</v>
      </c>
      <c r="D106" t="s">
        <v>9</v>
      </c>
      <c r="E106" t="s">
        <v>28</v>
      </c>
      <c r="F106" s="7">
        <v>4305</v>
      </c>
      <c r="G106" s="8">
        <v>156</v>
      </c>
    </row>
    <row r="107" spans="3:7" x14ac:dyDescent="0.5">
      <c r="C107" t="s">
        <v>18</v>
      </c>
      <c r="D107" t="s">
        <v>34</v>
      </c>
      <c r="E107" t="s">
        <v>33</v>
      </c>
      <c r="F107" s="7">
        <v>2408</v>
      </c>
      <c r="G107" s="8">
        <v>9</v>
      </c>
    </row>
    <row r="108" spans="3:7" x14ac:dyDescent="0.5">
      <c r="C108" t="s">
        <v>47</v>
      </c>
      <c r="D108" t="s">
        <v>22</v>
      </c>
      <c r="E108" t="s">
        <v>39</v>
      </c>
      <c r="F108" s="7">
        <v>1281</v>
      </c>
      <c r="G108" s="8">
        <v>18</v>
      </c>
    </row>
    <row r="109" spans="3:7" x14ac:dyDescent="0.5">
      <c r="C109" t="s">
        <v>8</v>
      </c>
      <c r="D109" t="s">
        <v>14</v>
      </c>
      <c r="E109" t="s">
        <v>15</v>
      </c>
      <c r="F109" s="7">
        <v>12348</v>
      </c>
      <c r="G109" s="8">
        <v>234</v>
      </c>
    </row>
    <row r="110" spans="3:7" x14ac:dyDescent="0.5">
      <c r="C110" t="s">
        <v>47</v>
      </c>
      <c r="D110" t="s">
        <v>50</v>
      </c>
      <c r="E110" t="s">
        <v>54</v>
      </c>
      <c r="F110" s="7">
        <v>3689</v>
      </c>
      <c r="G110" s="8">
        <v>312</v>
      </c>
    </row>
    <row r="111" spans="3:7" x14ac:dyDescent="0.5">
      <c r="C111" t="s">
        <v>40</v>
      </c>
      <c r="D111" t="s">
        <v>22</v>
      </c>
      <c r="E111" t="s">
        <v>39</v>
      </c>
      <c r="F111" s="7">
        <v>2870</v>
      </c>
      <c r="G111" s="8">
        <v>300</v>
      </c>
    </row>
    <row r="112" spans="3:7" x14ac:dyDescent="0.5">
      <c r="C112" t="s">
        <v>46</v>
      </c>
      <c r="D112" t="s">
        <v>22</v>
      </c>
      <c r="E112" t="s">
        <v>53</v>
      </c>
      <c r="F112" s="7">
        <v>798</v>
      </c>
      <c r="G112" s="8">
        <v>519</v>
      </c>
    </row>
    <row r="113" spans="3:7" x14ac:dyDescent="0.5">
      <c r="C113" t="s">
        <v>21</v>
      </c>
      <c r="D113" t="s">
        <v>9</v>
      </c>
      <c r="E113" t="s">
        <v>45</v>
      </c>
      <c r="F113" s="7">
        <v>2933</v>
      </c>
      <c r="G113" s="8">
        <v>9</v>
      </c>
    </row>
    <row r="114" spans="3:7" x14ac:dyDescent="0.5">
      <c r="C114" t="s">
        <v>43</v>
      </c>
      <c r="D114" t="s">
        <v>14</v>
      </c>
      <c r="E114" t="s">
        <v>19</v>
      </c>
      <c r="F114" s="7">
        <v>2744</v>
      </c>
      <c r="G114" s="8">
        <v>9</v>
      </c>
    </row>
    <row r="115" spans="3:7" x14ac:dyDescent="0.5">
      <c r="C115" t="s">
        <v>8</v>
      </c>
      <c r="D115" t="s">
        <v>22</v>
      </c>
      <c r="E115" t="s">
        <v>31</v>
      </c>
      <c r="F115" s="7">
        <v>9772</v>
      </c>
      <c r="G115" s="8">
        <v>90</v>
      </c>
    </row>
    <row r="116" spans="3:7" x14ac:dyDescent="0.5">
      <c r="C116" t="s">
        <v>40</v>
      </c>
      <c r="D116" t="s">
        <v>50</v>
      </c>
      <c r="E116" t="s">
        <v>28</v>
      </c>
      <c r="F116" s="7">
        <v>1568</v>
      </c>
      <c r="G116" s="8">
        <v>96</v>
      </c>
    </row>
    <row r="117" spans="3:7" x14ac:dyDescent="0.5">
      <c r="C117" t="s">
        <v>46</v>
      </c>
      <c r="D117" t="s">
        <v>22</v>
      </c>
      <c r="E117" t="s">
        <v>30</v>
      </c>
      <c r="F117" s="7">
        <v>11417</v>
      </c>
      <c r="G117" s="8">
        <v>21</v>
      </c>
    </row>
    <row r="118" spans="3:7" x14ac:dyDescent="0.5">
      <c r="C118" t="s">
        <v>8</v>
      </c>
      <c r="D118" t="s">
        <v>50</v>
      </c>
      <c r="E118" t="s">
        <v>51</v>
      </c>
      <c r="F118" s="7">
        <v>6748</v>
      </c>
      <c r="G118" s="8">
        <v>48</v>
      </c>
    </row>
    <row r="119" spans="3:7" x14ac:dyDescent="0.5">
      <c r="C119" t="s">
        <v>55</v>
      </c>
      <c r="D119" t="s">
        <v>22</v>
      </c>
      <c r="E119" t="s">
        <v>53</v>
      </c>
      <c r="F119" s="7">
        <v>1407</v>
      </c>
      <c r="G119" s="8">
        <v>72</v>
      </c>
    </row>
    <row r="120" spans="3:7" x14ac:dyDescent="0.5">
      <c r="C120" t="s">
        <v>13</v>
      </c>
      <c r="D120" t="s">
        <v>14</v>
      </c>
      <c r="E120" t="s">
        <v>52</v>
      </c>
      <c r="F120" s="7">
        <v>2023</v>
      </c>
      <c r="G120" s="8">
        <v>168</v>
      </c>
    </row>
    <row r="121" spans="3:7" x14ac:dyDescent="0.5">
      <c r="C121" t="s">
        <v>43</v>
      </c>
      <c r="D121" t="s">
        <v>27</v>
      </c>
      <c r="E121" t="s">
        <v>51</v>
      </c>
      <c r="F121" s="7">
        <v>5236</v>
      </c>
      <c r="G121" s="8">
        <v>51</v>
      </c>
    </row>
    <row r="122" spans="3:7" x14ac:dyDescent="0.5">
      <c r="C122" t="s">
        <v>21</v>
      </c>
      <c r="D122" t="s">
        <v>22</v>
      </c>
      <c r="E122" t="s">
        <v>39</v>
      </c>
      <c r="F122" s="7">
        <v>1925</v>
      </c>
      <c r="G122" s="8">
        <v>192</v>
      </c>
    </row>
    <row r="123" spans="3:7" x14ac:dyDescent="0.5">
      <c r="C123" t="s">
        <v>40</v>
      </c>
      <c r="D123" t="s">
        <v>9</v>
      </c>
      <c r="E123" t="s">
        <v>17</v>
      </c>
      <c r="F123" s="7">
        <v>6608</v>
      </c>
      <c r="G123" s="8">
        <v>225</v>
      </c>
    </row>
    <row r="124" spans="3:7" x14ac:dyDescent="0.5">
      <c r="C124" t="s">
        <v>26</v>
      </c>
      <c r="D124" t="s">
        <v>50</v>
      </c>
      <c r="E124" t="s">
        <v>51</v>
      </c>
      <c r="F124" s="7">
        <v>8008</v>
      </c>
      <c r="G124" s="8">
        <v>456</v>
      </c>
    </row>
    <row r="125" spans="3:7" x14ac:dyDescent="0.5">
      <c r="C125" t="s">
        <v>55</v>
      </c>
      <c r="D125" t="s">
        <v>50</v>
      </c>
      <c r="E125" t="s">
        <v>28</v>
      </c>
      <c r="F125" s="7">
        <v>1428</v>
      </c>
      <c r="G125" s="8">
        <v>93</v>
      </c>
    </row>
    <row r="126" spans="3:7" x14ac:dyDescent="0.5">
      <c r="C126" t="s">
        <v>26</v>
      </c>
      <c r="D126" t="s">
        <v>50</v>
      </c>
      <c r="E126" t="s">
        <v>19</v>
      </c>
      <c r="F126" s="7">
        <v>525</v>
      </c>
      <c r="G126" s="8">
        <v>48</v>
      </c>
    </row>
    <row r="127" spans="3:7" x14ac:dyDescent="0.5">
      <c r="C127" t="s">
        <v>26</v>
      </c>
      <c r="D127" t="s">
        <v>9</v>
      </c>
      <c r="E127" t="s">
        <v>23</v>
      </c>
      <c r="F127" s="7">
        <v>1505</v>
      </c>
      <c r="G127" s="8">
        <v>102</v>
      </c>
    </row>
    <row r="128" spans="3:7" x14ac:dyDescent="0.5">
      <c r="C128" t="s">
        <v>40</v>
      </c>
      <c r="D128" t="s">
        <v>14</v>
      </c>
      <c r="E128" t="s">
        <v>10</v>
      </c>
      <c r="F128" s="7">
        <v>6755</v>
      </c>
      <c r="G128" s="8">
        <v>252</v>
      </c>
    </row>
    <row r="129" spans="3:7" x14ac:dyDescent="0.5">
      <c r="C129" t="s">
        <v>46</v>
      </c>
      <c r="D129" t="s">
        <v>9</v>
      </c>
      <c r="E129" t="s">
        <v>23</v>
      </c>
      <c r="F129" s="7">
        <v>11571</v>
      </c>
      <c r="G129" s="8">
        <v>138</v>
      </c>
    </row>
    <row r="130" spans="3:7" x14ac:dyDescent="0.5">
      <c r="C130" t="s">
        <v>8</v>
      </c>
      <c r="D130" t="s">
        <v>34</v>
      </c>
      <c r="E130" t="s">
        <v>28</v>
      </c>
      <c r="F130" s="7">
        <v>2541</v>
      </c>
      <c r="G130" s="8">
        <v>90</v>
      </c>
    </row>
    <row r="131" spans="3:7" x14ac:dyDescent="0.5">
      <c r="C131" t="s">
        <v>21</v>
      </c>
      <c r="D131" t="s">
        <v>9</v>
      </c>
      <c r="E131" t="s">
        <v>10</v>
      </c>
      <c r="F131" s="7">
        <v>1526</v>
      </c>
      <c r="G131" s="8">
        <v>240</v>
      </c>
    </row>
    <row r="132" spans="3:7" x14ac:dyDescent="0.5">
      <c r="C132" t="s">
        <v>8</v>
      </c>
      <c r="D132" t="s">
        <v>34</v>
      </c>
      <c r="E132" t="s">
        <v>19</v>
      </c>
      <c r="F132" s="7">
        <v>6125</v>
      </c>
      <c r="G132" s="8">
        <v>102</v>
      </c>
    </row>
    <row r="133" spans="3:7" x14ac:dyDescent="0.5">
      <c r="C133" t="s">
        <v>21</v>
      </c>
      <c r="D133" t="s">
        <v>14</v>
      </c>
      <c r="E133" t="s">
        <v>53</v>
      </c>
      <c r="F133" s="7">
        <v>847</v>
      </c>
      <c r="G133" s="8">
        <v>129</v>
      </c>
    </row>
    <row r="134" spans="3:7" x14ac:dyDescent="0.5">
      <c r="C134" t="s">
        <v>13</v>
      </c>
      <c r="D134" t="s">
        <v>14</v>
      </c>
      <c r="E134" t="s">
        <v>53</v>
      </c>
      <c r="F134" s="7">
        <v>4753</v>
      </c>
      <c r="G134" s="8">
        <v>300</v>
      </c>
    </row>
    <row r="135" spans="3:7" x14ac:dyDescent="0.5">
      <c r="C135" t="s">
        <v>26</v>
      </c>
      <c r="D135" t="s">
        <v>34</v>
      </c>
      <c r="E135" t="s">
        <v>31</v>
      </c>
      <c r="F135" s="7">
        <v>959</v>
      </c>
      <c r="G135" s="8">
        <v>135</v>
      </c>
    </row>
    <row r="136" spans="3:7" x14ac:dyDescent="0.5">
      <c r="C136" t="s">
        <v>40</v>
      </c>
      <c r="D136" t="s">
        <v>14</v>
      </c>
      <c r="E136" t="s">
        <v>49</v>
      </c>
      <c r="F136" s="7">
        <v>2793</v>
      </c>
      <c r="G136" s="8">
        <v>114</v>
      </c>
    </row>
    <row r="137" spans="3:7" x14ac:dyDescent="0.5">
      <c r="C137" t="s">
        <v>40</v>
      </c>
      <c r="D137" t="s">
        <v>14</v>
      </c>
      <c r="E137" t="s">
        <v>17</v>
      </c>
      <c r="F137" s="7">
        <v>4606</v>
      </c>
      <c r="G137" s="8">
        <v>63</v>
      </c>
    </row>
    <row r="138" spans="3:7" x14ac:dyDescent="0.5">
      <c r="C138" t="s">
        <v>40</v>
      </c>
      <c r="D138" t="s">
        <v>22</v>
      </c>
      <c r="E138" t="s">
        <v>52</v>
      </c>
      <c r="F138" s="7">
        <v>5551</v>
      </c>
      <c r="G138" s="8">
        <v>252</v>
      </c>
    </row>
    <row r="139" spans="3:7" x14ac:dyDescent="0.5">
      <c r="C139" t="s">
        <v>55</v>
      </c>
      <c r="D139" t="s">
        <v>22</v>
      </c>
      <c r="E139" t="s">
        <v>15</v>
      </c>
      <c r="F139" s="7">
        <v>6657</v>
      </c>
      <c r="G139" s="8">
        <v>303</v>
      </c>
    </row>
    <row r="140" spans="3:7" x14ac:dyDescent="0.5">
      <c r="C140" t="s">
        <v>40</v>
      </c>
      <c r="D140" t="s">
        <v>27</v>
      </c>
      <c r="E140" t="s">
        <v>33</v>
      </c>
      <c r="F140" s="7">
        <v>4438</v>
      </c>
      <c r="G140" s="8">
        <v>246</v>
      </c>
    </row>
    <row r="141" spans="3:7" x14ac:dyDescent="0.5">
      <c r="C141" t="s">
        <v>13</v>
      </c>
      <c r="D141" t="s">
        <v>34</v>
      </c>
      <c r="E141" t="s">
        <v>37</v>
      </c>
      <c r="F141" s="7">
        <v>168</v>
      </c>
      <c r="G141" s="8">
        <v>84</v>
      </c>
    </row>
    <row r="142" spans="3:7" x14ac:dyDescent="0.5">
      <c r="C142" t="s">
        <v>40</v>
      </c>
      <c r="D142" t="s">
        <v>50</v>
      </c>
      <c r="E142" t="s">
        <v>33</v>
      </c>
      <c r="F142" s="7">
        <v>7777</v>
      </c>
      <c r="G142" s="8">
        <v>39</v>
      </c>
    </row>
    <row r="143" spans="3:7" x14ac:dyDescent="0.5">
      <c r="C143" t="s">
        <v>43</v>
      </c>
      <c r="D143" t="s">
        <v>22</v>
      </c>
      <c r="E143" t="s">
        <v>33</v>
      </c>
      <c r="F143" s="7">
        <v>3339</v>
      </c>
      <c r="G143" s="8">
        <v>348</v>
      </c>
    </row>
    <row r="144" spans="3:7" x14ac:dyDescent="0.5">
      <c r="C144" t="s">
        <v>40</v>
      </c>
      <c r="D144" t="s">
        <v>9</v>
      </c>
      <c r="E144" t="s">
        <v>31</v>
      </c>
      <c r="F144" s="7">
        <v>6391</v>
      </c>
      <c r="G144" s="8">
        <v>48</v>
      </c>
    </row>
    <row r="145" spans="3:7" x14ac:dyDescent="0.5">
      <c r="C145" t="s">
        <v>43</v>
      </c>
      <c r="D145" t="s">
        <v>9</v>
      </c>
      <c r="E145" t="s">
        <v>37</v>
      </c>
      <c r="F145" s="7">
        <v>518</v>
      </c>
      <c r="G145" s="8">
        <v>75</v>
      </c>
    </row>
    <row r="146" spans="3:7" x14ac:dyDescent="0.5">
      <c r="C146" t="s">
        <v>40</v>
      </c>
      <c r="D146" t="s">
        <v>34</v>
      </c>
      <c r="E146" t="s">
        <v>54</v>
      </c>
      <c r="F146" s="7">
        <v>5677</v>
      </c>
      <c r="G146" s="8">
        <v>258</v>
      </c>
    </row>
    <row r="147" spans="3:7" x14ac:dyDescent="0.5">
      <c r="C147" t="s">
        <v>26</v>
      </c>
      <c r="D147" t="s">
        <v>27</v>
      </c>
      <c r="E147" t="s">
        <v>33</v>
      </c>
      <c r="F147" s="7">
        <v>6048</v>
      </c>
      <c r="G147" s="8">
        <v>27</v>
      </c>
    </row>
    <row r="148" spans="3:7" x14ac:dyDescent="0.5">
      <c r="C148" t="s">
        <v>13</v>
      </c>
      <c r="D148" t="s">
        <v>34</v>
      </c>
      <c r="E148" t="s">
        <v>15</v>
      </c>
      <c r="F148" s="7">
        <v>3752</v>
      </c>
      <c r="G148" s="8">
        <v>213</v>
      </c>
    </row>
    <row r="149" spans="3:7" x14ac:dyDescent="0.5">
      <c r="C149" t="s">
        <v>43</v>
      </c>
      <c r="D149" t="s">
        <v>14</v>
      </c>
      <c r="E149" t="s">
        <v>52</v>
      </c>
      <c r="F149" s="7">
        <v>4480</v>
      </c>
      <c r="G149" s="8">
        <v>357</v>
      </c>
    </row>
    <row r="150" spans="3:7" x14ac:dyDescent="0.5">
      <c r="C150" t="s">
        <v>18</v>
      </c>
      <c r="D150" t="s">
        <v>9</v>
      </c>
      <c r="E150" t="s">
        <v>19</v>
      </c>
      <c r="F150" s="7">
        <v>259</v>
      </c>
      <c r="G150" s="8">
        <v>207</v>
      </c>
    </row>
    <row r="151" spans="3:7" x14ac:dyDescent="0.5">
      <c r="C151" t="s">
        <v>13</v>
      </c>
      <c r="D151" t="s">
        <v>9</v>
      </c>
      <c r="E151" t="s">
        <v>10</v>
      </c>
      <c r="F151" s="7">
        <v>42</v>
      </c>
      <c r="G151" s="8">
        <v>150</v>
      </c>
    </row>
    <row r="152" spans="3:7" x14ac:dyDescent="0.5">
      <c r="C152" t="s">
        <v>21</v>
      </c>
      <c r="D152" t="s">
        <v>22</v>
      </c>
      <c r="E152" t="s">
        <v>51</v>
      </c>
      <c r="F152" s="7">
        <v>98</v>
      </c>
      <c r="G152" s="8">
        <v>204</v>
      </c>
    </row>
    <row r="153" spans="3:7" x14ac:dyDescent="0.5">
      <c r="C153" t="s">
        <v>40</v>
      </c>
      <c r="D153" t="s">
        <v>14</v>
      </c>
      <c r="E153" t="s">
        <v>53</v>
      </c>
      <c r="F153" s="7">
        <v>2478</v>
      </c>
      <c r="G153" s="8">
        <v>21</v>
      </c>
    </row>
    <row r="154" spans="3:7" x14ac:dyDescent="0.5">
      <c r="C154" t="s">
        <v>21</v>
      </c>
      <c r="D154" t="s">
        <v>50</v>
      </c>
      <c r="E154" t="s">
        <v>31</v>
      </c>
      <c r="F154" s="7">
        <v>7847</v>
      </c>
      <c r="G154" s="8">
        <v>174</v>
      </c>
    </row>
    <row r="155" spans="3:7" x14ac:dyDescent="0.5">
      <c r="C155" t="s">
        <v>46</v>
      </c>
      <c r="D155" t="s">
        <v>9</v>
      </c>
      <c r="E155" t="s">
        <v>33</v>
      </c>
      <c r="F155" s="7">
        <v>9926</v>
      </c>
      <c r="G155" s="8">
        <v>201</v>
      </c>
    </row>
    <row r="156" spans="3:7" x14ac:dyDescent="0.5">
      <c r="C156" t="s">
        <v>13</v>
      </c>
      <c r="D156" t="s">
        <v>34</v>
      </c>
      <c r="E156" t="s">
        <v>12</v>
      </c>
      <c r="F156" s="7">
        <v>819</v>
      </c>
      <c r="G156" s="8">
        <v>510</v>
      </c>
    </row>
    <row r="157" spans="3:7" x14ac:dyDescent="0.5">
      <c r="C157" t="s">
        <v>26</v>
      </c>
      <c r="D157" t="s">
        <v>27</v>
      </c>
      <c r="E157" t="s">
        <v>52</v>
      </c>
      <c r="F157" s="7">
        <v>3052</v>
      </c>
      <c r="G157" s="8">
        <v>378</v>
      </c>
    </row>
    <row r="158" spans="3:7" x14ac:dyDescent="0.5">
      <c r="C158" t="s">
        <v>18</v>
      </c>
      <c r="D158" t="s">
        <v>50</v>
      </c>
      <c r="E158" t="s">
        <v>45</v>
      </c>
      <c r="F158" s="7">
        <v>6832</v>
      </c>
      <c r="G158" s="8">
        <v>27</v>
      </c>
    </row>
    <row r="159" spans="3:7" x14ac:dyDescent="0.5">
      <c r="C159" t="s">
        <v>46</v>
      </c>
      <c r="D159" t="s">
        <v>27</v>
      </c>
      <c r="E159" t="s">
        <v>30</v>
      </c>
      <c r="F159" s="7">
        <v>2016</v>
      </c>
      <c r="G159" s="8">
        <v>117</v>
      </c>
    </row>
    <row r="160" spans="3:7" x14ac:dyDescent="0.5">
      <c r="C160" t="s">
        <v>26</v>
      </c>
      <c r="D160" t="s">
        <v>34</v>
      </c>
      <c r="E160" t="s">
        <v>45</v>
      </c>
      <c r="F160" s="7">
        <v>7322</v>
      </c>
      <c r="G160" s="8">
        <v>36</v>
      </c>
    </row>
    <row r="161" spans="3:7" x14ac:dyDescent="0.5">
      <c r="C161" t="s">
        <v>13</v>
      </c>
      <c r="D161" t="s">
        <v>14</v>
      </c>
      <c r="E161" t="s">
        <v>31</v>
      </c>
      <c r="F161" s="7">
        <v>357</v>
      </c>
      <c r="G161" s="8">
        <v>126</v>
      </c>
    </row>
    <row r="162" spans="3:7" x14ac:dyDescent="0.5">
      <c r="C162" t="s">
        <v>18</v>
      </c>
      <c r="D162" t="s">
        <v>27</v>
      </c>
      <c r="E162" t="s">
        <v>28</v>
      </c>
      <c r="F162" s="7">
        <v>3192</v>
      </c>
      <c r="G162" s="8">
        <v>72</v>
      </c>
    </row>
    <row r="163" spans="3:7" x14ac:dyDescent="0.5">
      <c r="C163" t="s">
        <v>40</v>
      </c>
      <c r="D163" t="s">
        <v>22</v>
      </c>
      <c r="E163" t="s">
        <v>37</v>
      </c>
      <c r="F163" s="7">
        <v>8435</v>
      </c>
      <c r="G163" s="8">
        <v>42</v>
      </c>
    </row>
    <row r="164" spans="3:7" x14ac:dyDescent="0.5">
      <c r="C164" t="s">
        <v>8</v>
      </c>
      <c r="D164" t="s">
        <v>27</v>
      </c>
      <c r="E164" t="s">
        <v>52</v>
      </c>
      <c r="F164" s="7">
        <v>0</v>
      </c>
      <c r="G164" s="8">
        <v>135</v>
      </c>
    </row>
    <row r="165" spans="3:7" x14ac:dyDescent="0.5">
      <c r="C165" t="s">
        <v>40</v>
      </c>
      <c r="D165" t="s">
        <v>50</v>
      </c>
      <c r="E165" t="s">
        <v>49</v>
      </c>
      <c r="F165" s="7">
        <v>8862</v>
      </c>
      <c r="G165" s="8">
        <v>189</v>
      </c>
    </row>
    <row r="166" spans="3:7" x14ac:dyDescent="0.5">
      <c r="C166" t="s">
        <v>26</v>
      </c>
      <c r="D166" t="s">
        <v>9</v>
      </c>
      <c r="E166" t="s">
        <v>54</v>
      </c>
      <c r="F166" s="7">
        <v>3556</v>
      </c>
      <c r="G166" s="8">
        <v>459</v>
      </c>
    </row>
    <row r="167" spans="3:7" x14ac:dyDescent="0.5">
      <c r="C167" t="s">
        <v>43</v>
      </c>
      <c r="D167" t="s">
        <v>50</v>
      </c>
      <c r="E167" t="s">
        <v>25</v>
      </c>
      <c r="F167" s="7">
        <v>7280</v>
      </c>
      <c r="G167" s="8">
        <v>201</v>
      </c>
    </row>
    <row r="168" spans="3:7" x14ac:dyDescent="0.5">
      <c r="C168" t="s">
        <v>26</v>
      </c>
      <c r="D168" t="s">
        <v>50</v>
      </c>
      <c r="E168" t="s">
        <v>10</v>
      </c>
      <c r="F168" s="7">
        <v>3402</v>
      </c>
      <c r="G168" s="8">
        <v>366</v>
      </c>
    </row>
    <row r="169" spans="3:7" x14ac:dyDescent="0.5">
      <c r="C169" t="s">
        <v>47</v>
      </c>
      <c r="D169" t="s">
        <v>9</v>
      </c>
      <c r="E169" t="s">
        <v>52</v>
      </c>
      <c r="F169" s="7">
        <v>4592</v>
      </c>
      <c r="G169" s="8">
        <v>324</v>
      </c>
    </row>
    <row r="170" spans="3:7" x14ac:dyDescent="0.5">
      <c r="C170" t="s">
        <v>18</v>
      </c>
      <c r="D170" t="s">
        <v>14</v>
      </c>
      <c r="E170" t="s">
        <v>25</v>
      </c>
      <c r="F170" s="7">
        <v>7833</v>
      </c>
      <c r="G170" s="8">
        <v>243</v>
      </c>
    </row>
    <row r="171" spans="3:7" x14ac:dyDescent="0.5">
      <c r="C171" t="s">
        <v>46</v>
      </c>
      <c r="D171" t="s">
        <v>27</v>
      </c>
      <c r="E171" t="s">
        <v>45</v>
      </c>
      <c r="F171" s="7">
        <v>7651</v>
      </c>
      <c r="G171" s="8">
        <v>213</v>
      </c>
    </row>
    <row r="172" spans="3:7" x14ac:dyDescent="0.5">
      <c r="C172" t="s">
        <v>8</v>
      </c>
      <c r="D172" t="s">
        <v>14</v>
      </c>
      <c r="E172" t="s">
        <v>10</v>
      </c>
      <c r="F172" s="7">
        <v>2275</v>
      </c>
      <c r="G172" s="8">
        <v>447</v>
      </c>
    </row>
    <row r="173" spans="3:7" x14ac:dyDescent="0.5">
      <c r="C173" t="s">
        <v>8</v>
      </c>
      <c r="D173" t="s">
        <v>34</v>
      </c>
      <c r="E173" t="s">
        <v>12</v>
      </c>
      <c r="F173" s="7">
        <v>5670</v>
      </c>
      <c r="G173" s="8">
        <v>297</v>
      </c>
    </row>
    <row r="174" spans="3:7" x14ac:dyDescent="0.5">
      <c r="C174" t="s">
        <v>40</v>
      </c>
      <c r="D174" t="s">
        <v>14</v>
      </c>
      <c r="E174" t="s">
        <v>30</v>
      </c>
      <c r="F174" s="7">
        <v>2135</v>
      </c>
      <c r="G174" s="8">
        <v>27</v>
      </c>
    </row>
    <row r="175" spans="3:7" x14ac:dyDescent="0.5">
      <c r="C175" t="s">
        <v>8</v>
      </c>
      <c r="D175" t="s">
        <v>50</v>
      </c>
      <c r="E175" t="s">
        <v>48</v>
      </c>
      <c r="F175" s="7">
        <v>2779</v>
      </c>
      <c r="G175" s="8">
        <v>75</v>
      </c>
    </row>
    <row r="176" spans="3:7" x14ac:dyDescent="0.5">
      <c r="C176" t="s">
        <v>55</v>
      </c>
      <c r="D176" t="s">
        <v>27</v>
      </c>
      <c r="E176" t="s">
        <v>31</v>
      </c>
      <c r="F176" s="7">
        <v>12950</v>
      </c>
      <c r="G176" s="8">
        <v>30</v>
      </c>
    </row>
    <row r="177" spans="3:7" x14ac:dyDescent="0.5">
      <c r="C177" t="s">
        <v>40</v>
      </c>
      <c r="D177" t="s">
        <v>22</v>
      </c>
      <c r="E177" t="s">
        <v>23</v>
      </c>
      <c r="F177" s="7">
        <v>2646</v>
      </c>
      <c r="G177" s="8">
        <v>177</v>
      </c>
    </row>
    <row r="178" spans="3:7" x14ac:dyDescent="0.5">
      <c r="C178" t="s">
        <v>8</v>
      </c>
      <c r="D178" t="s">
        <v>50</v>
      </c>
      <c r="E178" t="s">
        <v>31</v>
      </c>
      <c r="F178" s="7">
        <v>3794</v>
      </c>
      <c r="G178" s="8">
        <v>159</v>
      </c>
    </row>
    <row r="179" spans="3:7" x14ac:dyDescent="0.5">
      <c r="C179" t="s">
        <v>47</v>
      </c>
      <c r="D179" t="s">
        <v>14</v>
      </c>
      <c r="E179" t="s">
        <v>31</v>
      </c>
      <c r="F179" s="7">
        <v>819</v>
      </c>
      <c r="G179" s="8">
        <v>306</v>
      </c>
    </row>
    <row r="180" spans="3:7" x14ac:dyDescent="0.5">
      <c r="C180" t="s">
        <v>47</v>
      </c>
      <c r="D180" t="s">
        <v>50</v>
      </c>
      <c r="E180" t="s">
        <v>42</v>
      </c>
      <c r="F180" s="7">
        <v>2583</v>
      </c>
      <c r="G180" s="8">
        <v>18</v>
      </c>
    </row>
    <row r="181" spans="3:7" x14ac:dyDescent="0.5">
      <c r="C181" t="s">
        <v>40</v>
      </c>
      <c r="D181" t="s">
        <v>14</v>
      </c>
      <c r="E181" t="s">
        <v>39</v>
      </c>
      <c r="F181" s="7">
        <v>4585</v>
      </c>
      <c r="G181" s="8">
        <v>240</v>
      </c>
    </row>
    <row r="182" spans="3:7" x14ac:dyDescent="0.5">
      <c r="C182" t="s">
        <v>43</v>
      </c>
      <c r="D182" t="s">
        <v>50</v>
      </c>
      <c r="E182" t="s">
        <v>31</v>
      </c>
      <c r="F182" s="7">
        <v>1652</v>
      </c>
      <c r="G182" s="8">
        <v>93</v>
      </c>
    </row>
    <row r="183" spans="3:7" x14ac:dyDescent="0.5">
      <c r="C183" t="s">
        <v>55</v>
      </c>
      <c r="D183" t="s">
        <v>50</v>
      </c>
      <c r="E183" t="s">
        <v>51</v>
      </c>
      <c r="F183" s="7">
        <v>4991</v>
      </c>
      <c r="G183" s="8">
        <v>9</v>
      </c>
    </row>
    <row r="184" spans="3:7" x14ac:dyDescent="0.5">
      <c r="C184" t="s">
        <v>13</v>
      </c>
      <c r="D184" t="s">
        <v>50</v>
      </c>
      <c r="E184" t="s">
        <v>30</v>
      </c>
      <c r="F184" s="7">
        <v>2009</v>
      </c>
      <c r="G184" s="8">
        <v>219</v>
      </c>
    </row>
    <row r="185" spans="3:7" x14ac:dyDescent="0.5">
      <c r="C185" t="s">
        <v>46</v>
      </c>
      <c r="D185" t="s">
        <v>27</v>
      </c>
      <c r="E185" t="s">
        <v>37</v>
      </c>
      <c r="F185" s="7">
        <v>1568</v>
      </c>
      <c r="G185" s="8">
        <v>141</v>
      </c>
    </row>
    <row r="186" spans="3:7" x14ac:dyDescent="0.5">
      <c r="C186" t="s">
        <v>21</v>
      </c>
      <c r="D186" t="s">
        <v>9</v>
      </c>
      <c r="E186" t="s">
        <v>42</v>
      </c>
      <c r="F186" s="7">
        <v>3388</v>
      </c>
      <c r="G186" s="8">
        <v>123</v>
      </c>
    </row>
    <row r="187" spans="3:7" x14ac:dyDescent="0.5">
      <c r="C187" t="s">
        <v>8</v>
      </c>
      <c r="D187" t="s">
        <v>34</v>
      </c>
      <c r="E187" t="s">
        <v>49</v>
      </c>
      <c r="F187" s="7">
        <v>623</v>
      </c>
      <c r="G187" s="8">
        <v>51</v>
      </c>
    </row>
    <row r="188" spans="3:7" x14ac:dyDescent="0.5">
      <c r="C188" t="s">
        <v>26</v>
      </c>
      <c r="D188" t="s">
        <v>22</v>
      </c>
      <c r="E188" t="s">
        <v>19</v>
      </c>
      <c r="F188" s="7">
        <v>10073</v>
      </c>
      <c r="G188" s="8">
        <v>120</v>
      </c>
    </row>
    <row r="189" spans="3:7" x14ac:dyDescent="0.5">
      <c r="C189" t="s">
        <v>13</v>
      </c>
      <c r="D189" t="s">
        <v>27</v>
      </c>
      <c r="E189" t="s">
        <v>51</v>
      </c>
      <c r="F189" s="7">
        <v>1561</v>
      </c>
      <c r="G189" s="8">
        <v>27</v>
      </c>
    </row>
    <row r="190" spans="3:7" x14ac:dyDescent="0.5">
      <c r="C190" t="s">
        <v>18</v>
      </c>
      <c r="D190" t="s">
        <v>22</v>
      </c>
      <c r="E190" t="s">
        <v>53</v>
      </c>
      <c r="F190" s="7">
        <v>11522</v>
      </c>
      <c r="G190" s="8">
        <v>204</v>
      </c>
    </row>
    <row r="191" spans="3:7" x14ac:dyDescent="0.5">
      <c r="C191" t="s">
        <v>26</v>
      </c>
      <c r="D191" t="s">
        <v>34</v>
      </c>
      <c r="E191" t="s">
        <v>12</v>
      </c>
      <c r="F191" s="7">
        <v>2317</v>
      </c>
      <c r="G191" s="8">
        <v>123</v>
      </c>
    </row>
    <row r="192" spans="3:7" x14ac:dyDescent="0.5">
      <c r="C192" t="s">
        <v>55</v>
      </c>
      <c r="D192" t="s">
        <v>9</v>
      </c>
      <c r="E192" t="s">
        <v>54</v>
      </c>
      <c r="F192" s="7">
        <v>3059</v>
      </c>
      <c r="G192" s="8">
        <v>27</v>
      </c>
    </row>
    <row r="193" spans="3:7" x14ac:dyDescent="0.5">
      <c r="C193" t="s">
        <v>21</v>
      </c>
      <c r="D193" t="s">
        <v>9</v>
      </c>
      <c r="E193" t="s">
        <v>51</v>
      </c>
      <c r="F193" s="7">
        <v>2324</v>
      </c>
      <c r="G193" s="8">
        <v>177</v>
      </c>
    </row>
    <row r="194" spans="3:7" x14ac:dyDescent="0.5">
      <c r="C194" t="s">
        <v>47</v>
      </c>
      <c r="D194" t="s">
        <v>27</v>
      </c>
      <c r="E194" t="s">
        <v>51</v>
      </c>
      <c r="F194" s="7">
        <v>4956</v>
      </c>
      <c r="G194" s="8">
        <v>171</v>
      </c>
    </row>
    <row r="195" spans="3:7" x14ac:dyDescent="0.5">
      <c r="C195" t="s">
        <v>55</v>
      </c>
      <c r="D195" t="s">
        <v>50</v>
      </c>
      <c r="E195" t="s">
        <v>39</v>
      </c>
      <c r="F195" s="7">
        <v>5355</v>
      </c>
      <c r="G195" s="8">
        <v>204</v>
      </c>
    </row>
    <row r="196" spans="3:7" x14ac:dyDescent="0.5">
      <c r="C196" t="s">
        <v>47</v>
      </c>
      <c r="D196" t="s">
        <v>50</v>
      </c>
      <c r="E196" t="s">
        <v>17</v>
      </c>
      <c r="F196" s="7">
        <v>7259</v>
      </c>
      <c r="G196" s="8">
        <v>276</v>
      </c>
    </row>
    <row r="197" spans="3:7" x14ac:dyDescent="0.5">
      <c r="C197" t="s">
        <v>13</v>
      </c>
      <c r="D197" t="s">
        <v>9</v>
      </c>
      <c r="E197" t="s">
        <v>51</v>
      </c>
      <c r="F197" s="7">
        <v>6279</v>
      </c>
      <c r="G197" s="8">
        <v>45</v>
      </c>
    </row>
    <row r="198" spans="3:7" x14ac:dyDescent="0.5">
      <c r="C198" t="s">
        <v>8</v>
      </c>
      <c r="D198" t="s">
        <v>34</v>
      </c>
      <c r="E198" t="s">
        <v>52</v>
      </c>
      <c r="F198" s="7">
        <v>2541</v>
      </c>
      <c r="G198" s="8">
        <v>45</v>
      </c>
    </row>
    <row r="199" spans="3:7" x14ac:dyDescent="0.5">
      <c r="C199" t="s">
        <v>26</v>
      </c>
      <c r="D199" t="s">
        <v>14</v>
      </c>
      <c r="E199" t="s">
        <v>53</v>
      </c>
      <c r="F199" s="7">
        <v>3864</v>
      </c>
      <c r="G199" s="8">
        <v>177</v>
      </c>
    </row>
    <row r="200" spans="3:7" x14ac:dyDescent="0.5">
      <c r="C200" t="s">
        <v>43</v>
      </c>
      <c r="D200" t="s">
        <v>22</v>
      </c>
      <c r="E200" t="s">
        <v>12</v>
      </c>
      <c r="F200" s="7">
        <v>6146</v>
      </c>
      <c r="G200" s="8">
        <v>63</v>
      </c>
    </row>
    <row r="201" spans="3:7" x14ac:dyDescent="0.5">
      <c r="C201" t="s">
        <v>18</v>
      </c>
      <c r="D201" t="s">
        <v>27</v>
      </c>
      <c r="E201" t="s">
        <v>23</v>
      </c>
      <c r="F201" s="7">
        <v>2639</v>
      </c>
      <c r="G201" s="8">
        <v>204</v>
      </c>
    </row>
    <row r="202" spans="3:7" x14ac:dyDescent="0.5">
      <c r="C202" t="s">
        <v>13</v>
      </c>
      <c r="D202" t="s">
        <v>9</v>
      </c>
      <c r="E202" t="s">
        <v>37</v>
      </c>
      <c r="F202" s="7">
        <v>1890</v>
      </c>
      <c r="G202" s="8">
        <v>195</v>
      </c>
    </row>
    <row r="203" spans="3:7" x14ac:dyDescent="0.5">
      <c r="C203" t="s">
        <v>40</v>
      </c>
      <c r="D203" t="s">
        <v>50</v>
      </c>
      <c r="E203" t="s">
        <v>17</v>
      </c>
      <c r="F203" s="7">
        <v>1932</v>
      </c>
      <c r="G203" s="8">
        <v>369</v>
      </c>
    </row>
    <row r="204" spans="3:7" x14ac:dyDescent="0.5">
      <c r="C204" t="s">
        <v>47</v>
      </c>
      <c r="D204" t="s">
        <v>50</v>
      </c>
      <c r="E204" t="s">
        <v>28</v>
      </c>
      <c r="F204" s="7">
        <v>6300</v>
      </c>
      <c r="G204" s="8">
        <v>42</v>
      </c>
    </row>
    <row r="205" spans="3:7" x14ac:dyDescent="0.5">
      <c r="C205" t="s">
        <v>26</v>
      </c>
      <c r="D205" t="s">
        <v>9</v>
      </c>
      <c r="E205" t="s">
        <v>10</v>
      </c>
      <c r="F205" s="7">
        <v>560</v>
      </c>
      <c r="G205" s="8">
        <v>81</v>
      </c>
    </row>
    <row r="206" spans="3:7" x14ac:dyDescent="0.5">
      <c r="C206" t="s">
        <v>18</v>
      </c>
      <c r="D206" t="s">
        <v>9</v>
      </c>
      <c r="E206" t="s">
        <v>51</v>
      </c>
      <c r="F206" s="7">
        <v>2856</v>
      </c>
      <c r="G206" s="8">
        <v>246</v>
      </c>
    </row>
    <row r="207" spans="3:7" x14ac:dyDescent="0.5">
      <c r="C207" t="s">
        <v>18</v>
      </c>
      <c r="D207" t="s">
        <v>50</v>
      </c>
      <c r="E207" t="s">
        <v>33</v>
      </c>
      <c r="F207" s="7">
        <v>707</v>
      </c>
      <c r="G207" s="8">
        <v>174</v>
      </c>
    </row>
    <row r="208" spans="3:7" x14ac:dyDescent="0.5">
      <c r="C208" t="s">
        <v>13</v>
      </c>
      <c r="D208" t="s">
        <v>14</v>
      </c>
      <c r="E208" t="s">
        <v>10</v>
      </c>
      <c r="F208" s="7">
        <v>3598</v>
      </c>
      <c r="G208" s="8">
        <v>81</v>
      </c>
    </row>
    <row r="209" spans="3:7" x14ac:dyDescent="0.5">
      <c r="C209" t="s">
        <v>8</v>
      </c>
      <c r="D209" t="s">
        <v>14</v>
      </c>
      <c r="E209" t="s">
        <v>37</v>
      </c>
      <c r="F209" s="7">
        <v>6853</v>
      </c>
      <c r="G209" s="8">
        <v>372</v>
      </c>
    </row>
    <row r="210" spans="3:7" x14ac:dyDescent="0.5">
      <c r="C210" t="s">
        <v>8</v>
      </c>
      <c r="D210" t="s">
        <v>14</v>
      </c>
      <c r="E210" t="s">
        <v>30</v>
      </c>
      <c r="F210" s="7">
        <v>4725</v>
      </c>
      <c r="G210" s="8">
        <v>174</v>
      </c>
    </row>
    <row r="211" spans="3:7" x14ac:dyDescent="0.5">
      <c r="C211" t="s">
        <v>21</v>
      </c>
      <c r="D211" t="s">
        <v>22</v>
      </c>
      <c r="E211" t="s">
        <v>15</v>
      </c>
      <c r="F211" s="7">
        <v>10304</v>
      </c>
      <c r="G211" s="8">
        <v>84</v>
      </c>
    </row>
    <row r="212" spans="3:7" x14ac:dyDescent="0.5">
      <c r="C212" t="s">
        <v>21</v>
      </c>
      <c r="D212" t="s">
        <v>50</v>
      </c>
      <c r="E212" t="s">
        <v>30</v>
      </c>
      <c r="F212" s="7">
        <v>1274</v>
      </c>
      <c r="G212" s="8">
        <v>225</v>
      </c>
    </row>
    <row r="213" spans="3:7" x14ac:dyDescent="0.5">
      <c r="C213" t="s">
        <v>43</v>
      </c>
      <c r="D213" t="s">
        <v>22</v>
      </c>
      <c r="E213" t="s">
        <v>10</v>
      </c>
      <c r="F213" s="7">
        <v>1526</v>
      </c>
      <c r="G213" s="8">
        <v>105</v>
      </c>
    </row>
    <row r="214" spans="3:7" x14ac:dyDescent="0.5">
      <c r="C214" t="s">
        <v>8</v>
      </c>
      <c r="D214" t="s">
        <v>27</v>
      </c>
      <c r="E214" t="s">
        <v>54</v>
      </c>
      <c r="F214" s="7">
        <v>3101</v>
      </c>
      <c r="G214" s="8">
        <v>225</v>
      </c>
    </row>
    <row r="215" spans="3:7" x14ac:dyDescent="0.5">
      <c r="C215" t="s">
        <v>46</v>
      </c>
      <c r="D215" t="s">
        <v>9</v>
      </c>
      <c r="E215" t="s">
        <v>17</v>
      </c>
      <c r="F215" s="7">
        <v>1057</v>
      </c>
      <c r="G215" s="8">
        <v>54</v>
      </c>
    </row>
    <row r="216" spans="3:7" x14ac:dyDescent="0.5">
      <c r="C216" t="s">
        <v>40</v>
      </c>
      <c r="D216" t="s">
        <v>9</v>
      </c>
      <c r="E216" t="s">
        <v>51</v>
      </c>
      <c r="F216" s="7">
        <v>5306</v>
      </c>
      <c r="G216" s="8">
        <v>0</v>
      </c>
    </row>
    <row r="217" spans="3:7" x14ac:dyDescent="0.5">
      <c r="C217" t="s">
        <v>43</v>
      </c>
      <c r="D217" t="s">
        <v>27</v>
      </c>
      <c r="E217" t="s">
        <v>49</v>
      </c>
      <c r="F217" s="7">
        <v>4018</v>
      </c>
      <c r="G217" s="8">
        <v>171</v>
      </c>
    </row>
    <row r="218" spans="3:7" x14ac:dyDescent="0.5">
      <c r="C218" t="s">
        <v>18</v>
      </c>
      <c r="D218" t="s">
        <v>50</v>
      </c>
      <c r="E218" t="s">
        <v>30</v>
      </c>
      <c r="F218" s="7">
        <v>938</v>
      </c>
      <c r="G218" s="8">
        <v>189</v>
      </c>
    </row>
    <row r="219" spans="3:7" x14ac:dyDescent="0.5">
      <c r="C219" t="s">
        <v>40</v>
      </c>
      <c r="D219" t="s">
        <v>34</v>
      </c>
      <c r="E219" t="s">
        <v>23</v>
      </c>
      <c r="F219" s="7">
        <v>1778</v>
      </c>
      <c r="G219" s="8">
        <v>270</v>
      </c>
    </row>
    <row r="220" spans="3:7" x14ac:dyDescent="0.5">
      <c r="C220" t="s">
        <v>26</v>
      </c>
      <c r="D220" t="s">
        <v>27</v>
      </c>
      <c r="E220" t="s">
        <v>10</v>
      </c>
      <c r="F220" s="7">
        <v>1638</v>
      </c>
      <c r="G220" s="8">
        <v>63</v>
      </c>
    </row>
    <row r="221" spans="3:7" x14ac:dyDescent="0.5">
      <c r="C221" t="s">
        <v>21</v>
      </c>
      <c r="D221" t="s">
        <v>34</v>
      </c>
      <c r="E221" t="s">
        <v>28</v>
      </c>
      <c r="F221" s="7">
        <v>154</v>
      </c>
      <c r="G221" s="8">
        <v>21</v>
      </c>
    </row>
    <row r="222" spans="3:7" x14ac:dyDescent="0.5">
      <c r="C222" t="s">
        <v>40</v>
      </c>
      <c r="D222" t="s">
        <v>9</v>
      </c>
      <c r="E222" t="s">
        <v>37</v>
      </c>
      <c r="F222" s="7">
        <v>9835</v>
      </c>
      <c r="G222" s="8">
        <v>207</v>
      </c>
    </row>
    <row r="223" spans="3:7" x14ac:dyDescent="0.5">
      <c r="C223" t="s">
        <v>18</v>
      </c>
      <c r="D223" t="s">
        <v>9</v>
      </c>
      <c r="E223" t="s">
        <v>42</v>
      </c>
      <c r="F223" s="7">
        <v>7273</v>
      </c>
      <c r="G223" s="8">
        <v>96</v>
      </c>
    </row>
    <row r="224" spans="3:7" x14ac:dyDescent="0.5">
      <c r="C224" t="s">
        <v>43</v>
      </c>
      <c r="D224" t="s">
        <v>27</v>
      </c>
      <c r="E224" t="s">
        <v>37</v>
      </c>
      <c r="F224" s="7">
        <v>6909</v>
      </c>
      <c r="G224" s="8">
        <v>81</v>
      </c>
    </row>
    <row r="225" spans="3:7" x14ac:dyDescent="0.5">
      <c r="C225" t="s">
        <v>18</v>
      </c>
      <c r="D225" t="s">
        <v>27</v>
      </c>
      <c r="E225" t="s">
        <v>49</v>
      </c>
      <c r="F225" s="7">
        <v>3920</v>
      </c>
      <c r="G225" s="8">
        <v>306</v>
      </c>
    </row>
    <row r="226" spans="3:7" x14ac:dyDescent="0.5">
      <c r="C226" t="s">
        <v>55</v>
      </c>
      <c r="D226" t="s">
        <v>27</v>
      </c>
      <c r="E226" t="s">
        <v>45</v>
      </c>
      <c r="F226" s="7">
        <v>4858</v>
      </c>
      <c r="G226" s="8">
        <v>279</v>
      </c>
    </row>
    <row r="227" spans="3:7" x14ac:dyDescent="0.5">
      <c r="C227" t="s">
        <v>46</v>
      </c>
      <c r="D227" t="s">
        <v>34</v>
      </c>
      <c r="E227" t="s">
        <v>19</v>
      </c>
      <c r="F227" s="7">
        <v>3549</v>
      </c>
      <c r="G227" s="8">
        <v>3</v>
      </c>
    </row>
    <row r="228" spans="3:7" x14ac:dyDescent="0.5">
      <c r="C228" t="s">
        <v>40</v>
      </c>
      <c r="D228" t="s">
        <v>27</v>
      </c>
      <c r="E228" t="s">
        <v>53</v>
      </c>
      <c r="F228" s="7">
        <v>966</v>
      </c>
      <c r="G228" s="8">
        <v>198</v>
      </c>
    </row>
    <row r="229" spans="3:7" x14ac:dyDescent="0.5">
      <c r="C229" t="s">
        <v>43</v>
      </c>
      <c r="D229" t="s">
        <v>27</v>
      </c>
      <c r="E229" t="s">
        <v>23</v>
      </c>
      <c r="F229" s="7">
        <v>385</v>
      </c>
      <c r="G229" s="8">
        <v>249</v>
      </c>
    </row>
    <row r="230" spans="3:7" x14ac:dyDescent="0.5">
      <c r="C230" t="s">
        <v>26</v>
      </c>
      <c r="D230" t="s">
        <v>50</v>
      </c>
      <c r="E230" t="s">
        <v>30</v>
      </c>
      <c r="F230" s="7">
        <v>2219</v>
      </c>
      <c r="G230" s="8">
        <v>75</v>
      </c>
    </row>
    <row r="231" spans="3:7" x14ac:dyDescent="0.5">
      <c r="C231" t="s">
        <v>18</v>
      </c>
      <c r="D231" t="s">
        <v>22</v>
      </c>
      <c r="E231" t="s">
        <v>15</v>
      </c>
      <c r="F231" s="7">
        <v>2954</v>
      </c>
      <c r="G231" s="8">
        <v>189</v>
      </c>
    </row>
    <row r="232" spans="3:7" x14ac:dyDescent="0.5">
      <c r="C232" t="s">
        <v>40</v>
      </c>
      <c r="D232" t="s">
        <v>22</v>
      </c>
      <c r="E232" t="s">
        <v>15</v>
      </c>
      <c r="F232" s="7">
        <v>280</v>
      </c>
      <c r="G232" s="8">
        <v>87</v>
      </c>
    </row>
    <row r="233" spans="3:7" x14ac:dyDescent="0.5">
      <c r="C233" t="s">
        <v>21</v>
      </c>
      <c r="D233" t="s">
        <v>22</v>
      </c>
      <c r="E233" t="s">
        <v>10</v>
      </c>
      <c r="F233" s="7">
        <v>6118</v>
      </c>
      <c r="G233" s="8">
        <v>174</v>
      </c>
    </row>
    <row r="234" spans="3:7" x14ac:dyDescent="0.5">
      <c r="C234" t="s">
        <v>46</v>
      </c>
      <c r="D234" t="s">
        <v>27</v>
      </c>
      <c r="E234" t="s">
        <v>25</v>
      </c>
      <c r="F234" s="7">
        <v>4802</v>
      </c>
      <c r="G234" s="8">
        <v>36</v>
      </c>
    </row>
    <row r="235" spans="3:7" x14ac:dyDescent="0.5">
      <c r="C235" t="s">
        <v>18</v>
      </c>
      <c r="D235" t="s">
        <v>34</v>
      </c>
      <c r="E235" t="s">
        <v>49</v>
      </c>
      <c r="F235" s="7">
        <v>4137</v>
      </c>
      <c r="G235" s="8">
        <v>60</v>
      </c>
    </row>
    <row r="236" spans="3:7" x14ac:dyDescent="0.5">
      <c r="C236" t="s">
        <v>47</v>
      </c>
      <c r="D236" t="s">
        <v>14</v>
      </c>
      <c r="E236" t="s">
        <v>48</v>
      </c>
      <c r="F236" s="7">
        <v>2023</v>
      </c>
      <c r="G236" s="8">
        <v>78</v>
      </c>
    </row>
    <row r="237" spans="3:7" x14ac:dyDescent="0.5">
      <c r="C237" t="s">
        <v>18</v>
      </c>
      <c r="D237" t="s">
        <v>22</v>
      </c>
      <c r="E237" t="s">
        <v>10</v>
      </c>
      <c r="F237" s="7">
        <v>9051</v>
      </c>
      <c r="G237" s="8">
        <v>57</v>
      </c>
    </row>
    <row r="238" spans="3:7" x14ac:dyDescent="0.5">
      <c r="C238" t="s">
        <v>18</v>
      </c>
      <c r="D238" t="s">
        <v>9</v>
      </c>
      <c r="E238" t="s">
        <v>54</v>
      </c>
      <c r="F238" s="7">
        <v>2919</v>
      </c>
      <c r="G238" s="8">
        <v>45</v>
      </c>
    </row>
    <row r="239" spans="3:7" x14ac:dyDescent="0.5">
      <c r="C239" t="s">
        <v>21</v>
      </c>
      <c r="D239" t="s">
        <v>34</v>
      </c>
      <c r="E239" t="s">
        <v>37</v>
      </c>
      <c r="F239" s="7">
        <v>5915</v>
      </c>
      <c r="G239" s="8">
        <v>3</v>
      </c>
    </row>
    <row r="240" spans="3:7" x14ac:dyDescent="0.5">
      <c r="C240" t="s">
        <v>55</v>
      </c>
      <c r="D240" t="s">
        <v>14</v>
      </c>
      <c r="E240" t="s">
        <v>25</v>
      </c>
      <c r="F240" s="7">
        <v>2562</v>
      </c>
      <c r="G240" s="8">
        <v>6</v>
      </c>
    </row>
    <row r="241" spans="3:7" x14ac:dyDescent="0.5">
      <c r="C241" t="s">
        <v>43</v>
      </c>
      <c r="D241" t="s">
        <v>9</v>
      </c>
      <c r="E241" t="s">
        <v>28</v>
      </c>
      <c r="F241" s="7">
        <v>8813</v>
      </c>
      <c r="G241" s="8">
        <v>21</v>
      </c>
    </row>
    <row r="242" spans="3:7" x14ac:dyDescent="0.5">
      <c r="C242" t="s">
        <v>43</v>
      </c>
      <c r="D242" t="s">
        <v>22</v>
      </c>
      <c r="E242" t="s">
        <v>23</v>
      </c>
      <c r="F242" s="7">
        <v>6111</v>
      </c>
      <c r="G242" s="8">
        <v>3</v>
      </c>
    </row>
    <row r="243" spans="3:7" x14ac:dyDescent="0.5">
      <c r="C243" t="s">
        <v>13</v>
      </c>
      <c r="D243" t="s">
        <v>50</v>
      </c>
      <c r="E243" t="s">
        <v>35</v>
      </c>
      <c r="F243" s="7">
        <v>3507</v>
      </c>
      <c r="G243" s="8">
        <v>288</v>
      </c>
    </row>
    <row r="244" spans="3:7" x14ac:dyDescent="0.5">
      <c r="C244" t="s">
        <v>26</v>
      </c>
      <c r="D244" t="s">
        <v>22</v>
      </c>
      <c r="E244" t="s">
        <v>12</v>
      </c>
      <c r="F244" s="7">
        <v>4319</v>
      </c>
      <c r="G244" s="8">
        <v>30</v>
      </c>
    </row>
    <row r="245" spans="3:7" x14ac:dyDescent="0.5">
      <c r="C245" t="s">
        <v>8</v>
      </c>
      <c r="D245" t="s">
        <v>34</v>
      </c>
      <c r="E245" t="s">
        <v>51</v>
      </c>
      <c r="F245" s="7">
        <v>609</v>
      </c>
      <c r="G245" s="8">
        <v>87</v>
      </c>
    </row>
    <row r="246" spans="3:7" x14ac:dyDescent="0.5">
      <c r="C246" t="s">
        <v>8</v>
      </c>
      <c r="D246" t="s">
        <v>27</v>
      </c>
      <c r="E246" t="s">
        <v>53</v>
      </c>
      <c r="F246" s="7">
        <v>6370</v>
      </c>
      <c r="G246" s="8">
        <v>30</v>
      </c>
    </row>
    <row r="247" spans="3:7" x14ac:dyDescent="0.5">
      <c r="C247" t="s">
        <v>43</v>
      </c>
      <c r="D247" t="s">
        <v>34</v>
      </c>
      <c r="E247" t="s">
        <v>39</v>
      </c>
      <c r="F247" s="7">
        <v>5474</v>
      </c>
      <c r="G247" s="8">
        <v>168</v>
      </c>
    </row>
    <row r="248" spans="3:7" x14ac:dyDescent="0.5">
      <c r="C248" t="s">
        <v>8</v>
      </c>
      <c r="D248" t="s">
        <v>22</v>
      </c>
      <c r="E248" t="s">
        <v>53</v>
      </c>
      <c r="F248" s="7">
        <v>3164</v>
      </c>
      <c r="G248" s="8">
        <v>306</v>
      </c>
    </row>
    <row r="249" spans="3:7" x14ac:dyDescent="0.5">
      <c r="C249" t="s">
        <v>26</v>
      </c>
      <c r="D249" t="s">
        <v>14</v>
      </c>
      <c r="E249" t="s">
        <v>19</v>
      </c>
      <c r="F249" s="7">
        <v>1302</v>
      </c>
      <c r="G249" s="8">
        <v>402</v>
      </c>
    </row>
    <row r="250" spans="3:7" x14ac:dyDescent="0.5">
      <c r="C250" t="s">
        <v>47</v>
      </c>
      <c r="D250" t="s">
        <v>9</v>
      </c>
      <c r="E250" t="s">
        <v>54</v>
      </c>
      <c r="F250" s="7">
        <v>7308</v>
      </c>
      <c r="G250" s="8">
        <v>327</v>
      </c>
    </row>
    <row r="251" spans="3:7" x14ac:dyDescent="0.5">
      <c r="C251" t="s">
        <v>8</v>
      </c>
      <c r="D251" t="s">
        <v>9</v>
      </c>
      <c r="E251" t="s">
        <v>53</v>
      </c>
      <c r="F251" s="7">
        <v>6132</v>
      </c>
      <c r="G251" s="8">
        <v>93</v>
      </c>
    </row>
    <row r="252" spans="3:7" x14ac:dyDescent="0.5">
      <c r="C252" t="s">
        <v>55</v>
      </c>
      <c r="D252" t="s">
        <v>14</v>
      </c>
      <c r="E252" t="s">
        <v>17</v>
      </c>
      <c r="F252" s="7">
        <v>3472</v>
      </c>
      <c r="G252" s="8">
        <v>96</v>
      </c>
    </row>
    <row r="253" spans="3:7" x14ac:dyDescent="0.5">
      <c r="C253" t="s">
        <v>13</v>
      </c>
      <c r="D253" t="s">
        <v>27</v>
      </c>
      <c r="E253" t="s">
        <v>23</v>
      </c>
      <c r="F253" s="7">
        <v>9660</v>
      </c>
      <c r="G253" s="8">
        <v>27</v>
      </c>
    </row>
    <row r="254" spans="3:7" x14ac:dyDescent="0.5">
      <c r="C254" t="s">
        <v>18</v>
      </c>
      <c r="D254" t="s">
        <v>34</v>
      </c>
      <c r="E254" t="s">
        <v>51</v>
      </c>
      <c r="F254" s="7">
        <v>2436</v>
      </c>
      <c r="G254" s="8">
        <v>99</v>
      </c>
    </row>
    <row r="255" spans="3:7" x14ac:dyDescent="0.5">
      <c r="C255" t="s">
        <v>18</v>
      </c>
      <c r="D255" t="s">
        <v>34</v>
      </c>
      <c r="E255" t="s">
        <v>31</v>
      </c>
      <c r="F255" s="7">
        <v>9506</v>
      </c>
      <c r="G255" s="8">
        <v>87</v>
      </c>
    </row>
    <row r="256" spans="3:7" x14ac:dyDescent="0.5">
      <c r="C256" t="s">
        <v>55</v>
      </c>
      <c r="D256" t="s">
        <v>9</v>
      </c>
      <c r="E256" t="s">
        <v>45</v>
      </c>
      <c r="F256" s="7">
        <v>245</v>
      </c>
      <c r="G256" s="8">
        <v>288</v>
      </c>
    </row>
    <row r="257" spans="3:7" x14ac:dyDescent="0.5">
      <c r="C257" t="s">
        <v>13</v>
      </c>
      <c r="D257" t="s">
        <v>14</v>
      </c>
      <c r="E257" t="s">
        <v>42</v>
      </c>
      <c r="F257" s="7">
        <v>2702</v>
      </c>
      <c r="G257" s="8">
        <v>363</v>
      </c>
    </row>
    <row r="258" spans="3:7" x14ac:dyDescent="0.5">
      <c r="C258" t="s">
        <v>55</v>
      </c>
      <c r="D258" t="s">
        <v>50</v>
      </c>
      <c r="E258" t="s">
        <v>33</v>
      </c>
      <c r="F258" s="7">
        <v>700</v>
      </c>
      <c r="G258" s="8">
        <v>87</v>
      </c>
    </row>
    <row r="259" spans="3:7" x14ac:dyDescent="0.5">
      <c r="C259" t="s">
        <v>26</v>
      </c>
      <c r="D259" t="s">
        <v>50</v>
      </c>
      <c r="E259" t="s">
        <v>33</v>
      </c>
      <c r="F259" s="7">
        <v>3759</v>
      </c>
      <c r="G259" s="8">
        <v>150</v>
      </c>
    </row>
    <row r="260" spans="3:7" x14ac:dyDescent="0.5">
      <c r="C260" t="s">
        <v>46</v>
      </c>
      <c r="D260" t="s">
        <v>14</v>
      </c>
      <c r="E260" t="s">
        <v>33</v>
      </c>
      <c r="F260" s="7">
        <v>1589</v>
      </c>
      <c r="G260" s="8">
        <v>303</v>
      </c>
    </row>
    <row r="261" spans="3:7" x14ac:dyDescent="0.5">
      <c r="C261" t="s">
        <v>40</v>
      </c>
      <c r="D261" t="s">
        <v>14</v>
      </c>
      <c r="E261" t="s">
        <v>54</v>
      </c>
      <c r="F261" s="7">
        <v>5194</v>
      </c>
      <c r="G261" s="8">
        <v>288</v>
      </c>
    </row>
    <row r="262" spans="3:7" x14ac:dyDescent="0.5">
      <c r="C262" t="s">
        <v>55</v>
      </c>
      <c r="D262" t="s">
        <v>22</v>
      </c>
      <c r="E262" t="s">
        <v>12</v>
      </c>
      <c r="F262" s="7">
        <v>945</v>
      </c>
      <c r="G262" s="8">
        <v>75</v>
      </c>
    </row>
    <row r="263" spans="3:7" x14ac:dyDescent="0.5">
      <c r="C263" t="s">
        <v>8</v>
      </c>
      <c r="D263" t="s">
        <v>34</v>
      </c>
      <c r="E263" t="s">
        <v>35</v>
      </c>
      <c r="F263" s="7">
        <v>1988</v>
      </c>
      <c r="G263" s="8">
        <v>39</v>
      </c>
    </row>
    <row r="264" spans="3:7" x14ac:dyDescent="0.5">
      <c r="C264" t="s">
        <v>26</v>
      </c>
      <c r="D264" t="s">
        <v>50</v>
      </c>
      <c r="E264" t="s">
        <v>15</v>
      </c>
      <c r="F264" s="7">
        <v>6734</v>
      </c>
      <c r="G264" s="8">
        <v>123</v>
      </c>
    </row>
    <row r="265" spans="3:7" x14ac:dyDescent="0.5">
      <c r="C265" t="s">
        <v>8</v>
      </c>
      <c r="D265" t="s">
        <v>22</v>
      </c>
      <c r="E265" t="s">
        <v>19</v>
      </c>
      <c r="F265" s="7">
        <v>217</v>
      </c>
      <c r="G265" s="8">
        <v>36</v>
      </c>
    </row>
    <row r="266" spans="3:7" x14ac:dyDescent="0.5">
      <c r="C266" t="s">
        <v>43</v>
      </c>
      <c r="D266" t="s">
        <v>50</v>
      </c>
      <c r="E266" t="s">
        <v>37</v>
      </c>
      <c r="F266" s="7">
        <v>6279</v>
      </c>
      <c r="G266" s="8">
        <v>237</v>
      </c>
    </row>
    <row r="267" spans="3:7" x14ac:dyDescent="0.5">
      <c r="C267" t="s">
        <v>8</v>
      </c>
      <c r="D267" t="s">
        <v>22</v>
      </c>
      <c r="E267" t="s">
        <v>12</v>
      </c>
      <c r="F267" s="7">
        <v>4424</v>
      </c>
      <c r="G267" s="8">
        <v>201</v>
      </c>
    </row>
    <row r="268" spans="3:7" x14ac:dyDescent="0.5">
      <c r="C268" t="s">
        <v>46</v>
      </c>
      <c r="D268" t="s">
        <v>22</v>
      </c>
      <c r="E268" t="s">
        <v>33</v>
      </c>
      <c r="F268" s="7">
        <v>189</v>
      </c>
      <c r="G268" s="8">
        <v>48</v>
      </c>
    </row>
    <row r="269" spans="3:7" x14ac:dyDescent="0.5">
      <c r="C269" t="s">
        <v>43</v>
      </c>
      <c r="D269" t="s">
        <v>14</v>
      </c>
      <c r="E269" t="s">
        <v>37</v>
      </c>
      <c r="F269" s="7">
        <v>490</v>
      </c>
      <c r="G269" s="8">
        <v>84</v>
      </c>
    </row>
    <row r="270" spans="3:7" x14ac:dyDescent="0.5">
      <c r="C270" t="s">
        <v>13</v>
      </c>
      <c r="D270" t="s">
        <v>9</v>
      </c>
      <c r="E270" t="s">
        <v>45</v>
      </c>
      <c r="F270" s="7">
        <v>434</v>
      </c>
      <c r="G270" s="8">
        <v>87</v>
      </c>
    </row>
    <row r="271" spans="3:7" x14ac:dyDescent="0.5">
      <c r="C271" t="s">
        <v>40</v>
      </c>
      <c r="D271" t="s">
        <v>34</v>
      </c>
      <c r="E271" t="s">
        <v>10</v>
      </c>
      <c r="F271" s="7">
        <v>10129</v>
      </c>
      <c r="G271" s="8">
        <v>312</v>
      </c>
    </row>
    <row r="272" spans="3:7" x14ac:dyDescent="0.5">
      <c r="C272" t="s">
        <v>47</v>
      </c>
      <c r="D272" t="s">
        <v>27</v>
      </c>
      <c r="E272" t="s">
        <v>54</v>
      </c>
      <c r="F272" s="7">
        <v>1652</v>
      </c>
      <c r="G272" s="8">
        <v>102</v>
      </c>
    </row>
    <row r="273" spans="3:7" x14ac:dyDescent="0.5">
      <c r="C273" t="s">
        <v>13</v>
      </c>
      <c r="D273" t="s">
        <v>34</v>
      </c>
      <c r="E273" t="s">
        <v>45</v>
      </c>
      <c r="F273" s="7">
        <v>6433</v>
      </c>
      <c r="G273" s="8">
        <v>78</v>
      </c>
    </row>
    <row r="274" spans="3:7" x14ac:dyDescent="0.5">
      <c r="C274" t="s">
        <v>47</v>
      </c>
      <c r="D274" t="s">
        <v>50</v>
      </c>
      <c r="E274" t="s">
        <v>48</v>
      </c>
      <c r="F274" s="7">
        <v>2212</v>
      </c>
      <c r="G274" s="8">
        <v>117</v>
      </c>
    </row>
    <row r="275" spans="3:7" x14ac:dyDescent="0.5">
      <c r="C275" t="s">
        <v>21</v>
      </c>
      <c r="D275" t="s">
        <v>14</v>
      </c>
      <c r="E275" t="s">
        <v>39</v>
      </c>
      <c r="F275" s="7">
        <v>609</v>
      </c>
      <c r="G275" s="8">
        <v>99</v>
      </c>
    </row>
    <row r="276" spans="3:7" x14ac:dyDescent="0.5">
      <c r="C276" t="s">
        <v>8</v>
      </c>
      <c r="D276" t="s">
        <v>14</v>
      </c>
      <c r="E276" t="s">
        <v>49</v>
      </c>
      <c r="F276" s="7">
        <v>1638</v>
      </c>
      <c r="G276" s="8">
        <v>48</v>
      </c>
    </row>
    <row r="277" spans="3:7" x14ac:dyDescent="0.5">
      <c r="C277" t="s">
        <v>40</v>
      </c>
      <c r="D277" t="s">
        <v>50</v>
      </c>
      <c r="E277" t="s">
        <v>25</v>
      </c>
      <c r="F277" s="7">
        <v>3829</v>
      </c>
      <c r="G277" s="8">
        <v>24</v>
      </c>
    </row>
    <row r="278" spans="3:7" x14ac:dyDescent="0.5">
      <c r="C278" t="s">
        <v>8</v>
      </c>
      <c r="D278" t="s">
        <v>27</v>
      </c>
      <c r="E278" t="s">
        <v>25</v>
      </c>
      <c r="F278" s="7">
        <v>5775</v>
      </c>
      <c r="G278" s="8">
        <v>42</v>
      </c>
    </row>
    <row r="279" spans="3:7" x14ac:dyDescent="0.5">
      <c r="C279" t="s">
        <v>26</v>
      </c>
      <c r="D279" t="s">
        <v>14</v>
      </c>
      <c r="E279" t="s">
        <v>42</v>
      </c>
      <c r="F279" s="7">
        <v>1071</v>
      </c>
      <c r="G279" s="8">
        <v>270</v>
      </c>
    </row>
    <row r="280" spans="3:7" x14ac:dyDescent="0.5">
      <c r="C280" t="s">
        <v>13</v>
      </c>
      <c r="D280" t="s">
        <v>22</v>
      </c>
      <c r="E280" t="s">
        <v>48</v>
      </c>
      <c r="F280" s="7">
        <v>5019</v>
      </c>
      <c r="G280" s="8">
        <v>150</v>
      </c>
    </row>
    <row r="281" spans="3:7" x14ac:dyDescent="0.5">
      <c r="C281" t="s">
        <v>46</v>
      </c>
      <c r="D281" t="s">
        <v>9</v>
      </c>
      <c r="E281" t="s">
        <v>25</v>
      </c>
      <c r="F281" s="7">
        <v>2863</v>
      </c>
      <c r="G281" s="8">
        <v>42</v>
      </c>
    </row>
    <row r="282" spans="3:7" x14ac:dyDescent="0.5">
      <c r="C282" t="s">
        <v>8</v>
      </c>
      <c r="D282" t="s">
        <v>14</v>
      </c>
      <c r="E282" t="s">
        <v>52</v>
      </c>
      <c r="F282" s="7">
        <v>1617</v>
      </c>
      <c r="G282" s="8">
        <v>126</v>
      </c>
    </row>
    <row r="283" spans="3:7" x14ac:dyDescent="0.5">
      <c r="C283" t="s">
        <v>26</v>
      </c>
      <c r="D283" t="s">
        <v>9</v>
      </c>
      <c r="E283" t="s">
        <v>51</v>
      </c>
      <c r="F283" s="7">
        <v>6818</v>
      </c>
      <c r="G283" s="8">
        <v>6</v>
      </c>
    </row>
    <row r="284" spans="3:7" x14ac:dyDescent="0.5">
      <c r="C284" t="s">
        <v>47</v>
      </c>
      <c r="D284" t="s">
        <v>14</v>
      </c>
      <c r="E284" t="s">
        <v>25</v>
      </c>
      <c r="F284" s="7">
        <v>6657</v>
      </c>
      <c r="G284" s="8">
        <v>276</v>
      </c>
    </row>
    <row r="285" spans="3:7" x14ac:dyDescent="0.5">
      <c r="C285" t="s">
        <v>47</v>
      </c>
      <c r="D285" t="s">
        <v>50</v>
      </c>
      <c r="E285" t="s">
        <v>33</v>
      </c>
      <c r="F285" s="7">
        <v>2919</v>
      </c>
      <c r="G285" s="8">
        <v>93</v>
      </c>
    </row>
    <row r="286" spans="3:7" x14ac:dyDescent="0.5">
      <c r="C286" t="s">
        <v>46</v>
      </c>
      <c r="D286" t="s">
        <v>22</v>
      </c>
      <c r="E286" t="s">
        <v>35</v>
      </c>
      <c r="F286" s="7">
        <v>3094</v>
      </c>
      <c r="G286" s="8">
        <v>246</v>
      </c>
    </row>
    <row r="287" spans="3:7" x14ac:dyDescent="0.5">
      <c r="C287" t="s">
        <v>26</v>
      </c>
      <c r="D287" t="s">
        <v>27</v>
      </c>
      <c r="E287" t="s">
        <v>49</v>
      </c>
      <c r="F287" s="7">
        <v>2989</v>
      </c>
      <c r="G287" s="8">
        <v>3</v>
      </c>
    </row>
    <row r="288" spans="3:7" x14ac:dyDescent="0.5">
      <c r="C288" t="s">
        <v>13</v>
      </c>
      <c r="D288" t="s">
        <v>34</v>
      </c>
      <c r="E288" t="s">
        <v>53</v>
      </c>
      <c r="F288" s="7">
        <v>2268</v>
      </c>
      <c r="G288" s="8">
        <v>63</v>
      </c>
    </row>
    <row r="289" spans="3:7" x14ac:dyDescent="0.5">
      <c r="C289" t="s">
        <v>43</v>
      </c>
      <c r="D289" t="s">
        <v>14</v>
      </c>
      <c r="E289" t="s">
        <v>35</v>
      </c>
      <c r="F289" s="7">
        <v>4753</v>
      </c>
      <c r="G289" s="8">
        <v>246</v>
      </c>
    </row>
    <row r="290" spans="3:7" x14ac:dyDescent="0.5">
      <c r="C290" t="s">
        <v>46</v>
      </c>
      <c r="D290" t="s">
        <v>50</v>
      </c>
      <c r="E290" t="s">
        <v>39</v>
      </c>
      <c r="F290" s="7">
        <v>7511</v>
      </c>
      <c r="G290" s="8">
        <v>120</v>
      </c>
    </row>
    <row r="291" spans="3:7" x14ac:dyDescent="0.5">
      <c r="C291" t="s">
        <v>46</v>
      </c>
      <c r="D291" t="s">
        <v>34</v>
      </c>
      <c r="E291" t="s">
        <v>35</v>
      </c>
      <c r="F291" s="7">
        <v>4326</v>
      </c>
      <c r="G291" s="8">
        <v>348</v>
      </c>
    </row>
    <row r="292" spans="3:7" x14ac:dyDescent="0.5">
      <c r="C292" t="s">
        <v>21</v>
      </c>
      <c r="D292" t="s">
        <v>50</v>
      </c>
      <c r="E292" t="s">
        <v>48</v>
      </c>
      <c r="F292" s="7">
        <v>4935</v>
      </c>
      <c r="G292" s="8">
        <v>126</v>
      </c>
    </row>
    <row r="293" spans="3:7" x14ac:dyDescent="0.5">
      <c r="C293" t="s">
        <v>26</v>
      </c>
      <c r="D293" t="s">
        <v>14</v>
      </c>
      <c r="E293" t="s">
        <v>10</v>
      </c>
      <c r="F293" s="7">
        <v>4781</v>
      </c>
      <c r="G293" s="8">
        <v>123</v>
      </c>
    </row>
    <row r="294" spans="3:7" x14ac:dyDescent="0.5">
      <c r="C294" t="s">
        <v>43</v>
      </c>
      <c r="D294" t="s">
        <v>34</v>
      </c>
      <c r="E294" t="s">
        <v>28</v>
      </c>
      <c r="F294" s="7">
        <v>7483</v>
      </c>
      <c r="G294" s="8">
        <v>45</v>
      </c>
    </row>
    <row r="295" spans="3:7" x14ac:dyDescent="0.5">
      <c r="C295" t="s">
        <v>55</v>
      </c>
      <c r="D295" t="s">
        <v>34</v>
      </c>
      <c r="E295" t="s">
        <v>19</v>
      </c>
      <c r="F295" s="7">
        <v>6860</v>
      </c>
      <c r="G295" s="8">
        <v>126</v>
      </c>
    </row>
    <row r="296" spans="3:7" x14ac:dyDescent="0.5">
      <c r="C296" t="s">
        <v>8</v>
      </c>
      <c r="D296" t="s">
        <v>9</v>
      </c>
      <c r="E296" t="s">
        <v>52</v>
      </c>
      <c r="F296" s="7">
        <v>9002</v>
      </c>
      <c r="G296" s="8">
        <v>72</v>
      </c>
    </row>
    <row r="297" spans="3:7" x14ac:dyDescent="0.5">
      <c r="C297" t="s">
        <v>26</v>
      </c>
      <c r="D297" t="s">
        <v>22</v>
      </c>
      <c r="E297" t="s">
        <v>52</v>
      </c>
      <c r="F297" s="7">
        <v>1400</v>
      </c>
      <c r="G297" s="8">
        <v>135</v>
      </c>
    </row>
    <row r="298" spans="3:7" x14ac:dyDescent="0.5">
      <c r="C298" t="s">
        <v>55</v>
      </c>
      <c r="D298" t="s">
        <v>50</v>
      </c>
      <c r="E298" t="s">
        <v>37</v>
      </c>
      <c r="F298" s="7">
        <v>4053</v>
      </c>
      <c r="G298" s="8">
        <v>24</v>
      </c>
    </row>
    <row r="299" spans="3:7" x14ac:dyDescent="0.5">
      <c r="C299" t="s">
        <v>40</v>
      </c>
      <c r="D299" t="s">
        <v>22</v>
      </c>
      <c r="E299" t="s">
        <v>35</v>
      </c>
      <c r="F299" s="7">
        <v>2149</v>
      </c>
      <c r="G299" s="8">
        <v>117</v>
      </c>
    </row>
    <row r="300" spans="3:7" x14ac:dyDescent="0.5">
      <c r="C300" t="s">
        <v>47</v>
      </c>
      <c r="D300" t="s">
        <v>27</v>
      </c>
      <c r="E300" t="s">
        <v>52</v>
      </c>
      <c r="F300" s="7">
        <v>3640</v>
      </c>
      <c r="G300" s="8">
        <v>51</v>
      </c>
    </row>
    <row r="301" spans="3:7" x14ac:dyDescent="0.5">
      <c r="C301" t="s">
        <v>46</v>
      </c>
      <c r="D301" t="s">
        <v>27</v>
      </c>
      <c r="E301" t="s">
        <v>48</v>
      </c>
      <c r="F301" s="7">
        <v>630</v>
      </c>
      <c r="G301" s="8">
        <v>36</v>
      </c>
    </row>
    <row r="302" spans="3:7" x14ac:dyDescent="0.5">
      <c r="C302" t="s">
        <v>18</v>
      </c>
      <c r="D302" t="s">
        <v>14</v>
      </c>
      <c r="E302" t="s">
        <v>53</v>
      </c>
      <c r="F302" s="7">
        <v>2429</v>
      </c>
      <c r="G302" s="8">
        <v>144</v>
      </c>
    </row>
    <row r="303" spans="3:7" x14ac:dyDescent="0.5">
      <c r="C303" t="s">
        <v>18</v>
      </c>
      <c r="D303" t="s">
        <v>22</v>
      </c>
      <c r="E303" t="s">
        <v>28</v>
      </c>
      <c r="F303" s="7">
        <v>2142</v>
      </c>
      <c r="G303" s="8">
        <v>114</v>
      </c>
    </row>
    <row r="304" spans="3:7" x14ac:dyDescent="0.5">
      <c r="C304" t="s">
        <v>40</v>
      </c>
      <c r="D304" t="s">
        <v>9</v>
      </c>
      <c r="E304" t="s">
        <v>10</v>
      </c>
      <c r="F304" s="7">
        <v>6454</v>
      </c>
      <c r="G304" s="8">
        <v>54</v>
      </c>
    </row>
    <row r="305" spans="3:7" x14ac:dyDescent="0.5">
      <c r="C305" t="s">
        <v>40</v>
      </c>
      <c r="D305" t="s">
        <v>9</v>
      </c>
      <c r="E305" t="s">
        <v>30</v>
      </c>
      <c r="F305" s="7">
        <v>4487</v>
      </c>
      <c r="G305" s="8">
        <v>333</v>
      </c>
    </row>
    <row r="306" spans="3:7" x14ac:dyDescent="0.5">
      <c r="C306" t="s">
        <v>47</v>
      </c>
      <c r="D306" t="s">
        <v>9</v>
      </c>
      <c r="E306" t="s">
        <v>19</v>
      </c>
      <c r="F306" s="7">
        <v>938</v>
      </c>
      <c r="G306" s="8">
        <v>366</v>
      </c>
    </row>
    <row r="307" spans="3:7" x14ac:dyDescent="0.5">
      <c r="C307" t="s">
        <v>47</v>
      </c>
      <c r="D307" t="s">
        <v>34</v>
      </c>
      <c r="E307" t="s">
        <v>51</v>
      </c>
      <c r="F307" s="7">
        <v>8841</v>
      </c>
      <c r="G307" s="8">
        <v>303</v>
      </c>
    </row>
    <row r="308" spans="3:7" x14ac:dyDescent="0.5">
      <c r="C308" t="s">
        <v>46</v>
      </c>
      <c r="D308" t="s">
        <v>27</v>
      </c>
      <c r="E308" t="s">
        <v>31</v>
      </c>
      <c r="F308" s="7">
        <v>4018</v>
      </c>
      <c r="G308" s="8">
        <v>126</v>
      </c>
    </row>
    <row r="309" spans="3:7" x14ac:dyDescent="0.5">
      <c r="C309" t="s">
        <v>21</v>
      </c>
      <c r="D309" t="s">
        <v>9</v>
      </c>
      <c r="E309" t="s">
        <v>25</v>
      </c>
      <c r="F309" s="7">
        <v>714</v>
      </c>
      <c r="G309" s="8">
        <v>231</v>
      </c>
    </row>
    <row r="310" spans="3:7" x14ac:dyDescent="0.5">
      <c r="C310" t="s">
        <v>18</v>
      </c>
      <c r="D310" t="s">
        <v>34</v>
      </c>
      <c r="E310" t="s">
        <v>28</v>
      </c>
      <c r="F310" s="7">
        <v>3850</v>
      </c>
      <c r="G310" s="8">
        <v>102</v>
      </c>
    </row>
    <row r="311" spans="3:7" x14ac:dyDescent="0.5">
      <c r="F311" s="7"/>
      <c r="G311" s="8"/>
    </row>
    <row r="312" spans="3:7" x14ac:dyDescent="0.5">
      <c r="F312" s="7"/>
      <c r="G312" s="8"/>
    </row>
    <row r="313" spans="3:7" x14ac:dyDescent="0.5">
      <c r="F313" s="7"/>
      <c r="G313" s="8"/>
    </row>
    <row r="314" spans="3:7" x14ac:dyDescent="0.5">
      <c r="F314" s="7"/>
      <c r="G314" s="8"/>
    </row>
    <row r="315" spans="3:7" x14ac:dyDescent="0.5">
      <c r="F315" s="7"/>
      <c r="G315" s="8"/>
    </row>
    <row r="316" spans="3:7" x14ac:dyDescent="0.5">
      <c r="F316" s="7"/>
      <c r="G316" s="8"/>
    </row>
    <row r="317" spans="3:7" x14ac:dyDescent="0.5">
      <c r="F317" s="7"/>
      <c r="G317" s="8"/>
    </row>
    <row r="318" spans="3:7" x14ac:dyDescent="0.5">
      <c r="F318" s="7"/>
      <c r="G318" s="8"/>
    </row>
    <row r="319" spans="3:7" x14ac:dyDescent="0.5">
      <c r="F319" s="7"/>
      <c r="G319" s="8"/>
    </row>
    <row r="320" spans="3:7" x14ac:dyDescent="0.5">
      <c r="F320" s="7"/>
      <c r="G320" s="8"/>
    </row>
    <row r="321" spans="6:7" x14ac:dyDescent="0.5">
      <c r="F321" s="7"/>
      <c r="G321" s="8"/>
    </row>
    <row r="322" spans="6:7" x14ac:dyDescent="0.5">
      <c r="F322" s="7"/>
      <c r="G322" s="8"/>
    </row>
    <row r="323" spans="6:7" x14ac:dyDescent="0.5">
      <c r="F323" s="7"/>
      <c r="G323" s="8"/>
    </row>
    <row r="324" spans="6:7" x14ac:dyDescent="0.5">
      <c r="F324" s="7"/>
      <c r="G324" s="8"/>
    </row>
    <row r="325" spans="6:7" x14ac:dyDescent="0.5">
      <c r="F325" s="7"/>
      <c r="G325" s="8"/>
    </row>
    <row r="326" spans="6:7" x14ac:dyDescent="0.5">
      <c r="F326" s="7"/>
      <c r="G326" s="8"/>
    </row>
    <row r="327" spans="6:7" x14ac:dyDescent="0.5">
      <c r="F327" s="7"/>
      <c r="G327" s="8"/>
    </row>
    <row r="328" spans="6:7" x14ac:dyDescent="0.5">
      <c r="F328" s="7"/>
      <c r="G328" s="8"/>
    </row>
    <row r="329" spans="6:7" x14ac:dyDescent="0.5">
      <c r="F329" s="7"/>
      <c r="G329" s="8"/>
    </row>
    <row r="330" spans="6:7" x14ac:dyDescent="0.5">
      <c r="F330" s="7"/>
      <c r="G330" s="8"/>
    </row>
    <row r="331" spans="6:7" x14ac:dyDescent="0.5">
      <c r="F331" s="7"/>
      <c r="G331" s="8"/>
    </row>
    <row r="332" spans="6:7" x14ac:dyDescent="0.5">
      <c r="F332" s="7"/>
      <c r="G332" s="8"/>
    </row>
    <row r="333" spans="6:7" x14ac:dyDescent="0.5">
      <c r="F333" s="7"/>
      <c r="G333" s="8"/>
    </row>
    <row r="334" spans="6:7" x14ac:dyDescent="0.5">
      <c r="F334" s="7"/>
      <c r="G334" s="8"/>
    </row>
    <row r="335" spans="6:7" x14ac:dyDescent="0.5">
      <c r="F335" s="7"/>
      <c r="G335" s="8"/>
    </row>
    <row r="336" spans="6:7" x14ac:dyDescent="0.5">
      <c r="F336" s="7"/>
      <c r="G336" s="8"/>
    </row>
    <row r="337" spans="6:7" x14ac:dyDescent="0.5">
      <c r="F337" s="7"/>
      <c r="G337" s="8"/>
    </row>
    <row r="338" spans="6:7" x14ac:dyDescent="0.5">
      <c r="F338" s="7"/>
      <c r="G338" s="8"/>
    </row>
    <row r="339" spans="6:7" x14ac:dyDescent="0.5">
      <c r="F339" s="7"/>
      <c r="G339" s="8"/>
    </row>
    <row r="340" spans="6:7" x14ac:dyDescent="0.5">
      <c r="F340" s="7"/>
      <c r="G340" s="8"/>
    </row>
    <row r="341" spans="6:7" x14ac:dyDescent="0.5">
      <c r="F341" s="7"/>
      <c r="G341" s="8"/>
    </row>
    <row r="342" spans="6:7" x14ac:dyDescent="0.5">
      <c r="F342" s="7"/>
      <c r="G342" s="8"/>
    </row>
    <row r="343" spans="6:7" x14ac:dyDescent="0.5">
      <c r="F343" s="7"/>
      <c r="G343" s="8"/>
    </row>
    <row r="344" spans="6:7" x14ac:dyDescent="0.5">
      <c r="F344" s="7"/>
      <c r="G344" s="8"/>
    </row>
    <row r="345" spans="6:7" x14ac:dyDescent="0.5">
      <c r="F345" s="7"/>
      <c r="G345" s="8"/>
    </row>
    <row r="346" spans="6:7" x14ac:dyDescent="0.5">
      <c r="F346" s="7"/>
      <c r="G346" s="8"/>
    </row>
    <row r="347" spans="6:7" x14ac:dyDescent="0.5">
      <c r="F347" s="7"/>
      <c r="G347" s="8"/>
    </row>
    <row r="348" spans="6:7" x14ac:dyDescent="0.5">
      <c r="F348" s="7"/>
      <c r="G348" s="8"/>
    </row>
    <row r="349" spans="6:7" x14ac:dyDescent="0.5">
      <c r="F349" s="7"/>
      <c r="G349" s="8"/>
    </row>
    <row r="350" spans="6:7" x14ac:dyDescent="0.5">
      <c r="F350" s="7"/>
      <c r="G350" s="8"/>
    </row>
    <row r="351" spans="6:7" x14ac:dyDescent="0.5">
      <c r="F351" s="7"/>
      <c r="G351" s="8"/>
    </row>
    <row r="352" spans="6:7" x14ac:dyDescent="0.5">
      <c r="F352" s="7"/>
      <c r="G352" s="8"/>
    </row>
    <row r="353" spans="6:7" x14ac:dyDescent="0.5">
      <c r="F353" s="7"/>
      <c r="G353" s="8"/>
    </row>
    <row r="354" spans="6:7" x14ac:dyDescent="0.5">
      <c r="F354" s="7"/>
      <c r="G354" s="8"/>
    </row>
    <row r="355" spans="6:7" x14ac:dyDescent="0.5">
      <c r="F355" s="7"/>
      <c r="G355" s="8"/>
    </row>
    <row r="356" spans="6:7" x14ac:dyDescent="0.5">
      <c r="F356" s="7"/>
      <c r="G356" s="8"/>
    </row>
    <row r="357" spans="6:7" x14ac:dyDescent="0.5">
      <c r="F357" s="7"/>
      <c r="G357" s="8"/>
    </row>
    <row r="358" spans="6:7" x14ac:dyDescent="0.5">
      <c r="F358" s="7"/>
      <c r="G358" s="8"/>
    </row>
    <row r="359" spans="6:7" x14ac:dyDescent="0.5">
      <c r="F359" s="7"/>
      <c r="G359" s="8"/>
    </row>
    <row r="360" spans="6:7" x14ac:dyDescent="0.5">
      <c r="F360" s="7"/>
      <c r="G360" s="8"/>
    </row>
    <row r="361" spans="6:7" x14ac:dyDescent="0.5">
      <c r="F361" s="7"/>
      <c r="G361" s="8"/>
    </row>
    <row r="362" spans="6:7" x14ac:dyDescent="0.5">
      <c r="F362" s="7"/>
      <c r="G362" s="8"/>
    </row>
    <row r="363" spans="6:7" x14ac:dyDescent="0.5">
      <c r="F363" s="7"/>
      <c r="G363" s="8"/>
    </row>
    <row r="364" spans="6:7" x14ac:dyDescent="0.5">
      <c r="F364" s="7"/>
      <c r="G364" s="8"/>
    </row>
    <row r="365" spans="6:7" x14ac:dyDescent="0.5">
      <c r="F365" s="7"/>
      <c r="G365" s="8"/>
    </row>
    <row r="366" spans="6:7" x14ac:dyDescent="0.5">
      <c r="F366" s="7"/>
      <c r="G366" s="8"/>
    </row>
    <row r="367" spans="6:7" x14ac:dyDescent="0.5">
      <c r="F367" s="7"/>
      <c r="G367" s="8"/>
    </row>
    <row r="368" spans="6:7" x14ac:dyDescent="0.5">
      <c r="F368" s="7"/>
      <c r="G368" s="8"/>
    </row>
    <row r="369" spans="6:7" x14ac:dyDescent="0.5">
      <c r="F369" s="7"/>
      <c r="G369" s="8"/>
    </row>
    <row r="370" spans="6:7" x14ac:dyDescent="0.5">
      <c r="F370" s="7"/>
      <c r="G370" s="8"/>
    </row>
    <row r="371" spans="6:7" x14ac:dyDescent="0.5">
      <c r="F371" s="7"/>
      <c r="G371" s="8"/>
    </row>
    <row r="372" spans="6:7" x14ac:dyDescent="0.5">
      <c r="F372" s="7"/>
      <c r="G372" s="8"/>
    </row>
    <row r="373" spans="6:7" x14ac:dyDescent="0.5">
      <c r="F373" s="7"/>
      <c r="G373" s="8"/>
    </row>
    <row r="374" spans="6:7" x14ac:dyDescent="0.5">
      <c r="F374" s="7"/>
      <c r="G374" s="8"/>
    </row>
    <row r="375" spans="6:7" x14ac:dyDescent="0.5">
      <c r="F375" s="7"/>
      <c r="G375" s="8"/>
    </row>
    <row r="376" spans="6:7" x14ac:dyDescent="0.5">
      <c r="F376" s="7"/>
      <c r="G376" s="8"/>
    </row>
    <row r="377" spans="6:7" x14ac:dyDescent="0.5">
      <c r="F377" s="7"/>
      <c r="G377" s="8"/>
    </row>
    <row r="378" spans="6:7" x14ac:dyDescent="0.5">
      <c r="F378" s="7"/>
      <c r="G378" s="8"/>
    </row>
    <row r="379" spans="6:7" x14ac:dyDescent="0.5">
      <c r="F379" s="7"/>
      <c r="G379" s="8"/>
    </row>
    <row r="380" spans="6:7" x14ac:dyDescent="0.5">
      <c r="F380" s="7"/>
      <c r="G380" s="8"/>
    </row>
    <row r="381" spans="6:7" x14ac:dyDescent="0.5">
      <c r="F381" s="7"/>
      <c r="G381" s="8"/>
    </row>
    <row r="382" spans="6:7" x14ac:dyDescent="0.5">
      <c r="F382" s="7"/>
      <c r="G382" s="8"/>
    </row>
    <row r="383" spans="6:7" x14ac:dyDescent="0.5">
      <c r="F383" s="7"/>
      <c r="G383" s="8"/>
    </row>
    <row r="384" spans="6:7" x14ac:dyDescent="0.5">
      <c r="F384" s="7"/>
      <c r="G384" s="8"/>
    </row>
    <row r="385" spans="6:7" x14ac:dyDescent="0.5">
      <c r="F385" s="7"/>
      <c r="G385" s="8"/>
    </row>
    <row r="386" spans="6:7" x14ac:dyDescent="0.5">
      <c r="F386" s="7"/>
      <c r="G386" s="8"/>
    </row>
    <row r="387" spans="6:7" x14ac:dyDescent="0.5">
      <c r="F387" s="7"/>
      <c r="G387" s="8"/>
    </row>
    <row r="388" spans="6:7" x14ac:dyDescent="0.5">
      <c r="F388" s="7"/>
      <c r="G388" s="8"/>
    </row>
    <row r="389" spans="6:7" x14ac:dyDescent="0.5">
      <c r="F389" s="7"/>
      <c r="G389" s="8"/>
    </row>
    <row r="390" spans="6:7" x14ac:dyDescent="0.5">
      <c r="F390" s="7"/>
      <c r="G390" s="8"/>
    </row>
    <row r="391" spans="6:7" x14ac:dyDescent="0.5">
      <c r="F391" s="7"/>
      <c r="G391" s="8"/>
    </row>
    <row r="392" spans="6:7" x14ac:dyDescent="0.5">
      <c r="F392" s="7"/>
      <c r="G392" s="8"/>
    </row>
    <row r="393" spans="6:7" x14ac:dyDescent="0.5">
      <c r="F393" s="7"/>
      <c r="G393" s="8"/>
    </row>
    <row r="394" spans="6:7" x14ac:dyDescent="0.5">
      <c r="F394" s="7"/>
      <c r="G394" s="8"/>
    </row>
    <row r="395" spans="6:7" x14ac:dyDescent="0.5">
      <c r="F395" s="7"/>
      <c r="G395" s="8"/>
    </row>
    <row r="396" spans="6:7" x14ac:dyDescent="0.5">
      <c r="F396" s="7"/>
      <c r="G396" s="8"/>
    </row>
    <row r="397" spans="6:7" x14ac:dyDescent="0.5">
      <c r="F397" s="7"/>
      <c r="G397" s="8"/>
    </row>
    <row r="398" spans="6:7" x14ac:dyDescent="0.5">
      <c r="F398" s="7"/>
      <c r="G398" s="8"/>
    </row>
    <row r="399" spans="6:7" x14ac:dyDescent="0.5">
      <c r="F399" s="7"/>
      <c r="G399" s="8"/>
    </row>
    <row r="400" spans="6:7" x14ac:dyDescent="0.5">
      <c r="F400" s="7"/>
      <c r="G400" s="8"/>
    </row>
    <row r="401" spans="6:7" x14ac:dyDescent="0.5">
      <c r="F401" s="7"/>
      <c r="G401" s="8"/>
    </row>
    <row r="402" spans="6:7" x14ac:dyDescent="0.5">
      <c r="F402" s="7"/>
      <c r="G402" s="8"/>
    </row>
    <row r="403" spans="6:7" x14ac:dyDescent="0.5">
      <c r="F403" s="7"/>
      <c r="G403" s="8"/>
    </row>
    <row r="404" spans="6:7" x14ac:dyDescent="0.5">
      <c r="F404" s="7"/>
      <c r="G404" s="8"/>
    </row>
    <row r="405" spans="6:7" x14ac:dyDescent="0.5">
      <c r="F405" s="7"/>
      <c r="G405" s="8"/>
    </row>
    <row r="406" spans="6:7" x14ac:dyDescent="0.5">
      <c r="F406" s="7"/>
      <c r="G406" s="8"/>
    </row>
    <row r="407" spans="6:7" x14ac:dyDescent="0.5">
      <c r="F407" s="7"/>
      <c r="G407" s="8"/>
    </row>
    <row r="408" spans="6:7" x14ac:dyDescent="0.5">
      <c r="F408" s="7"/>
      <c r="G408" s="8"/>
    </row>
    <row r="409" spans="6:7" x14ac:dyDescent="0.5">
      <c r="F409" s="7"/>
      <c r="G409" s="8"/>
    </row>
    <row r="410" spans="6:7" x14ac:dyDescent="0.5">
      <c r="F410" s="7"/>
      <c r="G410" s="8"/>
    </row>
    <row r="411" spans="6:7" x14ac:dyDescent="0.5">
      <c r="F411" s="7"/>
      <c r="G411" s="8"/>
    </row>
    <row r="412" spans="6:7" x14ac:dyDescent="0.5">
      <c r="F412" s="7"/>
      <c r="G412" s="8"/>
    </row>
    <row r="413" spans="6:7" x14ac:dyDescent="0.5">
      <c r="F413" s="7"/>
      <c r="G413" s="8"/>
    </row>
    <row r="414" spans="6:7" x14ac:dyDescent="0.5">
      <c r="F414" s="7"/>
      <c r="G414" s="8"/>
    </row>
    <row r="415" spans="6:7" x14ac:dyDescent="0.5">
      <c r="F415" s="7"/>
      <c r="G415" s="8"/>
    </row>
    <row r="416" spans="6:7" x14ac:dyDescent="0.5">
      <c r="F416" s="7"/>
      <c r="G416" s="8"/>
    </row>
    <row r="417" spans="6:7" x14ac:dyDescent="0.5">
      <c r="F417" s="7"/>
      <c r="G417" s="8"/>
    </row>
    <row r="418" spans="6:7" x14ac:dyDescent="0.5">
      <c r="F418" s="7"/>
      <c r="G418" s="8"/>
    </row>
    <row r="419" spans="6:7" x14ac:dyDescent="0.5">
      <c r="F419" s="7"/>
      <c r="G419" s="8"/>
    </row>
    <row r="420" spans="6:7" x14ac:dyDescent="0.5">
      <c r="F420" s="7"/>
      <c r="G420" s="8"/>
    </row>
    <row r="421" spans="6:7" x14ac:dyDescent="0.5">
      <c r="F421" s="7"/>
      <c r="G421" s="8"/>
    </row>
    <row r="422" spans="6:7" x14ac:dyDescent="0.5">
      <c r="F422" s="7"/>
      <c r="G422" s="8"/>
    </row>
    <row r="423" spans="6:7" x14ac:dyDescent="0.5">
      <c r="F423" s="7"/>
      <c r="G423" s="8"/>
    </row>
    <row r="424" spans="6:7" x14ac:dyDescent="0.5">
      <c r="F424" s="7"/>
      <c r="G424" s="8"/>
    </row>
    <row r="425" spans="6:7" x14ac:dyDescent="0.5">
      <c r="F425" s="7"/>
      <c r="G425" s="8"/>
    </row>
    <row r="426" spans="6:7" x14ac:dyDescent="0.5">
      <c r="F426" s="7"/>
      <c r="G426" s="8"/>
    </row>
    <row r="427" spans="6:7" x14ac:dyDescent="0.5">
      <c r="F427" s="7"/>
      <c r="G427" s="8"/>
    </row>
    <row r="428" spans="6:7" x14ac:dyDescent="0.5">
      <c r="F428" s="7"/>
      <c r="G428" s="8"/>
    </row>
    <row r="429" spans="6:7" x14ac:dyDescent="0.5">
      <c r="F429" s="7"/>
      <c r="G429" s="8"/>
    </row>
    <row r="430" spans="6:7" x14ac:dyDescent="0.5">
      <c r="F430" s="7"/>
      <c r="G430" s="8"/>
    </row>
    <row r="431" spans="6:7" x14ac:dyDescent="0.5">
      <c r="F431" s="7"/>
      <c r="G431" s="8"/>
    </row>
    <row r="432" spans="6:7" x14ac:dyDescent="0.5">
      <c r="F432" s="7"/>
      <c r="G432" s="8"/>
    </row>
    <row r="433" spans="6:7" x14ac:dyDescent="0.5">
      <c r="F433" s="7"/>
      <c r="G433" s="8"/>
    </row>
    <row r="434" spans="6:7" x14ac:dyDescent="0.5">
      <c r="F434" s="7"/>
      <c r="G434" s="8"/>
    </row>
    <row r="435" spans="6:7" x14ac:dyDescent="0.5">
      <c r="F435" s="7"/>
      <c r="G435" s="8"/>
    </row>
    <row r="436" spans="6:7" x14ac:dyDescent="0.5">
      <c r="F436" s="7"/>
      <c r="G436" s="8"/>
    </row>
    <row r="437" spans="6:7" x14ac:dyDescent="0.5">
      <c r="F437" s="7"/>
      <c r="G437" s="8"/>
    </row>
    <row r="438" spans="6:7" x14ac:dyDescent="0.5">
      <c r="F438" s="7"/>
      <c r="G438" s="8"/>
    </row>
    <row r="439" spans="6:7" x14ac:dyDescent="0.5">
      <c r="F439" s="7"/>
      <c r="G439" s="8"/>
    </row>
    <row r="440" spans="6:7" x14ac:dyDescent="0.5">
      <c r="F440" s="7"/>
      <c r="G440" s="8"/>
    </row>
    <row r="441" spans="6:7" x14ac:dyDescent="0.5">
      <c r="F441" s="7"/>
      <c r="G441" s="8"/>
    </row>
    <row r="442" spans="6:7" x14ac:dyDescent="0.5">
      <c r="F442" s="7"/>
      <c r="G442" s="8"/>
    </row>
    <row r="443" spans="6:7" x14ac:dyDescent="0.5">
      <c r="F443" s="7"/>
      <c r="G443" s="8"/>
    </row>
    <row r="444" spans="6:7" x14ac:dyDescent="0.5">
      <c r="F444" s="7"/>
      <c r="G444" s="8"/>
    </row>
    <row r="445" spans="6:7" x14ac:dyDescent="0.5">
      <c r="F445" s="7"/>
      <c r="G445" s="8"/>
    </row>
    <row r="446" spans="6:7" x14ac:dyDescent="0.5">
      <c r="F446" s="7"/>
      <c r="G446" s="8"/>
    </row>
    <row r="447" spans="6:7" x14ac:dyDescent="0.5">
      <c r="F447" s="7"/>
      <c r="G447" s="8"/>
    </row>
    <row r="448" spans="6:7" x14ac:dyDescent="0.5">
      <c r="F448" s="7"/>
      <c r="G448" s="8"/>
    </row>
    <row r="449" spans="6:7" x14ac:dyDescent="0.5">
      <c r="F449" s="7"/>
      <c r="G449" s="8"/>
    </row>
    <row r="450" spans="6:7" x14ac:dyDescent="0.5">
      <c r="F450" s="7"/>
      <c r="G450" s="8"/>
    </row>
    <row r="451" spans="6:7" x14ac:dyDescent="0.5">
      <c r="F451" s="7"/>
      <c r="G451" s="8"/>
    </row>
    <row r="452" spans="6:7" x14ac:dyDescent="0.5">
      <c r="F452" s="7"/>
      <c r="G452" s="8"/>
    </row>
    <row r="453" spans="6:7" x14ac:dyDescent="0.5">
      <c r="F453" s="7"/>
      <c r="G453" s="8"/>
    </row>
    <row r="454" spans="6:7" x14ac:dyDescent="0.5">
      <c r="F454" s="7"/>
      <c r="G454" s="8"/>
    </row>
    <row r="455" spans="6:7" x14ac:dyDescent="0.5">
      <c r="F455" s="7"/>
      <c r="G455" s="8"/>
    </row>
    <row r="456" spans="6:7" x14ac:dyDescent="0.5">
      <c r="F456" s="7"/>
      <c r="G456" s="8"/>
    </row>
    <row r="457" spans="6:7" x14ac:dyDescent="0.5">
      <c r="F457" s="7"/>
      <c r="G457" s="8"/>
    </row>
    <row r="458" spans="6:7" x14ac:dyDescent="0.5">
      <c r="F458" s="7"/>
      <c r="G458" s="8"/>
    </row>
    <row r="459" spans="6:7" x14ac:dyDescent="0.5">
      <c r="F459" s="7"/>
      <c r="G459" s="8"/>
    </row>
    <row r="460" spans="6:7" x14ac:dyDescent="0.5">
      <c r="F460" s="7"/>
      <c r="G460" s="8"/>
    </row>
    <row r="461" spans="6:7" x14ac:dyDescent="0.5">
      <c r="F461" s="7"/>
      <c r="G461" s="8"/>
    </row>
    <row r="462" spans="6:7" x14ac:dyDescent="0.5">
      <c r="F462" s="7"/>
      <c r="G462" s="8"/>
    </row>
    <row r="463" spans="6:7" x14ac:dyDescent="0.5">
      <c r="F463" s="7"/>
      <c r="G463" s="8"/>
    </row>
    <row r="464" spans="6:7" x14ac:dyDescent="0.5">
      <c r="F464" s="7"/>
      <c r="G464" s="8"/>
    </row>
    <row r="465" spans="6:7" x14ac:dyDescent="0.5">
      <c r="F465" s="7"/>
      <c r="G465" s="8"/>
    </row>
    <row r="466" spans="6:7" x14ac:dyDescent="0.5">
      <c r="F466" s="7"/>
      <c r="G466" s="8"/>
    </row>
    <row r="467" spans="6:7" x14ac:dyDescent="0.5">
      <c r="F467" s="7"/>
      <c r="G467" s="8"/>
    </row>
    <row r="468" spans="6:7" x14ac:dyDescent="0.5">
      <c r="F468" s="7"/>
      <c r="G468" s="8"/>
    </row>
    <row r="469" spans="6:7" x14ac:dyDescent="0.5">
      <c r="F469" s="7"/>
      <c r="G469" s="8"/>
    </row>
    <row r="470" spans="6:7" x14ac:dyDescent="0.5">
      <c r="F470" s="7"/>
      <c r="G470" s="8"/>
    </row>
    <row r="471" spans="6:7" x14ac:dyDescent="0.5">
      <c r="F471" s="7"/>
      <c r="G471" s="8"/>
    </row>
    <row r="472" spans="6:7" x14ac:dyDescent="0.5">
      <c r="F472" s="7"/>
      <c r="G472" s="8"/>
    </row>
    <row r="473" spans="6:7" x14ac:dyDescent="0.5">
      <c r="F473" s="7"/>
      <c r="G473" s="8"/>
    </row>
    <row r="474" spans="6:7" x14ac:dyDescent="0.5">
      <c r="F474" s="7"/>
      <c r="G474" s="8"/>
    </row>
    <row r="475" spans="6:7" x14ac:dyDescent="0.5">
      <c r="F475" s="7"/>
      <c r="G475" s="8"/>
    </row>
    <row r="476" spans="6:7" x14ac:dyDescent="0.5">
      <c r="F476" s="7"/>
      <c r="G476" s="8"/>
    </row>
    <row r="477" spans="6:7" x14ac:dyDescent="0.5">
      <c r="F477" s="7"/>
      <c r="G477" s="8"/>
    </row>
    <row r="478" spans="6:7" x14ac:dyDescent="0.5">
      <c r="F478" s="7"/>
      <c r="G478" s="8"/>
    </row>
    <row r="479" spans="6:7" x14ac:dyDescent="0.5">
      <c r="F479" s="7"/>
      <c r="G479" s="8"/>
    </row>
    <row r="480" spans="6:7" x14ac:dyDescent="0.5">
      <c r="F480" s="7"/>
      <c r="G480" s="8"/>
    </row>
    <row r="481" spans="6:7" x14ac:dyDescent="0.5">
      <c r="F481" s="7"/>
      <c r="G481" s="8"/>
    </row>
    <row r="482" spans="6:7" x14ac:dyDescent="0.5">
      <c r="F482" s="7"/>
      <c r="G482" s="8"/>
    </row>
    <row r="483" spans="6:7" x14ac:dyDescent="0.5">
      <c r="F483" s="7"/>
      <c r="G483" s="8"/>
    </row>
    <row r="484" spans="6:7" x14ac:dyDescent="0.5">
      <c r="F484" s="7"/>
      <c r="G484" s="8"/>
    </row>
    <row r="485" spans="6:7" x14ac:dyDescent="0.5">
      <c r="F485" s="7"/>
      <c r="G485" s="8"/>
    </row>
    <row r="486" spans="6:7" x14ac:dyDescent="0.5">
      <c r="F486" s="7"/>
      <c r="G486" s="8"/>
    </row>
    <row r="487" spans="6:7" x14ac:dyDescent="0.5">
      <c r="F487" s="7"/>
      <c r="G487" s="8"/>
    </row>
    <row r="488" spans="6:7" x14ac:dyDescent="0.5">
      <c r="F488" s="7"/>
      <c r="G488" s="8"/>
    </row>
    <row r="489" spans="6:7" x14ac:dyDescent="0.5">
      <c r="F489" s="7"/>
      <c r="G489" s="8"/>
    </row>
    <row r="490" spans="6:7" x14ac:dyDescent="0.5">
      <c r="F490" s="7"/>
      <c r="G490" s="8"/>
    </row>
    <row r="491" spans="6:7" x14ac:dyDescent="0.5">
      <c r="F491" s="7"/>
      <c r="G491" s="8"/>
    </row>
    <row r="492" spans="6:7" x14ac:dyDescent="0.5">
      <c r="F492" s="7"/>
      <c r="G492" s="8"/>
    </row>
    <row r="493" spans="6:7" x14ac:dyDescent="0.5">
      <c r="F493" s="7"/>
      <c r="G493" s="8"/>
    </row>
    <row r="494" spans="6:7" x14ac:dyDescent="0.5">
      <c r="F494" s="7"/>
      <c r="G494" s="8"/>
    </row>
    <row r="495" spans="6:7" x14ac:dyDescent="0.5">
      <c r="F495" s="7"/>
      <c r="G495" s="8"/>
    </row>
    <row r="496" spans="6:7" x14ac:dyDescent="0.5">
      <c r="F496" s="7"/>
      <c r="G496" s="8"/>
    </row>
    <row r="497" spans="6:7" x14ac:dyDescent="0.5">
      <c r="F497" s="7"/>
      <c r="G497" s="8"/>
    </row>
    <row r="498" spans="6:7" x14ac:dyDescent="0.5">
      <c r="F498" s="7"/>
      <c r="G498" s="8"/>
    </row>
    <row r="499" spans="6:7" x14ac:dyDescent="0.5">
      <c r="F499" s="7"/>
      <c r="G499" s="8"/>
    </row>
    <row r="500" spans="6:7" x14ac:dyDescent="0.5">
      <c r="F500" s="7"/>
      <c r="G500" s="8"/>
    </row>
    <row r="501" spans="6:7" x14ac:dyDescent="0.5">
      <c r="F501" s="7"/>
      <c r="G501" s="8"/>
    </row>
    <row r="502" spans="6:7" x14ac:dyDescent="0.5">
      <c r="F502" s="7"/>
      <c r="G502" s="8"/>
    </row>
    <row r="503" spans="6:7" x14ac:dyDescent="0.5">
      <c r="F503" s="7"/>
      <c r="G503" s="8"/>
    </row>
    <row r="504" spans="6:7" x14ac:dyDescent="0.5">
      <c r="F504" s="7"/>
      <c r="G504" s="8"/>
    </row>
    <row r="505" spans="6:7" x14ac:dyDescent="0.5">
      <c r="F505" s="7"/>
      <c r="G505" s="8"/>
    </row>
    <row r="506" spans="6:7" x14ac:dyDescent="0.5">
      <c r="F506" s="7"/>
      <c r="G506" s="8"/>
    </row>
    <row r="507" spans="6:7" x14ac:dyDescent="0.5">
      <c r="F507" s="7"/>
      <c r="G507" s="8"/>
    </row>
    <row r="508" spans="6:7" x14ac:dyDescent="0.5">
      <c r="F508" s="7"/>
      <c r="G508" s="8"/>
    </row>
    <row r="509" spans="6:7" x14ac:dyDescent="0.5">
      <c r="F509" s="7"/>
      <c r="G509" s="8"/>
    </row>
    <row r="510" spans="6:7" x14ac:dyDescent="0.5">
      <c r="F510" s="7"/>
      <c r="G510" s="8"/>
    </row>
    <row r="511" spans="6:7" x14ac:dyDescent="0.5">
      <c r="F511" s="7"/>
      <c r="G511" s="8"/>
    </row>
    <row r="512" spans="6:7" x14ac:dyDescent="0.5">
      <c r="F512" s="7"/>
      <c r="G512" s="8"/>
    </row>
    <row r="513" spans="6:7" x14ac:dyDescent="0.5">
      <c r="F513" s="7"/>
      <c r="G513" s="8"/>
    </row>
    <row r="514" spans="6:7" x14ac:dyDescent="0.5">
      <c r="F514" s="7"/>
      <c r="G514" s="8"/>
    </row>
    <row r="515" spans="6:7" x14ac:dyDescent="0.5">
      <c r="F515" s="7"/>
      <c r="G515" s="8"/>
    </row>
    <row r="516" spans="6:7" x14ac:dyDescent="0.5">
      <c r="F516" s="7"/>
      <c r="G516" s="8"/>
    </row>
    <row r="517" spans="6:7" x14ac:dyDescent="0.5">
      <c r="F517" s="7"/>
      <c r="G517" s="8"/>
    </row>
    <row r="518" spans="6:7" x14ac:dyDescent="0.5">
      <c r="F518" s="7"/>
      <c r="G518" s="8"/>
    </row>
    <row r="519" spans="6:7" x14ac:dyDescent="0.5">
      <c r="F519" s="7"/>
      <c r="G519" s="8"/>
    </row>
    <row r="520" spans="6:7" x14ac:dyDescent="0.5">
      <c r="F520" s="7"/>
      <c r="G520" s="8"/>
    </row>
    <row r="521" spans="6:7" x14ac:dyDescent="0.5">
      <c r="F521" s="7"/>
      <c r="G521" s="8"/>
    </row>
    <row r="522" spans="6:7" x14ac:dyDescent="0.5">
      <c r="F522" s="7"/>
      <c r="G522" s="8"/>
    </row>
    <row r="523" spans="6:7" x14ac:dyDescent="0.5">
      <c r="F523" s="7"/>
      <c r="G523" s="8"/>
    </row>
    <row r="524" spans="6:7" x14ac:dyDescent="0.5">
      <c r="F524" s="7"/>
      <c r="G524" s="8"/>
    </row>
    <row r="525" spans="6:7" x14ac:dyDescent="0.5">
      <c r="F525" s="7"/>
      <c r="G525" s="8"/>
    </row>
    <row r="526" spans="6:7" x14ac:dyDescent="0.5">
      <c r="F526" s="7"/>
      <c r="G526" s="8"/>
    </row>
    <row r="527" spans="6:7" x14ac:dyDescent="0.5">
      <c r="F527" s="7"/>
      <c r="G527" s="8"/>
    </row>
    <row r="528" spans="6:7" x14ac:dyDescent="0.5">
      <c r="F528" s="7"/>
      <c r="G528" s="8"/>
    </row>
    <row r="529" spans="6:7" x14ac:dyDescent="0.5">
      <c r="F529" s="7"/>
      <c r="G529" s="8"/>
    </row>
    <row r="530" spans="6:7" x14ac:dyDescent="0.5">
      <c r="F530" s="7"/>
      <c r="G530" s="8"/>
    </row>
    <row r="531" spans="6:7" x14ac:dyDescent="0.5">
      <c r="F531" s="7"/>
      <c r="G531" s="8"/>
    </row>
    <row r="532" spans="6:7" x14ac:dyDescent="0.5">
      <c r="F532" s="7"/>
      <c r="G532" s="8"/>
    </row>
    <row r="533" spans="6:7" x14ac:dyDescent="0.5">
      <c r="F533" s="7"/>
      <c r="G533" s="8"/>
    </row>
    <row r="534" spans="6:7" x14ac:dyDescent="0.5">
      <c r="F534" s="7"/>
      <c r="G534" s="8"/>
    </row>
    <row r="535" spans="6:7" x14ac:dyDescent="0.5">
      <c r="F535" s="7"/>
      <c r="G535" s="8"/>
    </row>
    <row r="536" spans="6:7" x14ac:dyDescent="0.5">
      <c r="F536" s="7"/>
      <c r="G536" s="8"/>
    </row>
    <row r="537" spans="6:7" x14ac:dyDescent="0.5">
      <c r="F537" s="7"/>
      <c r="G537" s="8"/>
    </row>
    <row r="538" spans="6:7" x14ac:dyDescent="0.5">
      <c r="F538" s="7"/>
      <c r="G538" s="8"/>
    </row>
    <row r="539" spans="6:7" x14ac:dyDescent="0.5">
      <c r="F539" s="7"/>
      <c r="G539" s="8"/>
    </row>
    <row r="540" spans="6:7" x14ac:dyDescent="0.5">
      <c r="F540" s="7"/>
      <c r="G540" s="8"/>
    </row>
    <row r="541" spans="6:7" x14ac:dyDescent="0.5">
      <c r="F541" s="7"/>
      <c r="G541" s="8"/>
    </row>
    <row r="542" spans="6:7" x14ac:dyDescent="0.5">
      <c r="F542" s="7"/>
      <c r="G542" s="8"/>
    </row>
    <row r="543" spans="6:7" x14ac:dyDescent="0.5">
      <c r="F543" s="7"/>
      <c r="G543" s="8"/>
    </row>
    <row r="544" spans="6:7" x14ac:dyDescent="0.5">
      <c r="F544" s="7"/>
      <c r="G544" s="8"/>
    </row>
    <row r="545" spans="6:7" x14ac:dyDescent="0.5">
      <c r="F545" s="7"/>
      <c r="G545" s="8"/>
    </row>
    <row r="546" spans="6:7" x14ac:dyDescent="0.5">
      <c r="F546" s="7"/>
      <c r="G546" s="8"/>
    </row>
    <row r="547" spans="6:7" x14ac:dyDescent="0.5">
      <c r="F547" s="7"/>
      <c r="G547" s="8"/>
    </row>
    <row r="548" spans="6:7" x14ac:dyDescent="0.5">
      <c r="F548" s="7"/>
      <c r="G548" s="8"/>
    </row>
    <row r="549" spans="6:7" x14ac:dyDescent="0.5">
      <c r="F549" s="7"/>
      <c r="G549" s="8"/>
    </row>
    <row r="550" spans="6:7" x14ac:dyDescent="0.5">
      <c r="F550" s="7"/>
      <c r="G550" s="8"/>
    </row>
    <row r="551" spans="6:7" x14ac:dyDescent="0.5">
      <c r="F551" s="7"/>
      <c r="G551" s="8"/>
    </row>
    <row r="552" spans="6:7" x14ac:dyDescent="0.5">
      <c r="F552" s="7"/>
      <c r="G552" s="8"/>
    </row>
    <row r="553" spans="6:7" x14ac:dyDescent="0.5">
      <c r="F553" s="7"/>
      <c r="G553" s="8"/>
    </row>
    <row r="554" spans="6:7" x14ac:dyDescent="0.5">
      <c r="F554" s="7"/>
      <c r="G554" s="8"/>
    </row>
    <row r="555" spans="6:7" x14ac:dyDescent="0.5">
      <c r="F555" s="7"/>
      <c r="G555" s="8"/>
    </row>
    <row r="556" spans="6:7" x14ac:dyDescent="0.5">
      <c r="F556" s="7"/>
      <c r="G556" s="8"/>
    </row>
    <row r="557" spans="6:7" x14ac:dyDescent="0.5">
      <c r="F557" s="7"/>
      <c r="G557" s="8"/>
    </row>
    <row r="558" spans="6:7" x14ac:dyDescent="0.5">
      <c r="F558" s="7"/>
      <c r="G558" s="8"/>
    </row>
    <row r="559" spans="6:7" x14ac:dyDescent="0.5">
      <c r="F559" s="7"/>
      <c r="G559" s="8"/>
    </row>
    <row r="560" spans="6:7" x14ac:dyDescent="0.5">
      <c r="F560" s="7"/>
      <c r="G560" s="8"/>
    </row>
    <row r="561" spans="6:7" x14ac:dyDescent="0.5">
      <c r="F561" s="7"/>
      <c r="G561" s="8"/>
    </row>
    <row r="562" spans="6:7" x14ac:dyDescent="0.5">
      <c r="F562" s="7"/>
      <c r="G562" s="8"/>
    </row>
    <row r="563" spans="6:7" x14ac:dyDescent="0.5">
      <c r="F563" s="7"/>
      <c r="G563" s="8"/>
    </row>
    <row r="564" spans="6:7" x14ac:dyDescent="0.5">
      <c r="F564" s="7"/>
      <c r="G564" s="8"/>
    </row>
    <row r="565" spans="6:7" x14ac:dyDescent="0.5">
      <c r="F565" s="7"/>
      <c r="G565" s="8"/>
    </row>
    <row r="566" spans="6:7" x14ac:dyDescent="0.5">
      <c r="F566" s="7"/>
      <c r="G566" s="8"/>
    </row>
    <row r="567" spans="6:7" x14ac:dyDescent="0.5">
      <c r="F567" s="7"/>
      <c r="G567" s="8"/>
    </row>
    <row r="568" spans="6:7" x14ac:dyDescent="0.5">
      <c r="F568" s="7"/>
      <c r="G568" s="8"/>
    </row>
    <row r="569" spans="6:7" x14ac:dyDescent="0.5">
      <c r="F569" s="7"/>
      <c r="G569" s="8"/>
    </row>
    <row r="570" spans="6:7" x14ac:dyDescent="0.5">
      <c r="F570" s="7"/>
      <c r="G570" s="8"/>
    </row>
    <row r="571" spans="6:7" x14ac:dyDescent="0.5">
      <c r="F571" s="7"/>
      <c r="G571" s="8"/>
    </row>
    <row r="572" spans="6:7" x14ac:dyDescent="0.5">
      <c r="F572" s="7"/>
      <c r="G572" s="8"/>
    </row>
    <row r="573" spans="6:7" x14ac:dyDescent="0.5">
      <c r="F573" s="7"/>
      <c r="G573" s="8"/>
    </row>
    <row r="574" spans="6:7" x14ac:dyDescent="0.5">
      <c r="F574" s="7"/>
      <c r="G574" s="8"/>
    </row>
    <row r="575" spans="6:7" x14ac:dyDescent="0.5">
      <c r="F575" s="7"/>
      <c r="G575" s="8"/>
    </row>
    <row r="576" spans="6:7" x14ac:dyDescent="0.5">
      <c r="F576" s="7"/>
      <c r="G576" s="8"/>
    </row>
    <row r="577" spans="6:7" x14ac:dyDescent="0.5">
      <c r="F577" s="7"/>
      <c r="G577" s="8"/>
    </row>
    <row r="578" spans="6:7" x14ac:dyDescent="0.5">
      <c r="F578" s="7"/>
      <c r="G578" s="8"/>
    </row>
    <row r="579" spans="6:7" x14ac:dyDescent="0.5">
      <c r="F579" s="7"/>
      <c r="G579" s="8"/>
    </row>
    <row r="580" spans="6:7" x14ac:dyDescent="0.5">
      <c r="F580" s="7"/>
      <c r="G580" s="8"/>
    </row>
    <row r="581" spans="6:7" x14ac:dyDescent="0.5">
      <c r="F581" s="7"/>
      <c r="G581" s="8"/>
    </row>
    <row r="582" spans="6:7" x14ac:dyDescent="0.5">
      <c r="F582" s="7"/>
      <c r="G582" s="8"/>
    </row>
    <row r="583" spans="6:7" x14ac:dyDescent="0.5">
      <c r="F583" s="7"/>
      <c r="G583" s="8"/>
    </row>
    <row r="584" spans="6:7" x14ac:dyDescent="0.5">
      <c r="F584" s="7"/>
      <c r="G584" s="8"/>
    </row>
    <row r="585" spans="6:7" x14ac:dyDescent="0.5">
      <c r="F585" s="7"/>
      <c r="G585" s="8"/>
    </row>
    <row r="586" spans="6:7" x14ac:dyDescent="0.5">
      <c r="F586" s="7"/>
      <c r="G586" s="8"/>
    </row>
    <row r="587" spans="6:7" x14ac:dyDescent="0.5">
      <c r="F587" s="7"/>
      <c r="G587" s="8"/>
    </row>
    <row r="588" spans="6:7" x14ac:dyDescent="0.5">
      <c r="F588" s="7"/>
      <c r="G588" s="8"/>
    </row>
    <row r="589" spans="6:7" x14ac:dyDescent="0.5">
      <c r="F589" s="7"/>
      <c r="G589" s="8"/>
    </row>
    <row r="590" spans="6:7" x14ac:dyDescent="0.5">
      <c r="F590" s="7"/>
      <c r="G590" s="8"/>
    </row>
    <row r="591" spans="6:7" x14ac:dyDescent="0.5">
      <c r="F591" s="7"/>
      <c r="G591" s="8"/>
    </row>
    <row r="592" spans="6:7" x14ac:dyDescent="0.5">
      <c r="F592" s="7"/>
      <c r="G592" s="8"/>
    </row>
    <row r="593" spans="6:7" x14ac:dyDescent="0.5">
      <c r="F593" s="7"/>
      <c r="G593" s="8"/>
    </row>
    <row r="594" spans="6:7" x14ac:dyDescent="0.5">
      <c r="F594" s="7"/>
      <c r="G594" s="8"/>
    </row>
    <row r="595" spans="6:7" x14ac:dyDescent="0.5">
      <c r="F595" s="7"/>
      <c r="G595" s="8"/>
    </row>
    <row r="596" spans="6:7" x14ac:dyDescent="0.5">
      <c r="F596" s="7"/>
      <c r="G596" s="8"/>
    </row>
    <row r="597" spans="6:7" x14ac:dyDescent="0.5">
      <c r="F597" s="7"/>
      <c r="G597" s="8"/>
    </row>
    <row r="598" spans="6:7" x14ac:dyDescent="0.5">
      <c r="F598" s="7"/>
      <c r="G598" s="8"/>
    </row>
    <row r="599" spans="6:7" x14ac:dyDescent="0.5">
      <c r="F599" s="7"/>
      <c r="G599" s="8"/>
    </row>
    <row r="600" spans="6:7" x14ac:dyDescent="0.5">
      <c r="F600" s="7"/>
      <c r="G600" s="8"/>
    </row>
    <row r="601" spans="6:7" x14ac:dyDescent="0.5">
      <c r="F601" s="7"/>
      <c r="G601" s="8"/>
    </row>
    <row r="602" spans="6:7" x14ac:dyDescent="0.5">
      <c r="F602" s="7"/>
      <c r="G602" s="8"/>
    </row>
    <row r="603" spans="6:7" x14ac:dyDescent="0.5">
      <c r="F603" s="7"/>
      <c r="G603" s="8"/>
    </row>
    <row r="604" spans="6:7" x14ac:dyDescent="0.5">
      <c r="F604" s="7"/>
      <c r="G604" s="8"/>
    </row>
    <row r="605" spans="6:7" x14ac:dyDescent="0.5">
      <c r="F605" s="7"/>
      <c r="G605" s="8"/>
    </row>
    <row r="606" spans="6:7" x14ac:dyDescent="0.5">
      <c r="F606" s="7"/>
      <c r="G606" s="8"/>
    </row>
    <row r="607" spans="6:7" x14ac:dyDescent="0.5">
      <c r="F607" s="7"/>
      <c r="G607" s="8"/>
    </row>
    <row r="608" spans="6:7" x14ac:dyDescent="0.5">
      <c r="F608" s="7"/>
      <c r="G608" s="8"/>
    </row>
    <row r="609" spans="6:7" x14ac:dyDescent="0.5">
      <c r="F609" s="7"/>
      <c r="G609" s="8"/>
    </row>
    <row r="610" spans="6:7" x14ac:dyDescent="0.5">
      <c r="F610" s="7"/>
      <c r="G610" s="8"/>
    </row>
    <row r="611" spans="6:7" x14ac:dyDescent="0.5">
      <c r="F611" s="7"/>
      <c r="G611" s="8"/>
    </row>
    <row r="612" spans="6:7" x14ac:dyDescent="0.5">
      <c r="F612" s="7"/>
      <c r="G612" s="8"/>
    </row>
    <row r="613" spans="6:7" x14ac:dyDescent="0.5">
      <c r="F613" s="7"/>
      <c r="G613" s="8"/>
    </row>
    <row r="614" spans="6:7" x14ac:dyDescent="0.5">
      <c r="F614" s="7"/>
      <c r="G614" s="8"/>
    </row>
    <row r="615" spans="6:7" x14ac:dyDescent="0.5">
      <c r="F615" s="7"/>
      <c r="G615" s="8"/>
    </row>
    <row r="616" spans="6:7" x14ac:dyDescent="0.5">
      <c r="F616" s="7"/>
      <c r="G616" s="8"/>
    </row>
    <row r="617" spans="6:7" x14ac:dyDescent="0.5">
      <c r="F617" s="7"/>
      <c r="G617" s="8"/>
    </row>
    <row r="618" spans="6:7" x14ac:dyDescent="0.5">
      <c r="F618" s="7"/>
      <c r="G618" s="8"/>
    </row>
    <row r="619" spans="6:7" x14ac:dyDescent="0.5">
      <c r="F619" s="7"/>
      <c r="G619" s="8"/>
    </row>
    <row r="620" spans="6:7" x14ac:dyDescent="0.5">
      <c r="F620" s="7"/>
      <c r="G620" s="8"/>
    </row>
    <row r="621" spans="6:7" x14ac:dyDescent="0.5">
      <c r="F621" s="7"/>
      <c r="G621" s="8"/>
    </row>
    <row r="622" spans="6:7" x14ac:dyDescent="0.5">
      <c r="F622" s="7"/>
      <c r="G622" s="8"/>
    </row>
    <row r="623" spans="6:7" x14ac:dyDescent="0.5">
      <c r="F623" s="7"/>
      <c r="G623" s="8"/>
    </row>
    <row r="624" spans="6:7" x14ac:dyDescent="0.5">
      <c r="F624" s="7"/>
      <c r="G624" s="8"/>
    </row>
    <row r="625" spans="6:7" x14ac:dyDescent="0.5">
      <c r="F625" s="7"/>
      <c r="G625" s="8"/>
    </row>
    <row r="626" spans="6:7" x14ac:dyDescent="0.5">
      <c r="F626" s="7"/>
      <c r="G626" s="8"/>
    </row>
    <row r="627" spans="6:7" x14ac:dyDescent="0.5">
      <c r="F627" s="7"/>
      <c r="G627" s="8"/>
    </row>
    <row r="628" spans="6:7" x14ac:dyDescent="0.5">
      <c r="F628" s="7"/>
      <c r="G628" s="8"/>
    </row>
    <row r="629" spans="6:7" x14ac:dyDescent="0.5">
      <c r="F629" s="7"/>
      <c r="G629" s="8"/>
    </row>
    <row r="630" spans="6:7" x14ac:dyDescent="0.5">
      <c r="F630" s="7"/>
      <c r="G630" s="8"/>
    </row>
    <row r="631" spans="6:7" x14ac:dyDescent="0.5">
      <c r="F631" s="7"/>
      <c r="G631" s="8"/>
    </row>
    <row r="632" spans="6:7" x14ac:dyDescent="0.5">
      <c r="F632" s="7"/>
      <c r="G632" s="8"/>
    </row>
    <row r="633" spans="6:7" x14ac:dyDescent="0.5">
      <c r="F633" s="7"/>
      <c r="G633" s="8"/>
    </row>
    <row r="634" spans="6:7" x14ac:dyDescent="0.5">
      <c r="F634" s="7"/>
      <c r="G634" s="8"/>
    </row>
    <row r="635" spans="6:7" x14ac:dyDescent="0.5">
      <c r="F635" s="7"/>
      <c r="G635" s="8"/>
    </row>
    <row r="636" spans="6:7" x14ac:dyDescent="0.5">
      <c r="F636" s="7"/>
      <c r="G636" s="8"/>
    </row>
    <row r="637" spans="6:7" x14ac:dyDescent="0.5">
      <c r="F637" s="7"/>
      <c r="G637" s="8"/>
    </row>
    <row r="638" spans="6:7" x14ac:dyDescent="0.5">
      <c r="F638" s="7"/>
      <c r="G638" s="8"/>
    </row>
    <row r="639" spans="6:7" x14ac:dyDescent="0.5">
      <c r="F639" s="7"/>
      <c r="G639" s="8"/>
    </row>
    <row r="640" spans="6:7" x14ac:dyDescent="0.5">
      <c r="F640" s="7"/>
      <c r="G640" s="8"/>
    </row>
    <row r="641" spans="6:7" x14ac:dyDescent="0.5">
      <c r="F641" s="7"/>
      <c r="G641" s="8"/>
    </row>
    <row r="642" spans="6:7" x14ac:dyDescent="0.5">
      <c r="F642" s="7"/>
      <c r="G642" s="8"/>
    </row>
    <row r="643" spans="6:7" x14ac:dyDescent="0.5">
      <c r="F643" s="7"/>
      <c r="G643" s="8"/>
    </row>
    <row r="644" spans="6:7" x14ac:dyDescent="0.5">
      <c r="F644" s="7"/>
      <c r="G644" s="8"/>
    </row>
    <row r="645" spans="6:7" x14ac:dyDescent="0.5">
      <c r="F645" s="7"/>
      <c r="G645" s="8"/>
    </row>
    <row r="646" spans="6:7" x14ac:dyDescent="0.5">
      <c r="F646" s="7"/>
      <c r="G646" s="8"/>
    </row>
    <row r="647" spans="6:7" x14ac:dyDescent="0.5">
      <c r="F647" s="7"/>
      <c r="G647" s="8"/>
    </row>
    <row r="648" spans="6:7" x14ac:dyDescent="0.5">
      <c r="F648" s="7"/>
      <c r="G648" s="8"/>
    </row>
    <row r="649" spans="6:7" x14ac:dyDescent="0.5">
      <c r="F649" s="7"/>
      <c r="G649" s="8"/>
    </row>
    <row r="650" spans="6:7" x14ac:dyDescent="0.5">
      <c r="F650" s="7"/>
      <c r="G650" s="8"/>
    </row>
    <row r="651" spans="6:7" x14ac:dyDescent="0.5">
      <c r="F651" s="7"/>
      <c r="G651" s="8"/>
    </row>
    <row r="652" spans="6:7" x14ac:dyDescent="0.5">
      <c r="F652" s="7"/>
      <c r="G652" s="8"/>
    </row>
    <row r="653" spans="6:7" x14ac:dyDescent="0.5">
      <c r="F653" s="7"/>
      <c r="G653" s="8"/>
    </row>
    <row r="654" spans="6:7" x14ac:dyDescent="0.5">
      <c r="F654" s="7"/>
      <c r="G654" s="8"/>
    </row>
    <row r="655" spans="6:7" x14ac:dyDescent="0.5">
      <c r="F655" s="7"/>
      <c r="G655" s="8"/>
    </row>
    <row r="656" spans="6:7" x14ac:dyDescent="0.5">
      <c r="F656" s="7"/>
      <c r="G656" s="8"/>
    </row>
    <row r="657" spans="6:7" x14ac:dyDescent="0.5">
      <c r="F657" s="7"/>
      <c r="G657" s="8"/>
    </row>
  </sheetData>
  <pageMargins left="0.7" right="0.7" top="0.75" bottom="0.75" header="0.3" footer="0.3"/>
  <pageSetup paperSize="9" orientation="portrait" horizontalDpi="0" verticalDpi="0"/>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1D07-75A9-4B56-AE4B-BDC58747B215}">
  <dimension ref="B3:D26"/>
  <sheetViews>
    <sheetView workbookViewId="0">
      <selection activeCell="C4" sqref="C4"/>
    </sheetView>
  </sheetViews>
  <sheetFormatPr defaultRowHeight="15.75" x14ac:dyDescent="0.5"/>
  <cols>
    <col min="2" max="2" width="19.875" bestFit="1" customWidth="1"/>
    <col min="3" max="3" width="13.4375" customWidth="1"/>
    <col min="4" max="4" width="12.25" bestFit="1" customWidth="1"/>
    <col min="5" max="5" width="12.1875" bestFit="1" customWidth="1"/>
  </cols>
  <sheetData>
    <row r="3" spans="2:4" x14ac:dyDescent="0.5">
      <c r="B3" s="39" t="s">
        <v>70</v>
      </c>
      <c r="C3" t="s">
        <v>69</v>
      </c>
      <c r="D3" t="s">
        <v>95</v>
      </c>
    </row>
    <row r="4" spans="2:4" x14ac:dyDescent="0.5">
      <c r="B4" s="40" t="s">
        <v>54</v>
      </c>
      <c r="C4" s="79">
        <v>72217.3</v>
      </c>
      <c r="D4" s="58">
        <v>72217.3</v>
      </c>
    </row>
    <row r="5" spans="2:4" x14ac:dyDescent="0.5">
      <c r="B5" s="40" t="s">
        <v>15</v>
      </c>
      <c r="C5" s="79">
        <v>71842.44</v>
      </c>
      <c r="D5" s="58">
        <v>71842.44</v>
      </c>
    </row>
    <row r="6" spans="2:4" x14ac:dyDescent="0.5">
      <c r="B6" s="40" t="s">
        <v>51</v>
      </c>
      <c r="C6" s="79">
        <v>70106.91</v>
      </c>
      <c r="D6" s="58">
        <v>70106.91</v>
      </c>
    </row>
    <row r="7" spans="2:4" x14ac:dyDescent="0.5">
      <c r="B7" s="40" t="s">
        <v>53</v>
      </c>
      <c r="C7" s="79">
        <v>69200.179999999993</v>
      </c>
      <c r="D7" s="58">
        <v>69200.179999999993</v>
      </c>
    </row>
    <row r="8" spans="2:4" x14ac:dyDescent="0.5">
      <c r="B8" s="40" t="s">
        <v>31</v>
      </c>
      <c r="C8" s="79">
        <v>68971.63</v>
      </c>
      <c r="D8" s="58">
        <v>68971.63</v>
      </c>
    </row>
    <row r="9" spans="2:4" x14ac:dyDescent="0.5">
      <c r="B9" s="40" t="s">
        <v>25</v>
      </c>
      <c r="C9" s="79">
        <v>68782.63</v>
      </c>
      <c r="D9" s="58">
        <v>68782.63</v>
      </c>
    </row>
    <row r="10" spans="2:4" x14ac:dyDescent="0.5">
      <c r="B10" s="40" t="s">
        <v>10</v>
      </c>
      <c r="C10" s="79">
        <v>66312.800000000003</v>
      </c>
      <c r="D10" s="58">
        <v>66312.800000000003</v>
      </c>
    </row>
    <row r="11" spans="2:4" x14ac:dyDescent="0.5">
      <c r="B11" s="40" t="s">
        <v>37</v>
      </c>
      <c r="C11" s="79">
        <v>66126.679999999993</v>
      </c>
      <c r="D11" s="58">
        <v>66126.679999999993</v>
      </c>
    </row>
    <row r="12" spans="2:4" x14ac:dyDescent="0.5">
      <c r="B12" s="40" t="s">
        <v>33</v>
      </c>
      <c r="C12" s="79">
        <v>63544.54</v>
      </c>
      <c r="D12" s="58">
        <v>63544.54</v>
      </c>
    </row>
    <row r="13" spans="2:4" x14ac:dyDescent="0.5">
      <c r="B13" s="40" t="s">
        <v>30</v>
      </c>
      <c r="C13" s="79">
        <v>61893.65</v>
      </c>
      <c r="D13" s="58">
        <v>61893.65</v>
      </c>
    </row>
    <row r="14" spans="2:4" x14ac:dyDescent="0.5">
      <c r="B14" s="40" t="s">
        <v>52</v>
      </c>
      <c r="C14" s="79">
        <v>57887.28</v>
      </c>
      <c r="D14" s="58">
        <v>57887.28</v>
      </c>
    </row>
    <row r="15" spans="2:4" x14ac:dyDescent="0.5">
      <c r="B15" s="40" t="s">
        <v>28</v>
      </c>
      <c r="C15" s="79">
        <v>57161.71</v>
      </c>
      <c r="D15" s="58">
        <v>57161.71</v>
      </c>
    </row>
    <row r="16" spans="2:4" x14ac:dyDescent="0.5">
      <c r="B16" s="40" t="s">
        <v>48</v>
      </c>
      <c r="C16" s="79">
        <v>56488.3</v>
      </c>
      <c r="D16" s="58">
        <v>56488.3</v>
      </c>
    </row>
    <row r="17" spans="2:4" x14ac:dyDescent="0.5">
      <c r="B17" s="40" t="s">
        <v>42</v>
      </c>
      <c r="C17" s="79">
        <v>54567.1</v>
      </c>
      <c r="D17" s="58">
        <v>54567.1</v>
      </c>
    </row>
    <row r="18" spans="2:4" x14ac:dyDescent="0.5">
      <c r="B18" s="40" t="s">
        <v>23</v>
      </c>
      <c r="C18" s="79">
        <v>52035.82</v>
      </c>
      <c r="D18" s="58">
        <v>52035.82</v>
      </c>
    </row>
    <row r="19" spans="2:4" x14ac:dyDescent="0.5">
      <c r="B19" s="40" t="s">
        <v>12</v>
      </c>
      <c r="C19" s="79">
        <v>47082.63</v>
      </c>
      <c r="D19" s="58">
        <v>47082.63</v>
      </c>
    </row>
    <row r="20" spans="2:4" x14ac:dyDescent="0.5">
      <c r="B20" s="40" t="s">
        <v>39</v>
      </c>
      <c r="C20" s="79">
        <v>44580.2</v>
      </c>
      <c r="D20" s="58">
        <v>44580.2</v>
      </c>
    </row>
    <row r="21" spans="2:4" x14ac:dyDescent="0.5">
      <c r="B21" s="40" t="s">
        <v>17</v>
      </c>
      <c r="C21" s="79">
        <v>43054.3</v>
      </c>
      <c r="D21" s="58">
        <v>43054.3</v>
      </c>
    </row>
    <row r="22" spans="2:4" x14ac:dyDescent="0.5">
      <c r="B22" s="40" t="s">
        <v>35</v>
      </c>
      <c r="C22" s="79">
        <v>39205.1</v>
      </c>
      <c r="D22" s="58">
        <v>39205.1</v>
      </c>
    </row>
    <row r="23" spans="2:4" x14ac:dyDescent="0.5">
      <c r="B23" s="40" t="s">
        <v>45</v>
      </c>
      <c r="C23" s="79">
        <v>37648.300000000003</v>
      </c>
      <c r="D23" s="58">
        <v>37648.300000000003</v>
      </c>
    </row>
    <row r="24" spans="2:4" x14ac:dyDescent="0.5">
      <c r="B24" s="40" t="s">
        <v>49</v>
      </c>
      <c r="C24" s="79">
        <v>35272.699999999997</v>
      </c>
      <c r="D24" s="58">
        <v>35272.699999999997</v>
      </c>
    </row>
    <row r="25" spans="2:4" x14ac:dyDescent="0.5">
      <c r="B25" s="40" t="s">
        <v>19</v>
      </c>
      <c r="C25" s="79">
        <v>33443.53</v>
      </c>
      <c r="D25" s="58">
        <v>33443.53</v>
      </c>
    </row>
    <row r="26" spans="2:4" x14ac:dyDescent="0.5">
      <c r="B26" s="40" t="s">
        <v>75</v>
      </c>
      <c r="C26" s="79">
        <v>1237425.73</v>
      </c>
      <c r="D26" s="58">
        <v>1237425.73</v>
      </c>
    </row>
  </sheetData>
  <conditionalFormatting pivot="1" sqref="C4:C2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653"/>
  <sheetViews>
    <sheetView workbookViewId="0">
      <selection activeCell="E3" sqref="E3"/>
    </sheetView>
  </sheetViews>
  <sheetFormatPr defaultColWidth="11" defaultRowHeight="15.75" x14ac:dyDescent="0.5"/>
  <cols>
    <col min="1" max="1" width="11" style="80"/>
    <col min="2" max="2" width="27.1875" style="80" bestFit="1" customWidth="1"/>
    <col min="3" max="3" width="11" style="80"/>
    <col min="4" max="4" width="14.6875" style="80" bestFit="1" customWidth="1"/>
    <col min="5" max="5" width="17.3125" style="80" customWidth="1"/>
    <col min="6" max="6" width="11" style="80"/>
    <col min="7" max="7" width="20.1875" style="80" customWidth="1"/>
    <col min="8" max="8" width="15.1875" style="80" customWidth="1"/>
    <col min="9" max="16384" width="11" style="80"/>
  </cols>
  <sheetData>
    <row r="2" spans="2:10" ht="16.149999999999999" thickBot="1" x14ac:dyDescent="0.55000000000000004"/>
    <row r="3" spans="2:10" ht="21.4" thickBot="1" x14ac:dyDescent="0.7">
      <c r="B3" s="110" t="s">
        <v>82</v>
      </c>
      <c r="C3" s="111"/>
      <c r="D3" s="111"/>
      <c r="E3" s="89" t="s">
        <v>14</v>
      </c>
      <c r="G3" s="112" t="s">
        <v>96</v>
      </c>
      <c r="H3" s="113"/>
      <c r="I3" s="113"/>
      <c r="J3" s="114"/>
    </row>
    <row r="4" spans="2:10" ht="21.4" thickTop="1" x14ac:dyDescent="0.65">
      <c r="B4" s="90"/>
      <c r="C4" s="91"/>
      <c r="D4" s="91"/>
      <c r="E4" s="92"/>
      <c r="G4" s="81"/>
      <c r="H4" s="82"/>
      <c r="I4" s="82"/>
      <c r="J4" s="83"/>
    </row>
    <row r="5" spans="2:10" ht="21.4" thickBot="1" x14ac:dyDescent="0.7">
      <c r="B5" s="90" t="s">
        <v>83</v>
      </c>
      <c r="C5" s="91"/>
      <c r="D5" s="91"/>
      <c r="E5" s="92"/>
      <c r="G5" s="93" t="s">
        <v>97</v>
      </c>
      <c r="H5" s="94" t="s">
        <v>4</v>
      </c>
      <c r="I5" s="94" t="s">
        <v>5</v>
      </c>
      <c r="J5" s="95" t="s">
        <v>90</v>
      </c>
    </row>
    <row r="6" spans="2:10" ht="21" x14ac:dyDescent="0.65">
      <c r="B6" s="90"/>
      <c r="C6" s="91"/>
      <c r="D6" s="91"/>
      <c r="E6" s="92"/>
      <c r="G6" s="97" t="s">
        <v>8</v>
      </c>
      <c r="H6" s="84">
        <f>SUMIFS(Data[Amount],Data[Sales Person],$G6,Data[Geography],$E3)</f>
        <v>38325</v>
      </c>
      <c r="I6" s="82">
        <f>SUMIFS(Data[Units],Data[Sales Person],G6,Data[Geography],$E3)</f>
        <v>1833</v>
      </c>
      <c r="J6" s="83">
        <f t="shared" ref="J6:J15" si="0">IF(H6&gt;=12000,1,-1)</f>
        <v>1</v>
      </c>
    </row>
    <row r="7" spans="2:10" ht="21" x14ac:dyDescent="0.65">
      <c r="B7" s="104" t="s">
        <v>84</v>
      </c>
      <c r="C7" s="96">
        <f>COUNTIFS(Data[Geography],E3)</f>
        <v>53</v>
      </c>
      <c r="D7" s="96"/>
      <c r="E7" s="96"/>
      <c r="G7" s="98" t="s">
        <v>13</v>
      </c>
      <c r="H7" s="84">
        <f>SUMIFS(Data[Amount],Data[Sales Person],$G7,Data[Geography],$E$3)</f>
        <v>25151</v>
      </c>
      <c r="I7" s="82">
        <f>SUMIFS(Data[Units],Data[Sales Person],G7,Data[Geography],E3)</f>
        <v>1707</v>
      </c>
      <c r="J7" s="83">
        <f t="shared" si="0"/>
        <v>1</v>
      </c>
    </row>
    <row r="8" spans="2:10" ht="21" x14ac:dyDescent="0.65">
      <c r="B8" s="96"/>
      <c r="C8" s="96"/>
      <c r="D8" s="103" t="s">
        <v>85</v>
      </c>
      <c r="E8" s="103" t="s">
        <v>86</v>
      </c>
      <c r="G8" s="97" t="s">
        <v>18</v>
      </c>
      <c r="H8" s="84">
        <f>SUMIFS(Data[Amount],Data[Sales Person],$G8,Data[Geography],$E3)</f>
        <v>11319</v>
      </c>
      <c r="I8" s="82">
        <f>SUMIFS(Data[Units],Data[Sales Person],G8,Data[Geography],E3)</f>
        <v>693</v>
      </c>
      <c r="J8" s="83">
        <f t="shared" si="0"/>
        <v>-1</v>
      </c>
    </row>
    <row r="9" spans="2:10" ht="21" x14ac:dyDescent="0.65">
      <c r="B9" s="104" t="s">
        <v>98</v>
      </c>
      <c r="C9" s="96"/>
      <c r="D9" s="100">
        <f>SUMIFS(Data[Amount],Data[Geography],E3)</f>
        <v>189434</v>
      </c>
      <c r="E9" s="100">
        <f>AVERAGEIFS(Data[Amount],Data[Geography],E3)</f>
        <v>3574.2264150943397</v>
      </c>
      <c r="G9" s="98" t="s">
        <v>21</v>
      </c>
      <c r="H9" s="84">
        <f>SUMIFS(Data[Amount],Data[Sales Person],$G9,Data[Geography],$E3)</f>
        <v>15785</v>
      </c>
      <c r="I9" s="82">
        <f>SUMIFS(Data[Units],Data[Sales Person],G9,Data[Geography],E3)</f>
        <v>699</v>
      </c>
      <c r="J9" s="83">
        <f t="shared" si="0"/>
        <v>1</v>
      </c>
    </row>
    <row r="10" spans="2:10" ht="21" x14ac:dyDescent="0.65">
      <c r="B10" s="104" t="s">
        <v>87</v>
      </c>
      <c r="C10" s="96"/>
      <c r="D10" s="100">
        <f>SUMIFS(Data[Cost],Data[Geography],E3)</f>
        <v>119478.42</v>
      </c>
      <c r="E10" s="100">
        <f>AVERAGEIFS(Data[Cost],Data[Geography],E3)</f>
        <v>2254.3098113207548</v>
      </c>
      <c r="G10" s="97" t="s">
        <v>26</v>
      </c>
      <c r="H10" s="84">
        <f>SUMIFS(Data[Amount],Data[Sales Person],$G10,Data[Geography],$E3)</f>
        <v>11018</v>
      </c>
      <c r="I10" s="82">
        <f>SUMIFS(Data[Units],Data[Sales Person],G10,Data[Geography],E3)</f>
        <v>972</v>
      </c>
      <c r="J10" s="83">
        <f t="shared" si="0"/>
        <v>-1</v>
      </c>
    </row>
    <row r="11" spans="2:10" ht="21" x14ac:dyDescent="0.65">
      <c r="B11" s="104" t="s">
        <v>88</v>
      </c>
      <c r="C11" s="96"/>
      <c r="D11" s="100">
        <f>D9-D10</f>
        <v>69955.58</v>
      </c>
      <c r="E11" s="100">
        <f>E9-E10</f>
        <v>1319.9166037735849</v>
      </c>
      <c r="G11" s="97" t="s">
        <v>40</v>
      </c>
      <c r="H11" s="84">
        <f>SUMIFS(Data[Amount],Data[Sales Person],$G11,Data[Geography],$E3)</f>
        <v>28546</v>
      </c>
      <c r="I11" s="82">
        <f>SUMIFS(Data[Units],Data[Sales Person],G11,Data[Geography],E3)</f>
        <v>1005</v>
      </c>
      <c r="J11" s="83">
        <f t="shared" si="0"/>
        <v>1</v>
      </c>
    </row>
    <row r="12" spans="2:10" ht="21" x14ac:dyDescent="0.65">
      <c r="B12" s="104" t="s">
        <v>89</v>
      </c>
      <c r="C12" s="96"/>
      <c r="D12" s="101">
        <f>SUMIFS(Data[Units],Data[Geography],'DYNAMIC SALES REPORT'!E3)</f>
        <v>10158</v>
      </c>
      <c r="E12" s="102">
        <f>AVERAGEIFS(Data[Units],Data[Geography],E3)</f>
        <v>191.66037735849056</v>
      </c>
      <c r="G12" s="98" t="s">
        <v>43</v>
      </c>
      <c r="H12" s="84">
        <f>SUMIFS(Data[Amount],Data[Sales Person],$G12,Data[Geography],$E3)</f>
        <v>28273</v>
      </c>
      <c r="I12" s="82">
        <f>SUMIFS(Data[Units],Data[Sales Person],G12,Data[Geography],$E3)</f>
        <v>912</v>
      </c>
      <c r="J12" s="83">
        <f t="shared" si="0"/>
        <v>1</v>
      </c>
    </row>
    <row r="13" spans="2:10" ht="18" x14ac:dyDescent="0.55000000000000004">
      <c r="G13" s="97" t="s">
        <v>46</v>
      </c>
      <c r="H13" s="84">
        <f>SUMIFS(Data[Amount],Data[Sales Person],$G13,Data[Geography],$E3)</f>
        <v>2142</v>
      </c>
      <c r="I13" s="82">
        <f>SUMIFS(Data[Units],Data[Sales Person],G13,Data[Geography],$E3)</f>
        <v>318</v>
      </c>
      <c r="J13" s="83">
        <f t="shared" si="0"/>
        <v>-1</v>
      </c>
    </row>
    <row r="14" spans="2:10" ht="18" x14ac:dyDescent="0.55000000000000004">
      <c r="G14" s="98" t="s">
        <v>47</v>
      </c>
      <c r="H14" s="84">
        <f>SUMIFS(Data[Amount],Data[Sales Person],$G14,Data[Geography],$E3)</f>
        <v>16492</v>
      </c>
      <c r="I14" s="82">
        <f>SUMIFS(Data[Units],Data[Sales Person],G14,Data[Geography],$E3)</f>
        <v>1215</v>
      </c>
      <c r="J14" s="83">
        <f t="shared" si="0"/>
        <v>1</v>
      </c>
    </row>
    <row r="15" spans="2:10" ht="18.399999999999999" thickBot="1" x14ac:dyDescent="0.6">
      <c r="G15" s="99" t="s">
        <v>55</v>
      </c>
      <c r="H15" s="85">
        <f>SUMIFS(Data[Amount],Data[Sales Person],$G15,Data[Geography],$E3)</f>
        <v>12383</v>
      </c>
      <c r="I15" s="86">
        <f>SUMIFS(Data[Units],Data[Sales Person],G15,Data[Geography],$E3)</f>
        <v>804</v>
      </c>
      <c r="J15" s="87">
        <f t="shared" si="0"/>
        <v>1</v>
      </c>
    </row>
    <row r="16" spans="2:10" x14ac:dyDescent="0.5">
      <c r="G16" s="88"/>
    </row>
    <row r="307" spans="7:7" x14ac:dyDescent="0.5">
      <c r="G307" s="88"/>
    </row>
    <row r="308" spans="7:7" x14ac:dyDescent="0.5">
      <c r="G308" s="88"/>
    </row>
    <row r="309" spans="7:7" x14ac:dyDescent="0.5">
      <c r="G309" s="88"/>
    </row>
    <row r="310" spans="7:7" x14ac:dyDescent="0.5">
      <c r="G310" s="88"/>
    </row>
    <row r="311" spans="7:7" x14ac:dyDescent="0.5">
      <c r="G311" s="88"/>
    </row>
    <row r="312" spans="7:7" x14ac:dyDescent="0.5">
      <c r="G312" s="88"/>
    </row>
    <row r="313" spans="7:7" x14ac:dyDescent="0.5">
      <c r="G313" s="88"/>
    </row>
    <row r="314" spans="7:7" x14ac:dyDescent="0.5">
      <c r="G314" s="88"/>
    </row>
    <row r="315" spans="7:7" x14ac:dyDescent="0.5">
      <c r="G315" s="88"/>
    </row>
    <row r="316" spans="7:7" x14ac:dyDescent="0.5">
      <c r="G316" s="88"/>
    </row>
    <row r="317" spans="7:7" x14ac:dyDescent="0.5">
      <c r="G317" s="88"/>
    </row>
    <row r="318" spans="7:7" x14ac:dyDescent="0.5">
      <c r="G318" s="88"/>
    </row>
    <row r="319" spans="7:7" x14ac:dyDescent="0.5">
      <c r="G319" s="88"/>
    </row>
    <row r="320" spans="7:7" x14ac:dyDescent="0.5">
      <c r="G320" s="88"/>
    </row>
    <row r="321" spans="7:7" x14ac:dyDescent="0.5">
      <c r="G321" s="88"/>
    </row>
    <row r="322" spans="7:7" x14ac:dyDescent="0.5">
      <c r="G322" s="88"/>
    </row>
    <row r="323" spans="7:7" x14ac:dyDescent="0.5">
      <c r="G323" s="88"/>
    </row>
    <row r="324" spans="7:7" x14ac:dyDescent="0.5">
      <c r="G324" s="88"/>
    </row>
    <row r="325" spans="7:7" x14ac:dyDescent="0.5">
      <c r="G325" s="88"/>
    </row>
    <row r="326" spans="7:7" x14ac:dyDescent="0.5">
      <c r="G326" s="88"/>
    </row>
    <row r="327" spans="7:7" x14ac:dyDescent="0.5">
      <c r="G327" s="88"/>
    </row>
    <row r="328" spans="7:7" x14ac:dyDescent="0.5">
      <c r="G328" s="88"/>
    </row>
    <row r="329" spans="7:7" x14ac:dyDescent="0.5">
      <c r="G329" s="88"/>
    </row>
    <row r="330" spans="7:7" x14ac:dyDescent="0.5">
      <c r="G330" s="88"/>
    </row>
    <row r="331" spans="7:7" x14ac:dyDescent="0.5">
      <c r="G331" s="88"/>
    </row>
    <row r="332" spans="7:7" x14ac:dyDescent="0.5">
      <c r="G332" s="88"/>
    </row>
    <row r="333" spans="7:7" x14ac:dyDescent="0.5">
      <c r="G333" s="88"/>
    </row>
    <row r="334" spans="7:7" x14ac:dyDescent="0.5">
      <c r="G334" s="88"/>
    </row>
    <row r="335" spans="7:7" x14ac:dyDescent="0.5">
      <c r="G335" s="88"/>
    </row>
    <row r="336" spans="7:7" x14ac:dyDescent="0.5">
      <c r="G336" s="88"/>
    </row>
    <row r="337" spans="7:7" x14ac:dyDescent="0.5">
      <c r="G337" s="88"/>
    </row>
    <row r="338" spans="7:7" x14ac:dyDescent="0.5">
      <c r="G338" s="88"/>
    </row>
    <row r="339" spans="7:7" x14ac:dyDescent="0.5">
      <c r="G339" s="88"/>
    </row>
    <row r="340" spans="7:7" x14ac:dyDescent="0.5">
      <c r="G340" s="88"/>
    </row>
    <row r="341" spans="7:7" x14ac:dyDescent="0.5">
      <c r="G341" s="88"/>
    </row>
    <row r="342" spans="7:7" x14ac:dyDescent="0.5">
      <c r="G342" s="88"/>
    </row>
    <row r="343" spans="7:7" x14ac:dyDescent="0.5">
      <c r="G343" s="88"/>
    </row>
    <row r="344" spans="7:7" x14ac:dyDescent="0.5">
      <c r="G344" s="88"/>
    </row>
    <row r="345" spans="7:7" x14ac:dyDescent="0.5">
      <c r="G345" s="88"/>
    </row>
    <row r="346" spans="7:7" x14ac:dyDescent="0.5">
      <c r="G346" s="88"/>
    </row>
    <row r="347" spans="7:7" x14ac:dyDescent="0.5">
      <c r="G347" s="88"/>
    </row>
    <row r="348" spans="7:7" x14ac:dyDescent="0.5">
      <c r="G348" s="88"/>
    </row>
    <row r="349" spans="7:7" x14ac:dyDescent="0.5">
      <c r="G349" s="88"/>
    </row>
    <row r="350" spans="7:7" x14ac:dyDescent="0.5">
      <c r="G350" s="88"/>
    </row>
    <row r="351" spans="7:7" x14ac:dyDescent="0.5">
      <c r="G351" s="88"/>
    </row>
    <row r="352" spans="7:7" x14ac:dyDescent="0.5">
      <c r="G352" s="88"/>
    </row>
    <row r="353" spans="7:7" x14ac:dyDescent="0.5">
      <c r="G353" s="88"/>
    </row>
    <row r="354" spans="7:7" x14ac:dyDescent="0.5">
      <c r="G354" s="88"/>
    </row>
    <row r="355" spans="7:7" x14ac:dyDescent="0.5">
      <c r="G355" s="88"/>
    </row>
    <row r="356" spans="7:7" x14ac:dyDescent="0.5">
      <c r="G356" s="88"/>
    </row>
    <row r="357" spans="7:7" x14ac:dyDescent="0.5">
      <c r="G357" s="88"/>
    </row>
    <row r="358" spans="7:7" x14ac:dyDescent="0.5">
      <c r="G358" s="88"/>
    </row>
    <row r="359" spans="7:7" x14ac:dyDescent="0.5">
      <c r="G359" s="88"/>
    </row>
    <row r="360" spans="7:7" x14ac:dyDescent="0.5">
      <c r="G360" s="88"/>
    </row>
    <row r="361" spans="7:7" x14ac:dyDescent="0.5">
      <c r="G361" s="88"/>
    </row>
    <row r="362" spans="7:7" x14ac:dyDescent="0.5">
      <c r="G362" s="88"/>
    </row>
    <row r="363" spans="7:7" x14ac:dyDescent="0.5">
      <c r="G363" s="88"/>
    </row>
    <row r="364" spans="7:7" x14ac:dyDescent="0.5">
      <c r="G364" s="88"/>
    </row>
    <row r="365" spans="7:7" x14ac:dyDescent="0.5">
      <c r="G365" s="88"/>
    </row>
    <row r="366" spans="7:7" x14ac:dyDescent="0.5">
      <c r="G366" s="88"/>
    </row>
    <row r="367" spans="7:7" x14ac:dyDescent="0.5">
      <c r="G367" s="88"/>
    </row>
    <row r="368" spans="7:7" x14ac:dyDescent="0.5">
      <c r="G368" s="88"/>
    </row>
    <row r="369" spans="7:7" x14ac:dyDescent="0.5">
      <c r="G369" s="88"/>
    </row>
    <row r="370" spans="7:7" x14ac:dyDescent="0.5">
      <c r="G370" s="88"/>
    </row>
    <row r="371" spans="7:7" x14ac:dyDescent="0.5">
      <c r="G371" s="88"/>
    </row>
    <row r="372" spans="7:7" x14ac:dyDescent="0.5">
      <c r="G372" s="88"/>
    </row>
    <row r="373" spans="7:7" x14ac:dyDescent="0.5">
      <c r="G373" s="88"/>
    </row>
    <row r="374" spans="7:7" x14ac:dyDescent="0.5">
      <c r="G374" s="88"/>
    </row>
    <row r="375" spans="7:7" x14ac:dyDescent="0.5">
      <c r="G375" s="88"/>
    </row>
    <row r="376" spans="7:7" x14ac:dyDescent="0.5">
      <c r="G376" s="88"/>
    </row>
    <row r="377" spans="7:7" x14ac:dyDescent="0.5">
      <c r="G377" s="88"/>
    </row>
    <row r="378" spans="7:7" x14ac:dyDescent="0.5">
      <c r="G378" s="88"/>
    </row>
    <row r="379" spans="7:7" x14ac:dyDescent="0.5">
      <c r="G379" s="88"/>
    </row>
    <row r="380" spans="7:7" x14ac:dyDescent="0.5">
      <c r="G380" s="88"/>
    </row>
    <row r="381" spans="7:7" x14ac:dyDescent="0.5">
      <c r="G381" s="88"/>
    </row>
    <row r="382" spans="7:7" x14ac:dyDescent="0.5">
      <c r="G382" s="88"/>
    </row>
    <row r="383" spans="7:7" x14ac:dyDescent="0.5">
      <c r="G383" s="88"/>
    </row>
    <row r="384" spans="7:7" x14ac:dyDescent="0.5">
      <c r="G384" s="88"/>
    </row>
    <row r="385" spans="7:7" x14ac:dyDescent="0.5">
      <c r="G385" s="88"/>
    </row>
    <row r="386" spans="7:7" x14ac:dyDescent="0.5">
      <c r="G386" s="88"/>
    </row>
    <row r="387" spans="7:7" x14ac:dyDescent="0.5">
      <c r="G387" s="88"/>
    </row>
    <row r="388" spans="7:7" x14ac:dyDescent="0.5">
      <c r="G388" s="88"/>
    </row>
    <row r="389" spans="7:7" x14ac:dyDescent="0.5">
      <c r="G389" s="88"/>
    </row>
    <row r="390" spans="7:7" x14ac:dyDescent="0.5">
      <c r="G390" s="88"/>
    </row>
    <row r="391" spans="7:7" x14ac:dyDescent="0.5">
      <c r="G391" s="88"/>
    </row>
    <row r="392" spans="7:7" x14ac:dyDescent="0.5">
      <c r="G392" s="88"/>
    </row>
    <row r="393" spans="7:7" x14ac:dyDescent="0.5">
      <c r="G393" s="88"/>
    </row>
    <row r="394" spans="7:7" x14ac:dyDescent="0.5">
      <c r="G394" s="88"/>
    </row>
    <row r="395" spans="7:7" x14ac:dyDescent="0.5">
      <c r="G395" s="88"/>
    </row>
    <row r="396" spans="7:7" x14ac:dyDescent="0.5">
      <c r="G396" s="88"/>
    </row>
    <row r="397" spans="7:7" x14ac:dyDescent="0.5">
      <c r="G397" s="88"/>
    </row>
    <row r="398" spans="7:7" x14ac:dyDescent="0.5">
      <c r="G398" s="88"/>
    </row>
    <row r="399" spans="7:7" x14ac:dyDescent="0.5">
      <c r="G399" s="88"/>
    </row>
    <row r="400" spans="7:7" x14ac:dyDescent="0.5">
      <c r="G400" s="88"/>
    </row>
    <row r="401" spans="7:7" x14ac:dyDescent="0.5">
      <c r="G401" s="88"/>
    </row>
    <row r="402" spans="7:7" x14ac:dyDescent="0.5">
      <c r="G402" s="88"/>
    </row>
    <row r="403" spans="7:7" x14ac:dyDescent="0.5">
      <c r="G403" s="88"/>
    </row>
    <row r="404" spans="7:7" x14ac:dyDescent="0.5">
      <c r="G404" s="88"/>
    </row>
    <row r="405" spans="7:7" x14ac:dyDescent="0.5">
      <c r="G405" s="88"/>
    </row>
    <row r="406" spans="7:7" x14ac:dyDescent="0.5">
      <c r="G406" s="88"/>
    </row>
    <row r="407" spans="7:7" x14ac:dyDescent="0.5">
      <c r="G407" s="88"/>
    </row>
    <row r="408" spans="7:7" x14ac:dyDescent="0.5">
      <c r="G408" s="88"/>
    </row>
    <row r="409" spans="7:7" x14ac:dyDescent="0.5">
      <c r="G409" s="88"/>
    </row>
    <row r="410" spans="7:7" x14ac:dyDescent="0.5">
      <c r="G410" s="88"/>
    </row>
    <row r="411" spans="7:7" x14ac:dyDescent="0.5">
      <c r="G411" s="88"/>
    </row>
    <row r="412" spans="7:7" x14ac:dyDescent="0.5">
      <c r="G412" s="88"/>
    </row>
    <row r="413" spans="7:7" x14ac:dyDescent="0.5">
      <c r="G413" s="88"/>
    </row>
    <row r="414" spans="7:7" x14ac:dyDescent="0.5">
      <c r="G414" s="88"/>
    </row>
    <row r="415" spans="7:7" x14ac:dyDescent="0.5">
      <c r="G415" s="88"/>
    </row>
    <row r="416" spans="7:7" x14ac:dyDescent="0.5">
      <c r="G416" s="88"/>
    </row>
    <row r="417" spans="7:7" x14ac:dyDescent="0.5">
      <c r="G417" s="88"/>
    </row>
    <row r="418" spans="7:7" x14ac:dyDescent="0.5">
      <c r="G418" s="88"/>
    </row>
    <row r="419" spans="7:7" x14ac:dyDescent="0.5">
      <c r="G419" s="88"/>
    </row>
    <row r="420" spans="7:7" x14ac:dyDescent="0.5">
      <c r="G420" s="88"/>
    </row>
    <row r="421" spans="7:7" x14ac:dyDescent="0.5">
      <c r="G421" s="88"/>
    </row>
    <row r="422" spans="7:7" x14ac:dyDescent="0.5">
      <c r="G422" s="88"/>
    </row>
    <row r="423" spans="7:7" x14ac:dyDescent="0.5">
      <c r="G423" s="88"/>
    </row>
    <row r="424" spans="7:7" x14ac:dyDescent="0.5">
      <c r="G424" s="88"/>
    </row>
    <row r="425" spans="7:7" x14ac:dyDescent="0.5">
      <c r="G425" s="88"/>
    </row>
    <row r="426" spans="7:7" x14ac:dyDescent="0.5">
      <c r="G426" s="88"/>
    </row>
    <row r="427" spans="7:7" x14ac:dyDescent="0.5">
      <c r="G427" s="88"/>
    </row>
    <row r="428" spans="7:7" x14ac:dyDescent="0.5">
      <c r="G428" s="88"/>
    </row>
    <row r="429" spans="7:7" x14ac:dyDescent="0.5">
      <c r="G429" s="88"/>
    </row>
    <row r="430" spans="7:7" x14ac:dyDescent="0.5">
      <c r="G430" s="88"/>
    </row>
    <row r="431" spans="7:7" x14ac:dyDescent="0.5">
      <c r="G431" s="88"/>
    </row>
    <row r="432" spans="7:7" x14ac:dyDescent="0.5">
      <c r="G432" s="88"/>
    </row>
    <row r="433" spans="7:7" x14ac:dyDescent="0.5">
      <c r="G433" s="88"/>
    </row>
    <row r="434" spans="7:7" x14ac:dyDescent="0.5">
      <c r="G434" s="88"/>
    </row>
    <row r="435" spans="7:7" x14ac:dyDescent="0.5">
      <c r="G435" s="88"/>
    </row>
    <row r="436" spans="7:7" x14ac:dyDescent="0.5">
      <c r="G436" s="88"/>
    </row>
    <row r="437" spans="7:7" x14ac:dyDescent="0.5">
      <c r="G437" s="88"/>
    </row>
    <row r="438" spans="7:7" x14ac:dyDescent="0.5">
      <c r="G438" s="88"/>
    </row>
    <row r="439" spans="7:7" x14ac:dyDescent="0.5">
      <c r="G439" s="88"/>
    </row>
    <row r="440" spans="7:7" x14ac:dyDescent="0.5">
      <c r="G440" s="88"/>
    </row>
    <row r="441" spans="7:7" x14ac:dyDescent="0.5">
      <c r="G441" s="88"/>
    </row>
    <row r="442" spans="7:7" x14ac:dyDescent="0.5">
      <c r="G442" s="88"/>
    </row>
    <row r="443" spans="7:7" x14ac:dyDescent="0.5">
      <c r="G443" s="88"/>
    </row>
    <row r="444" spans="7:7" x14ac:dyDescent="0.5">
      <c r="G444" s="88"/>
    </row>
    <row r="445" spans="7:7" x14ac:dyDescent="0.5">
      <c r="G445" s="88"/>
    </row>
    <row r="446" spans="7:7" x14ac:dyDescent="0.5">
      <c r="G446" s="88"/>
    </row>
    <row r="447" spans="7:7" x14ac:dyDescent="0.5">
      <c r="G447" s="88"/>
    </row>
    <row r="448" spans="7:7" x14ac:dyDescent="0.5">
      <c r="G448" s="88"/>
    </row>
    <row r="449" spans="7:7" x14ac:dyDescent="0.5">
      <c r="G449" s="88"/>
    </row>
    <row r="450" spans="7:7" x14ac:dyDescent="0.5">
      <c r="G450" s="88"/>
    </row>
    <row r="451" spans="7:7" x14ac:dyDescent="0.5">
      <c r="G451" s="88"/>
    </row>
    <row r="452" spans="7:7" x14ac:dyDescent="0.5">
      <c r="G452" s="88"/>
    </row>
    <row r="453" spans="7:7" x14ac:dyDescent="0.5">
      <c r="G453" s="88"/>
    </row>
    <row r="454" spans="7:7" x14ac:dyDescent="0.5">
      <c r="G454" s="88"/>
    </row>
    <row r="455" spans="7:7" x14ac:dyDescent="0.5">
      <c r="G455" s="88"/>
    </row>
    <row r="456" spans="7:7" x14ac:dyDescent="0.5">
      <c r="G456" s="88"/>
    </row>
    <row r="457" spans="7:7" x14ac:dyDescent="0.5">
      <c r="G457" s="88"/>
    </row>
    <row r="458" spans="7:7" x14ac:dyDescent="0.5">
      <c r="G458" s="88"/>
    </row>
    <row r="459" spans="7:7" x14ac:dyDescent="0.5">
      <c r="G459" s="88"/>
    </row>
    <row r="460" spans="7:7" x14ac:dyDescent="0.5">
      <c r="G460" s="88"/>
    </row>
    <row r="461" spans="7:7" x14ac:dyDescent="0.5">
      <c r="G461" s="88"/>
    </row>
    <row r="462" spans="7:7" x14ac:dyDescent="0.5">
      <c r="G462" s="88"/>
    </row>
    <row r="463" spans="7:7" x14ac:dyDescent="0.5">
      <c r="G463" s="88"/>
    </row>
    <row r="464" spans="7:7" x14ac:dyDescent="0.5">
      <c r="G464" s="88"/>
    </row>
    <row r="465" spans="7:7" x14ac:dyDescent="0.5">
      <c r="G465" s="88"/>
    </row>
    <row r="466" spans="7:7" x14ac:dyDescent="0.5">
      <c r="G466" s="88"/>
    </row>
    <row r="467" spans="7:7" x14ac:dyDescent="0.5">
      <c r="G467" s="88"/>
    </row>
    <row r="468" spans="7:7" x14ac:dyDescent="0.5">
      <c r="G468" s="88"/>
    </row>
    <row r="469" spans="7:7" x14ac:dyDescent="0.5">
      <c r="G469" s="88"/>
    </row>
    <row r="470" spans="7:7" x14ac:dyDescent="0.5">
      <c r="G470" s="88"/>
    </row>
    <row r="471" spans="7:7" x14ac:dyDescent="0.5">
      <c r="G471" s="88"/>
    </row>
    <row r="472" spans="7:7" x14ac:dyDescent="0.5">
      <c r="G472" s="88"/>
    </row>
    <row r="473" spans="7:7" x14ac:dyDescent="0.5">
      <c r="G473" s="88"/>
    </row>
    <row r="474" spans="7:7" x14ac:dyDescent="0.5">
      <c r="G474" s="88"/>
    </row>
    <row r="475" spans="7:7" x14ac:dyDescent="0.5">
      <c r="G475" s="88"/>
    </row>
    <row r="476" spans="7:7" x14ac:dyDescent="0.5">
      <c r="G476" s="88"/>
    </row>
    <row r="477" spans="7:7" x14ac:dyDescent="0.5">
      <c r="G477" s="88"/>
    </row>
    <row r="478" spans="7:7" x14ac:dyDescent="0.5">
      <c r="G478" s="88"/>
    </row>
    <row r="479" spans="7:7" x14ac:dyDescent="0.5">
      <c r="G479" s="88"/>
    </row>
    <row r="480" spans="7:7" x14ac:dyDescent="0.5">
      <c r="G480" s="88"/>
    </row>
    <row r="481" spans="7:7" x14ac:dyDescent="0.5">
      <c r="G481" s="88"/>
    </row>
    <row r="482" spans="7:7" x14ac:dyDescent="0.5">
      <c r="G482" s="88"/>
    </row>
    <row r="483" spans="7:7" x14ac:dyDescent="0.5">
      <c r="G483" s="88"/>
    </row>
    <row r="484" spans="7:7" x14ac:dyDescent="0.5">
      <c r="G484" s="88"/>
    </row>
    <row r="485" spans="7:7" x14ac:dyDescent="0.5">
      <c r="G485" s="88"/>
    </row>
    <row r="486" spans="7:7" x14ac:dyDescent="0.5">
      <c r="G486" s="88"/>
    </row>
    <row r="487" spans="7:7" x14ac:dyDescent="0.5">
      <c r="G487" s="88"/>
    </row>
    <row r="488" spans="7:7" x14ac:dyDescent="0.5">
      <c r="G488" s="88"/>
    </row>
    <row r="489" spans="7:7" x14ac:dyDescent="0.5">
      <c r="G489" s="88"/>
    </row>
    <row r="490" spans="7:7" x14ac:dyDescent="0.5">
      <c r="G490" s="88"/>
    </row>
    <row r="491" spans="7:7" x14ac:dyDescent="0.5">
      <c r="G491" s="88"/>
    </row>
    <row r="492" spans="7:7" x14ac:dyDescent="0.5">
      <c r="G492" s="88"/>
    </row>
    <row r="493" spans="7:7" x14ac:dyDescent="0.5">
      <c r="G493" s="88"/>
    </row>
    <row r="494" spans="7:7" x14ac:dyDescent="0.5">
      <c r="G494" s="88"/>
    </row>
    <row r="495" spans="7:7" x14ac:dyDescent="0.5">
      <c r="G495" s="88"/>
    </row>
    <row r="496" spans="7:7" x14ac:dyDescent="0.5">
      <c r="G496" s="88"/>
    </row>
    <row r="497" spans="7:7" x14ac:dyDescent="0.5">
      <c r="G497" s="88"/>
    </row>
    <row r="498" spans="7:7" x14ac:dyDescent="0.5">
      <c r="G498" s="88"/>
    </row>
    <row r="499" spans="7:7" x14ac:dyDescent="0.5">
      <c r="G499" s="88"/>
    </row>
    <row r="500" spans="7:7" x14ac:dyDescent="0.5">
      <c r="G500" s="88"/>
    </row>
    <row r="501" spans="7:7" x14ac:dyDescent="0.5">
      <c r="G501" s="88"/>
    </row>
    <row r="502" spans="7:7" x14ac:dyDescent="0.5">
      <c r="G502" s="88"/>
    </row>
    <row r="503" spans="7:7" x14ac:dyDescent="0.5">
      <c r="G503" s="88"/>
    </row>
    <row r="504" spans="7:7" x14ac:dyDescent="0.5">
      <c r="G504" s="88"/>
    </row>
    <row r="505" spans="7:7" x14ac:dyDescent="0.5">
      <c r="G505" s="88"/>
    </row>
    <row r="506" spans="7:7" x14ac:dyDescent="0.5">
      <c r="G506" s="88"/>
    </row>
    <row r="507" spans="7:7" x14ac:dyDescent="0.5">
      <c r="G507" s="88"/>
    </row>
    <row r="508" spans="7:7" x14ac:dyDescent="0.5">
      <c r="G508" s="88"/>
    </row>
    <row r="509" spans="7:7" x14ac:dyDescent="0.5">
      <c r="G509" s="88"/>
    </row>
    <row r="510" spans="7:7" x14ac:dyDescent="0.5">
      <c r="G510" s="88"/>
    </row>
    <row r="511" spans="7:7" x14ac:dyDescent="0.5">
      <c r="G511" s="88"/>
    </row>
    <row r="512" spans="7:7" x14ac:dyDescent="0.5">
      <c r="G512" s="88"/>
    </row>
    <row r="513" spans="7:7" x14ac:dyDescent="0.5">
      <c r="G513" s="88"/>
    </row>
    <row r="514" spans="7:7" x14ac:dyDescent="0.5">
      <c r="G514" s="88"/>
    </row>
    <row r="515" spans="7:7" x14ac:dyDescent="0.5">
      <c r="G515" s="88"/>
    </row>
    <row r="516" spans="7:7" x14ac:dyDescent="0.5">
      <c r="G516" s="88"/>
    </row>
    <row r="517" spans="7:7" x14ac:dyDescent="0.5">
      <c r="G517" s="88"/>
    </row>
    <row r="518" spans="7:7" x14ac:dyDescent="0.5">
      <c r="G518" s="88"/>
    </row>
    <row r="519" spans="7:7" x14ac:dyDescent="0.5">
      <c r="G519" s="88"/>
    </row>
    <row r="520" spans="7:7" x14ac:dyDescent="0.5">
      <c r="G520" s="88"/>
    </row>
    <row r="521" spans="7:7" x14ac:dyDescent="0.5">
      <c r="G521" s="88"/>
    </row>
    <row r="522" spans="7:7" x14ac:dyDescent="0.5">
      <c r="G522" s="88"/>
    </row>
    <row r="523" spans="7:7" x14ac:dyDescent="0.5">
      <c r="G523" s="88"/>
    </row>
    <row r="524" spans="7:7" x14ac:dyDescent="0.5">
      <c r="G524" s="88"/>
    </row>
    <row r="525" spans="7:7" x14ac:dyDescent="0.5">
      <c r="G525" s="88"/>
    </row>
    <row r="526" spans="7:7" x14ac:dyDescent="0.5">
      <c r="G526" s="88"/>
    </row>
    <row r="527" spans="7:7" x14ac:dyDescent="0.5">
      <c r="G527" s="88"/>
    </row>
    <row r="528" spans="7:7" x14ac:dyDescent="0.5">
      <c r="G528" s="88"/>
    </row>
    <row r="529" spans="7:7" x14ac:dyDescent="0.5">
      <c r="G529" s="88"/>
    </row>
    <row r="530" spans="7:7" x14ac:dyDescent="0.5">
      <c r="G530" s="88"/>
    </row>
    <row r="531" spans="7:7" x14ac:dyDescent="0.5">
      <c r="G531" s="88"/>
    </row>
    <row r="532" spans="7:7" x14ac:dyDescent="0.5">
      <c r="G532" s="88"/>
    </row>
    <row r="533" spans="7:7" x14ac:dyDescent="0.5">
      <c r="G533" s="88"/>
    </row>
    <row r="534" spans="7:7" x14ac:dyDescent="0.5">
      <c r="G534" s="88"/>
    </row>
    <row r="535" spans="7:7" x14ac:dyDescent="0.5">
      <c r="G535" s="88"/>
    </row>
    <row r="536" spans="7:7" x14ac:dyDescent="0.5">
      <c r="G536" s="88"/>
    </row>
    <row r="537" spans="7:7" x14ac:dyDescent="0.5">
      <c r="G537" s="88"/>
    </row>
    <row r="538" spans="7:7" x14ac:dyDescent="0.5">
      <c r="G538" s="88"/>
    </row>
    <row r="539" spans="7:7" x14ac:dyDescent="0.5">
      <c r="G539" s="88"/>
    </row>
    <row r="540" spans="7:7" x14ac:dyDescent="0.5">
      <c r="G540" s="88"/>
    </row>
    <row r="541" spans="7:7" x14ac:dyDescent="0.5">
      <c r="G541" s="88"/>
    </row>
    <row r="542" spans="7:7" x14ac:dyDescent="0.5">
      <c r="G542" s="88"/>
    </row>
    <row r="543" spans="7:7" x14ac:dyDescent="0.5">
      <c r="G543" s="88"/>
    </row>
    <row r="544" spans="7:7" x14ac:dyDescent="0.5">
      <c r="G544" s="88"/>
    </row>
    <row r="545" spans="7:7" x14ac:dyDescent="0.5">
      <c r="G545" s="88"/>
    </row>
    <row r="546" spans="7:7" x14ac:dyDescent="0.5">
      <c r="G546" s="88"/>
    </row>
    <row r="547" spans="7:7" x14ac:dyDescent="0.5">
      <c r="G547" s="88"/>
    </row>
    <row r="548" spans="7:7" x14ac:dyDescent="0.5">
      <c r="G548" s="88"/>
    </row>
    <row r="549" spans="7:7" x14ac:dyDescent="0.5">
      <c r="G549" s="88"/>
    </row>
    <row r="550" spans="7:7" x14ac:dyDescent="0.5">
      <c r="G550" s="88"/>
    </row>
    <row r="551" spans="7:7" x14ac:dyDescent="0.5">
      <c r="G551" s="88"/>
    </row>
    <row r="552" spans="7:7" x14ac:dyDescent="0.5">
      <c r="G552" s="88"/>
    </row>
    <row r="553" spans="7:7" x14ac:dyDescent="0.5">
      <c r="G553" s="88"/>
    </row>
    <row r="554" spans="7:7" x14ac:dyDescent="0.5">
      <c r="G554" s="88"/>
    </row>
    <row r="555" spans="7:7" x14ac:dyDescent="0.5">
      <c r="G555" s="88"/>
    </row>
    <row r="556" spans="7:7" x14ac:dyDescent="0.5">
      <c r="G556" s="88"/>
    </row>
    <row r="557" spans="7:7" x14ac:dyDescent="0.5">
      <c r="G557" s="88"/>
    </row>
    <row r="558" spans="7:7" x14ac:dyDescent="0.5">
      <c r="G558" s="88"/>
    </row>
    <row r="559" spans="7:7" x14ac:dyDescent="0.5">
      <c r="G559" s="88"/>
    </row>
    <row r="560" spans="7:7" x14ac:dyDescent="0.5">
      <c r="G560" s="88"/>
    </row>
    <row r="561" spans="7:7" x14ac:dyDescent="0.5">
      <c r="G561" s="88"/>
    </row>
    <row r="562" spans="7:7" x14ac:dyDescent="0.5">
      <c r="G562" s="88"/>
    </row>
    <row r="563" spans="7:7" x14ac:dyDescent="0.5">
      <c r="G563" s="88"/>
    </row>
    <row r="564" spans="7:7" x14ac:dyDescent="0.5">
      <c r="G564" s="88"/>
    </row>
    <row r="565" spans="7:7" x14ac:dyDescent="0.5">
      <c r="G565" s="88"/>
    </row>
    <row r="566" spans="7:7" x14ac:dyDescent="0.5">
      <c r="G566" s="88"/>
    </row>
    <row r="567" spans="7:7" x14ac:dyDescent="0.5">
      <c r="G567" s="88"/>
    </row>
    <row r="568" spans="7:7" x14ac:dyDescent="0.5">
      <c r="G568" s="88"/>
    </row>
    <row r="569" spans="7:7" x14ac:dyDescent="0.5">
      <c r="G569" s="88"/>
    </row>
    <row r="570" spans="7:7" x14ac:dyDescent="0.5">
      <c r="G570" s="88"/>
    </row>
    <row r="571" spans="7:7" x14ac:dyDescent="0.5">
      <c r="G571" s="88"/>
    </row>
    <row r="572" spans="7:7" x14ac:dyDescent="0.5">
      <c r="G572" s="88"/>
    </row>
    <row r="573" spans="7:7" x14ac:dyDescent="0.5">
      <c r="G573" s="88"/>
    </row>
    <row r="574" spans="7:7" x14ac:dyDescent="0.5">
      <c r="G574" s="88"/>
    </row>
    <row r="575" spans="7:7" x14ac:dyDescent="0.5">
      <c r="G575" s="88"/>
    </row>
    <row r="576" spans="7:7" x14ac:dyDescent="0.5">
      <c r="G576" s="88"/>
    </row>
    <row r="577" spans="7:7" x14ac:dyDescent="0.5">
      <c r="G577" s="88"/>
    </row>
    <row r="578" spans="7:7" x14ac:dyDescent="0.5">
      <c r="G578" s="88"/>
    </row>
    <row r="579" spans="7:7" x14ac:dyDescent="0.5">
      <c r="G579" s="88"/>
    </row>
    <row r="580" spans="7:7" x14ac:dyDescent="0.5">
      <c r="G580" s="88"/>
    </row>
    <row r="581" spans="7:7" x14ac:dyDescent="0.5">
      <c r="G581" s="88"/>
    </row>
    <row r="582" spans="7:7" x14ac:dyDescent="0.5">
      <c r="G582" s="88"/>
    </row>
    <row r="583" spans="7:7" x14ac:dyDescent="0.5">
      <c r="G583" s="88"/>
    </row>
    <row r="584" spans="7:7" x14ac:dyDescent="0.5">
      <c r="G584" s="88"/>
    </row>
    <row r="585" spans="7:7" x14ac:dyDescent="0.5">
      <c r="G585" s="88"/>
    </row>
    <row r="586" spans="7:7" x14ac:dyDescent="0.5">
      <c r="G586" s="88"/>
    </row>
    <row r="587" spans="7:7" x14ac:dyDescent="0.5">
      <c r="G587" s="88"/>
    </row>
    <row r="588" spans="7:7" x14ac:dyDescent="0.5">
      <c r="G588" s="88"/>
    </row>
    <row r="589" spans="7:7" x14ac:dyDescent="0.5">
      <c r="G589" s="88"/>
    </row>
    <row r="590" spans="7:7" x14ac:dyDescent="0.5">
      <c r="G590" s="88"/>
    </row>
    <row r="591" spans="7:7" x14ac:dyDescent="0.5">
      <c r="G591" s="88"/>
    </row>
    <row r="592" spans="7:7" x14ac:dyDescent="0.5">
      <c r="G592" s="88"/>
    </row>
    <row r="593" spans="7:7" x14ac:dyDescent="0.5">
      <c r="G593" s="88"/>
    </row>
    <row r="594" spans="7:7" x14ac:dyDescent="0.5">
      <c r="G594" s="88"/>
    </row>
    <row r="595" spans="7:7" x14ac:dyDescent="0.5">
      <c r="G595" s="88"/>
    </row>
    <row r="596" spans="7:7" x14ac:dyDescent="0.5">
      <c r="G596" s="88"/>
    </row>
    <row r="597" spans="7:7" x14ac:dyDescent="0.5">
      <c r="G597" s="88"/>
    </row>
    <row r="598" spans="7:7" x14ac:dyDescent="0.5">
      <c r="G598" s="88"/>
    </row>
    <row r="599" spans="7:7" x14ac:dyDescent="0.5">
      <c r="G599" s="88"/>
    </row>
    <row r="600" spans="7:7" x14ac:dyDescent="0.5">
      <c r="G600" s="88"/>
    </row>
    <row r="601" spans="7:7" x14ac:dyDescent="0.5">
      <c r="G601" s="88"/>
    </row>
    <row r="602" spans="7:7" x14ac:dyDescent="0.5">
      <c r="G602" s="88"/>
    </row>
    <row r="603" spans="7:7" x14ac:dyDescent="0.5">
      <c r="G603" s="88"/>
    </row>
    <row r="604" spans="7:7" x14ac:dyDescent="0.5">
      <c r="G604" s="88"/>
    </row>
    <row r="605" spans="7:7" x14ac:dyDescent="0.5">
      <c r="G605" s="88"/>
    </row>
    <row r="606" spans="7:7" x14ac:dyDescent="0.5">
      <c r="G606" s="88"/>
    </row>
    <row r="607" spans="7:7" x14ac:dyDescent="0.5">
      <c r="G607" s="88"/>
    </row>
    <row r="608" spans="7:7" x14ac:dyDescent="0.5">
      <c r="G608" s="88"/>
    </row>
    <row r="609" spans="7:7" x14ac:dyDescent="0.5">
      <c r="G609" s="88"/>
    </row>
    <row r="610" spans="7:7" x14ac:dyDescent="0.5">
      <c r="G610" s="88"/>
    </row>
    <row r="611" spans="7:7" x14ac:dyDescent="0.5">
      <c r="G611" s="88"/>
    </row>
    <row r="612" spans="7:7" x14ac:dyDescent="0.5">
      <c r="G612" s="88"/>
    </row>
    <row r="613" spans="7:7" x14ac:dyDescent="0.5">
      <c r="G613" s="88"/>
    </row>
    <row r="614" spans="7:7" x14ac:dyDescent="0.5">
      <c r="G614" s="88"/>
    </row>
    <row r="615" spans="7:7" x14ac:dyDescent="0.5">
      <c r="G615" s="88"/>
    </row>
    <row r="616" spans="7:7" x14ac:dyDescent="0.5">
      <c r="G616" s="88"/>
    </row>
    <row r="617" spans="7:7" x14ac:dyDescent="0.5">
      <c r="G617" s="88"/>
    </row>
    <row r="618" spans="7:7" x14ac:dyDescent="0.5">
      <c r="G618" s="88"/>
    </row>
    <row r="619" spans="7:7" x14ac:dyDescent="0.5">
      <c r="G619" s="88"/>
    </row>
    <row r="620" spans="7:7" x14ac:dyDescent="0.5">
      <c r="G620" s="88"/>
    </row>
    <row r="621" spans="7:7" x14ac:dyDescent="0.5">
      <c r="G621" s="88"/>
    </row>
    <row r="622" spans="7:7" x14ac:dyDescent="0.5">
      <c r="G622" s="88"/>
    </row>
    <row r="623" spans="7:7" x14ac:dyDescent="0.5">
      <c r="G623" s="88"/>
    </row>
    <row r="624" spans="7:7" x14ac:dyDescent="0.5">
      <c r="G624" s="88"/>
    </row>
    <row r="625" spans="7:7" x14ac:dyDescent="0.5">
      <c r="G625" s="88"/>
    </row>
    <row r="626" spans="7:7" x14ac:dyDescent="0.5">
      <c r="G626" s="88"/>
    </row>
    <row r="627" spans="7:7" x14ac:dyDescent="0.5">
      <c r="G627" s="88"/>
    </row>
    <row r="628" spans="7:7" x14ac:dyDescent="0.5">
      <c r="G628" s="88"/>
    </row>
    <row r="629" spans="7:7" x14ac:dyDescent="0.5">
      <c r="G629" s="88"/>
    </row>
    <row r="630" spans="7:7" x14ac:dyDescent="0.5">
      <c r="G630" s="88"/>
    </row>
    <row r="631" spans="7:7" x14ac:dyDescent="0.5">
      <c r="G631" s="88"/>
    </row>
    <row r="632" spans="7:7" x14ac:dyDescent="0.5">
      <c r="G632" s="88"/>
    </row>
    <row r="633" spans="7:7" x14ac:dyDescent="0.5">
      <c r="G633" s="88"/>
    </row>
    <row r="634" spans="7:7" x14ac:dyDescent="0.5">
      <c r="G634" s="88"/>
    </row>
    <row r="635" spans="7:7" x14ac:dyDescent="0.5">
      <c r="G635" s="88"/>
    </row>
    <row r="636" spans="7:7" x14ac:dyDescent="0.5">
      <c r="G636" s="88"/>
    </row>
    <row r="637" spans="7:7" x14ac:dyDescent="0.5">
      <c r="G637" s="88"/>
    </row>
    <row r="638" spans="7:7" x14ac:dyDescent="0.5">
      <c r="G638" s="88"/>
    </row>
    <row r="639" spans="7:7" x14ac:dyDescent="0.5">
      <c r="G639" s="88"/>
    </row>
    <row r="640" spans="7:7" x14ac:dyDescent="0.5">
      <c r="G640" s="88"/>
    </row>
    <row r="641" spans="7:7" x14ac:dyDescent="0.5">
      <c r="G641" s="88"/>
    </row>
    <row r="642" spans="7:7" x14ac:dyDescent="0.5">
      <c r="G642" s="88"/>
    </row>
    <row r="643" spans="7:7" x14ac:dyDescent="0.5">
      <c r="G643" s="88"/>
    </row>
    <row r="644" spans="7:7" x14ac:dyDescent="0.5">
      <c r="G644" s="88"/>
    </row>
    <row r="645" spans="7:7" x14ac:dyDescent="0.5">
      <c r="G645" s="88"/>
    </row>
    <row r="646" spans="7:7" x14ac:dyDescent="0.5">
      <c r="G646" s="88"/>
    </row>
    <row r="647" spans="7:7" x14ac:dyDescent="0.5">
      <c r="G647" s="88"/>
    </row>
    <row r="648" spans="7:7" x14ac:dyDescent="0.5">
      <c r="G648" s="88"/>
    </row>
    <row r="649" spans="7:7" x14ac:dyDescent="0.5">
      <c r="G649" s="88"/>
    </row>
    <row r="650" spans="7:7" x14ac:dyDescent="0.5">
      <c r="G650" s="88"/>
    </row>
    <row r="651" spans="7:7" x14ac:dyDescent="0.5">
      <c r="G651" s="88"/>
    </row>
    <row r="652" spans="7:7" x14ac:dyDescent="0.5">
      <c r="G652" s="88"/>
    </row>
    <row r="653" spans="7:7" x14ac:dyDescent="0.5">
      <c r="G653" s="88"/>
    </row>
  </sheetData>
  <mergeCells count="2">
    <mergeCell ref="B3:D3"/>
    <mergeCell ref="G3:J3"/>
  </mergeCells>
  <conditionalFormatting sqref="J6:J15">
    <cfRule type="iconSet" priority="9">
      <iconSet iconSet="3Symbols2" showValue="0">
        <cfvo type="percent" val="0"/>
        <cfvo type="percent" val="0"/>
        <cfvo type="percent" val="1"/>
      </iconSet>
    </cfRule>
    <cfRule type="iconSet" priority="11">
      <iconSet iconSet="3Symbols2">
        <cfvo type="percent" val="0"/>
        <cfvo type="percent" val="33"/>
        <cfvo type="percent" val="67"/>
      </iconSet>
    </cfRule>
  </conditionalFormatting>
  <conditionalFormatting sqref="I6:I15">
    <cfRule type="dataBar" priority="1">
      <dataBar>
        <cfvo type="min"/>
        <cfvo type="max"/>
        <color rgb="FF63C384"/>
      </dataBar>
      <extLst>
        <ext xmlns:x14="http://schemas.microsoft.com/office/spreadsheetml/2009/9/main" uri="{B025F937-C7B1-47D3-B67F-A62EFF666E3E}">
          <x14:id>{DB9BF976-14EC-8240-B8D2-BFC2A8B3FD62}</x14:id>
        </ext>
      </extLst>
    </cfRule>
  </conditionalFormatting>
  <pageMargins left="0.7" right="0.7" top="0.75" bottom="0.75"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B9BF976-14EC-8240-B8D2-BFC2A8B3FD62}">
            <x14:dataBar minLength="0" maxLength="100" border="1" negativeBarBorderColorSameAsPositive="0">
              <x14:cfvo type="autoMin"/>
              <x14:cfvo type="autoMax"/>
              <x14:borderColor rgb="FF63C384"/>
              <x14:negativeFillColor rgb="FFFF0000"/>
              <x14:negativeBorderColor rgb="FFFF0000"/>
              <x14:axisColor rgb="FF000000"/>
            </x14:dataBar>
          </x14:cfRule>
          <xm:sqref>I6:I15</xm:sqref>
        </x14:conditionalFormatting>
        <x14:conditionalFormatting xmlns:xm="http://schemas.microsoft.com/office/excel/2006/main">
          <x14:cfRule type="iconSet" priority="3" id="{5150A6CA-C7CF-CA40-A22B-C179181EE73B}">
            <x14:iconSet iconSet="3Symbols2" showValue="0" custom="1">
              <x14:cfvo type="percent">
                <xm:f>0</xm:f>
              </x14:cfvo>
              <x14:cfvo type="percent">
                <xm:f>0</xm:f>
              </x14:cfvo>
              <x14:cfvo type="percent">
                <xm:f>1</xm:f>
              </x14:cfvo>
              <x14:cfIcon iconSet="3Symbols2" iconId="0"/>
              <x14:cfIcon iconSet="3Symbols2" iconId="0"/>
              <x14:cfIcon iconSet="3Symbols2" iconId="2"/>
            </x14:iconSet>
          </x14:cfRule>
          <x14:cfRule type="iconSet" priority="4" id="{DB1AA60F-4A1C-8042-9A25-86C2CD366E63}">
            <x14:iconSet iconSet="3Symbols2" custom="1">
              <x14:cfvo type="percent">
                <xm:f>0</xm:f>
              </x14:cfvo>
              <x14:cfvo type="percent">
                <xm:f>0</xm:f>
              </x14:cfvo>
              <x14:cfvo type="percent">
                <xm:f>1</xm:f>
              </x14:cfvo>
              <x14:cfIcon iconSet="3Symbols2" iconId="0"/>
              <x14:cfIcon iconSet="3Symbols2" iconId="0"/>
              <x14:cfIcon iconSet="3Symbols2" iconId="2"/>
            </x14:iconSet>
          </x14:cfRule>
          <x14:cfRule type="iconSet" priority="6" id="{7DE4D359-8C1E-E24A-9A06-D3CFD25FFFFE}">
            <x14:iconSet iconSet="3Symbols2" showValue="0" custom="1">
              <x14:cfvo type="percent">
                <xm:f>0</xm:f>
              </x14:cfvo>
              <x14:cfvo type="percent">
                <xm:f>0</xm:f>
              </x14:cfvo>
              <x14:cfvo type="percent">
                <xm:f>1</xm:f>
              </x14:cfvo>
              <x14:cfIcon iconSet="3Symbols2" iconId="0"/>
              <x14:cfIcon iconSet="NoIcons" iconId="0"/>
              <x14:cfIcon iconSet="3Symbols2" iconId="2"/>
            </x14:iconSet>
          </x14:cfRule>
          <xm:sqref>J6:J15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'SALES ANALYSIS WITH FORMULA'!$C$5:$C$10</xm:f>
          </x14:formula1>
          <xm:sqref>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58"/>
  <sheetViews>
    <sheetView workbookViewId="0">
      <selection activeCell="D12" sqref="D12"/>
    </sheetView>
  </sheetViews>
  <sheetFormatPr defaultColWidth="8.8125" defaultRowHeight="15.75" x14ac:dyDescent="0.5"/>
  <cols>
    <col min="1" max="1" width="1.6875" customWidth="1"/>
    <col min="2" max="2" width="3.6875" customWidth="1"/>
    <col min="3" max="3" width="32.8125" customWidth="1"/>
    <col min="4" max="4" width="24" customWidth="1"/>
    <col min="5" max="5" width="34.1875" customWidth="1"/>
    <col min="6" max="6" width="22.3125" customWidth="1"/>
    <col min="7" max="7" width="25.6875" customWidth="1"/>
    <col min="8" max="8" width="23.8125" customWidth="1"/>
    <col min="9" max="10" width="17.8125" customWidth="1"/>
    <col min="11" max="11" width="28.1875" customWidth="1"/>
    <col min="20" max="20" width="20" bestFit="1" customWidth="1"/>
    <col min="21" max="21" width="14.3125" bestFit="1" customWidth="1"/>
    <col min="22" max="22" width="13.3125" bestFit="1" customWidth="1"/>
    <col min="24" max="24" width="21.8125" customWidth="1"/>
  </cols>
  <sheetData>
    <row r="1" spans="1:22" s="2" customFormat="1" ht="52.5" customHeight="1" x14ac:dyDescent="0.5">
      <c r="A1" s="1"/>
      <c r="C1" s="3" t="s">
        <v>0</v>
      </c>
    </row>
    <row r="11" spans="1:22" ht="18" x14ac:dyDescent="0.55000000000000004">
      <c r="C11" s="12" t="s">
        <v>1</v>
      </c>
      <c r="D11" s="12" t="s">
        <v>2</v>
      </c>
      <c r="E11" s="12" t="s">
        <v>3</v>
      </c>
      <c r="F11" s="38" t="s">
        <v>4</v>
      </c>
      <c r="G11" s="38" t="s">
        <v>5</v>
      </c>
      <c r="H11" s="38" t="s">
        <v>74</v>
      </c>
      <c r="I11" s="38" t="s">
        <v>80</v>
      </c>
      <c r="J11" s="38" t="s">
        <v>81</v>
      </c>
      <c r="K11" s="38"/>
      <c r="M11" s="6" t="s">
        <v>6</v>
      </c>
      <c r="N11" s="2"/>
      <c r="U11" t="s">
        <v>3</v>
      </c>
      <c r="V11" t="s">
        <v>7</v>
      </c>
    </row>
    <row r="12" spans="1:22" ht="18" x14ac:dyDescent="0.55000000000000004">
      <c r="C12" s="13" t="s">
        <v>8</v>
      </c>
      <c r="D12" s="46" t="s">
        <v>9</v>
      </c>
      <c r="E12" s="13" t="s">
        <v>10</v>
      </c>
      <c r="F12" s="14">
        <v>1624</v>
      </c>
      <c r="G12" s="15">
        <v>114</v>
      </c>
      <c r="H12" s="15">
        <f>Data[Amount]/Data[Units]</f>
        <v>14.245614035087719</v>
      </c>
      <c r="I12" s="52">
        <f>VLOOKUP(Data[[#This Row],[Product]],products3[#All],2)</f>
        <v>11.7</v>
      </c>
      <c r="J12" s="52">
        <f>Data[[#This Row],[Cost per Unit]]*Data[[#This Row],[Units]]</f>
        <v>1333.8</v>
      </c>
      <c r="K12" s="52"/>
      <c r="M12" s="9">
        <v>1</v>
      </c>
      <c r="N12" s="10" t="s">
        <v>11</v>
      </c>
      <c r="U12" t="s">
        <v>12</v>
      </c>
      <c r="V12" s="11">
        <v>9.33</v>
      </c>
    </row>
    <row r="13" spans="1:22" ht="18" x14ac:dyDescent="0.55000000000000004">
      <c r="C13" s="13" t="s">
        <v>13</v>
      </c>
      <c r="D13" s="46" t="s">
        <v>14</v>
      </c>
      <c r="E13" s="13" t="s">
        <v>15</v>
      </c>
      <c r="F13" s="14">
        <v>6706</v>
      </c>
      <c r="G13" s="15">
        <v>459</v>
      </c>
      <c r="H13" s="15">
        <f>Data[Amount]/Data[Units]</f>
        <v>14.610021786492375</v>
      </c>
      <c r="I13" s="52">
        <f>VLOOKUP(Data[[#This Row],[Product]],products3[#All],2)</f>
        <v>10.38</v>
      </c>
      <c r="J13" s="52">
        <f>Data[[#This Row],[Cost per Unit]]*Data[[#This Row],[Units]]</f>
        <v>4764.42</v>
      </c>
      <c r="K13" s="52"/>
      <c r="M13" s="9">
        <v>2</v>
      </c>
      <c r="N13" s="10" t="s">
        <v>16</v>
      </c>
      <c r="U13" t="s">
        <v>17</v>
      </c>
      <c r="V13" s="11">
        <v>11.7</v>
      </c>
    </row>
    <row r="14" spans="1:22" ht="18" x14ac:dyDescent="0.55000000000000004">
      <c r="C14" s="13" t="s">
        <v>18</v>
      </c>
      <c r="D14" s="46" t="s">
        <v>14</v>
      </c>
      <c r="E14" s="13" t="s">
        <v>19</v>
      </c>
      <c r="F14" s="14">
        <v>959</v>
      </c>
      <c r="G14" s="15">
        <v>147</v>
      </c>
      <c r="H14" s="15">
        <f>Data[Amount]/Data[Units]</f>
        <v>6.5238095238095237</v>
      </c>
      <c r="I14" s="52">
        <f>VLOOKUP(Data[[#This Row],[Product]],products3[#All],2)</f>
        <v>9.77</v>
      </c>
      <c r="J14" s="52">
        <f>Data[[#This Row],[Cost per Unit]]*Data[[#This Row],[Units]]</f>
        <v>1436.1899999999998</v>
      </c>
      <c r="K14" s="52"/>
      <c r="M14" s="9">
        <v>3</v>
      </c>
      <c r="N14" s="10" t="s">
        <v>20</v>
      </c>
      <c r="U14" t="s">
        <v>19</v>
      </c>
      <c r="V14" s="11">
        <v>11.88</v>
      </c>
    </row>
    <row r="15" spans="1:22" ht="18" x14ac:dyDescent="0.55000000000000004">
      <c r="C15" s="13" t="s">
        <v>21</v>
      </c>
      <c r="D15" s="46" t="s">
        <v>22</v>
      </c>
      <c r="E15" s="13" t="s">
        <v>23</v>
      </c>
      <c r="F15" s="14">
        <v>9632</v>
      </c>
      <c r="G15" s="15">
        <v>288</v>
      </c>
      <c r="H15" s="15">
        <f>Data[Amount]/Data[Units]</f>
        <v>33.444444444444443</v>
      </c>
      <c r="I15" s="52">
        <f>VLOOKUP(Data[[#This Row],[Product]],products3[#All],2)</f>
        <v>10.38</v>
      </c>
      <c r="J15" s="52">
        <f>Data[[#This Row],[Cost per Unit]]*Data[[#This Row],[Units]]</f>
        <v>2989.44</v>
      </c>
      <c r="K15" s="52"/>
      <c r="M15" s="9">
        <v>4</v>
      </c>
      <c r="N15" s="10" t="s">
        <v>24</v>
      </c>
      <c r="U15" t="s">
        <v>25</v>
      </c>
      <c r="V15" s="11">
        <v>11.73</v>
      </c>
    </row>
    <row r="16" spans="1:22" ht="18" x14ac:dyDescent="0.55000000000000004">
      <c r="C16" s="13" t="s">
        <v>26</v>
      </c>
      <c r="D16" s="46" t="s">
        <v>27</v>
      </c>
      <c r="E16" s="13" t="s">
        <v>28</v>
      </c>
      <c r="F16" s="14">
        <v>2100</v>
      </c>
      <c r="G16" s="15">
        <v>414</v>
      </c>
      <c r="H16" s="15">
        <f>Data[Amount]/Data[Units]</f>
        <v>5.0724637681159424</v>
      </c>
      <c r="I16" s="52">
        <f>VLOOKUP(Data[[#This Row],[Product]],products3[#All],2)</f>
        <v>12.37</v>
      </c>
      <c r="J16" s="52">
        <f>Data[[#This Row],[Cost per Unit]]*Data[[#This Row],[Units]]</f>
        <v>5121.1799999999994</v>
      </c>
      <c r="K16" s="52"/>
      <c r="M16" s="9">
        <v>5</v>
      </c>
      <c r="N16" s="10" t="s">
        <v>29</v>
      </c>
      <c r="U16" t="s">
        <v>30</v>
      </c>
      <c r="V16" s="11">
        <v>8.7899999999999991</v>
      </c>
    </row>
    <row r="17" spans="3:22" ht="18" x14ac:dyDescent="0.55000000000000004">
      <c r="C17" s="13" t="s">
        <v>8</v>
      </c>
      <c r="D17" s="46" t="s">
        <v>14</v>
      </c>
      <c r="E17" s="13" t="s">
        <v>31</v>
      </c>
      <c r="F17" s="14">
        <v>8869</v>
      </c>
      <c r="G17" s="15">
        <v>432</v>
      </c>
      <c r="H17" s="15">
        <f>Data[Amount]/Data[Units]</f>
        <v>20.530092592592592</v>
      </c>
      <c r="I17" s="52">
        <f>VLOOKUP(Data[[#This Row],[Product]],products3[#All],2)</f>
        <v>14.49</v>
      </c>
      <c r="J17" s="52">
        <f>Data[[#This Row],[Cost per Unit]]*Data[[#This Row],[Units]]</f>
        <v>6259.68</v>
      </c>
      <c r="K17" s="52"/>
      <c r="M17" s="9">
        <v>6</v>
      </c>
      <c r="N17" s="10" t="s">
        <v>32</v>
      </c>
      <c r="U17" t="s">
        <v>33</v>
      </c>
      <c r="V17" s="11">
        <v>3.11</v>
      </c>
    </row>
    <row r="18" spans="3:22" ht="18" x14ac:dyDescent="0.55000000000000004">
      <c r="C18" s="13" t="s">
        <v>26</v>
      </c>
      <c r="D18" s="46" t="s">
        <v>34</v>
      </c>
      <c r="E18" s="13" t="s">
        <v>35</v>
      </c>
      <c r="F18" s="14">
        <v>2681</v>
      </c>
      <c r="G18" s="15">
        <v>54</v>
      </c>
      <c r="H18" s="15">
        <f>Data[Amount]/Data[Units]</f>
        <v>49.648148148148145</v>
      </c>
      <c r="I18" s="52">
        <f>VLOOKUP(Data[[#This Row],[Product]],products3[#All],2)</f>
        <v>5.79</v>
      </c>
      <c r="J18" s="52">
        <f>Data[[#This Row],[Cost per Unit]]*Data[[#This Row],[Units]]</f>
        <v>312.66000000000003</v>
      </c>
      <c r="K18" s="52"/>
      <c r="M18" s="9">
        <v>7</v>
      </c>
      <c r="N18" s="10" t="s">
        <v>36</v>
      </c>
      <c r="U18" t="s">
        <v>23</v>
      </c>
      <c r="V18" s="11">
        <v>6.47</v>
      </c>
    </row>
    <row r="19" spans="3:22" ht="18" x14ac:dyDescent="0.55000000000000004">
      <c r="C19" s="13" t="s">
        <v>13</v>
      </c>
      <c r="D19" s="46" t="s">
        <v>14</v>
      </c>
      <c r="E19" s="13" t="s">
        <v>37</v>
      </c>
      <c r="F19" s="14">
        <v>5012</v>
      </c>
      <c r="G19" s="15">
        <v>210</v>
      </c>
      <c r="H19" s="15">
        <f>Data[Amount]/Data[Units]</f>
        <v>23.866666666666667</v>
      </c>
      <c r="I19" s="52">
        <f>VLOOKUP(Data[[#This Row],[Product]],products3[#All],2)</f>
        <v>9.77</v>
      </c>
      <c r="J19" s="52">
        <f>Data[[#This Row],[Cost per Unit]]*Data[[#This Row],[Units]]</f>
        <v>2051.6999999999998</v>
      </c>
      <c r="K19" s="52"/>
      <c r="M19" s="9">
        <v>8</v>
      </c>
      <c r="N19" s="10" t="s">
        <v>38</v>
      </c>
      <c r="U19" t="s">
        <v>39</v>
      </c>
      <c r="V19" s="11">
        <v>7.64</v>
      </c>
    </row>
    <row r="20" spans="3:22" ht="18" x14ac:dyDescent="0.55000000000000004">
      <c r="C20" s="13" t="s">
        <v>40</v>
      </c>
      <c r="D20" s="46" t="s">
        <v>34</v>
      </c>
      <c r="E20" s="13" t="s">
        <v>17</v>
      </c>
      <c r="F20" s="14">
        <v>1281</v>
      </c>
      <c r="G20" s="15">
        <v>75</v>
      </c>
      <c r="H20" s="15">
        <f>Data[Amount]/Data[Units]</f>
        <v>17.079999999999998</v>
      </c>
      <c r="I20" s="52">
        <f>VLOOKUP(Data[[#This Row],[Product]],products3[#All],2)</f>
        <v>11.7</v>
      </c>
      <c r="J20" s="52">
        <f>Data[[#This Row],[Cost per Unit]]*Data[[#This Row],[Units]]</f>
        <v>877.5</v>
      </c>
      <c r="K20" s="52"/>
      <c r="M20" s="9">
        <v>9</v>
      </c>
      <c r="N20" s="10" t="s">
        <v>41</v>
      </c>
      <c r="U20" t="s">
        <v>42</v>
      </c>
      <c r="V20" s="11">
        <v>10.62</v>
      </c>
    </row>
    <row r="21" spans="3:22" ht="18" x14ac:dyDescent="0.55000000000000004">
      <c r="C21" s="13" t="s">
        <v>43</v>
      </c>
      <c r="D21" s="46" t="s">
        <v>9</v>
      </c>
      <c r="E21" s="13" t="s">
        <v>17</v>
      </c>
      <c r="F21" s="14">
        <v>4991</v>
      </c>
      <c r="G21" s="15">
        <v>12</v>
      </c>
      <c r="H21" s="15">
        <f>Data[Amount]/Data[Units]</f>
        <v>415.91666666666669</v>
      </c>
      <c r="I21" s="52">
        <f>VLOOKUP(Data[[#This Row],[Product]],products3[#All],2)</f>
        <v>11.7</v>
      </c>
      <c r="J21" s="52">
        <f>Data[[#This Row],[Cost per Unit]]*Data[[#This Row],[Units]]</f>
        <v>140.39999999999998</v>
      </c>
      <c r="K21" s="52"/>
      <c r="M21" s="9">
        <v>10</v>
      </c>
      <c r="N21" s="10" t="s">
        <v>44</v>
      </c>
      <c r="U21" t="s">
        <v>45</v>
      </c>
      <c r="V21" s="11">
        <v>9</v>
      </c>
    </row>
    <row r="22" spans="3:22" ht="18" x14ac:dyDescent="0.55000000000000004">
      <c r="C22" s="13" t="s">
        <v>46</v>
      </c>
      <c r="D22" s="46" t="s">
        <v>27</v>
      </c>
      <c r="E22" s="13" t="s">
        <v>28</v>
      </c>
      <c r="F22" s="14">
        <v>1785</v>
      </c>
      <c r="G22" s="15">
        <v>462</v>
      </c>
      <c r="H22" s="15">
        <f>Data[Amount]/Data[Units]</f>
        <v>3.8636363636363638</v>
      </c>
      <c r="I22" s="52">
        <f>VLOOKUP(Data[[#This Row],[Product]],products3[#All],2)</f>
        <v>12.37</v>
      </c>
      <c r="J22" s="52">
        <f>Data[[#This Row],[Cost per Unit]]*Data[[#This Row],[Units]]</f>
        <v>5714.94</v>
      </c>
      <c r="K22" s="52"/>
      <c r="U22" t="s">
        <v>37</v>
      </c>
      <c r="V22" s="11">
        <v>9.77</v>
      </c>
    </row>
    <row r="23" spans="3:22" ht="18" x14ac:dyDescent="0.55000000000000004">
      <c r="C23" s="13" t="s">
        <v>47</v>
      </c>
      <c r="D23" s="46" t="s">
        <v>9</v>
      </c>
      <c r="E23" s="13" t="s">
        <v>33</v>
      </c>
      <c r="F23" s="14">
        <v>3983</v>
      </c>
      <c r="G23" s="15">
        <v>144</v>
      </c>
      <c r="H23" s="15">
        <f>Data[Amount]/Data[Units]</f>
        <v>27.659722222222221</v>
      </c>
      <c r="I23" s="52">
        <f>VLOOKUP(Data[[#This Row],[Product]],products3[#All],2)</f>
        <v>10.38</v>
      </c>
      <c r="J23" s="52">
        <f>Data[[#This Row],[Cost per Unit]]*Data[[#This Row],[Units]]</f>
        <v>1494.72</v>
      </c>
      <c r="K23" s="52"/>
      <c r="U23" t="s">
        <v>48</v>
      </c>
      <c r="V23" s="11">
        <v>6.49</v>
      </c>
    </row>
    <row r="24" spans="3:22" ht="18" x14ac:dyDescent="0.55000000000000004">
      <c r="C24" s="13" t="s">
        <v>18</v>
      </c>
      <c r="D24" s="46" t="s">
        <v>34</v>
      </c>
      <c r="E24" s="13" t="s">
        <v>30</v>
      </c>
      <c r="F24" s="14">
        <v>2646</v>
      </c>
      <c r="G24" s="15">
        <v>120</v>
      </c>
      <c r="H24" s="15">
        <f>Data[Amount]/Data[Units]</f>
        <v>22.05</v>
      </c>
      <c r="I24" s="52">
        <f>VLOOKUP(Data[[#This Row],[Product]],products3[#All],2)</f>
        <v>14.49</v>
      </c>
      <c r="J24" s="52">
        <f>Data[[#This Row],[Cost per Unit]]*Data[[#This Row],[Units]]</f>
        <v>1738.8</v>
      </c>
      <c r="K24" s="52"/>
      <c r="U24" t="s">
        <v>49</v>
      </c>
      <c r="V24" s="11">
        <v>4.97</v>
      </c>
    </row>
    <row r="25" spans="3:22" ht="18" x14ac:dyDescent="0.55000000000000004">
      <c r="C25" s="13" t="s">
        <v>46</v>
      </c>
      <c r="D25" s="46" t="s">
        <v>50</v>
      </c>
      <c r="E25" s="13" t="s">
        <v>12</v>
      </c>
      <c r="F25" s="14">
        <v>252</v>
      </c>
      <c r="G25" s="15">
        <v>54</v>
      </c>
      <c r="H25" s="15">
        <f>Data[Amount]/Data[Units]</f>
        <v>4.666666666666667</v>
      </c>
      <c r="I25" s="52">
        <f>VLOOKUP(Data[[#This Row],[Product]],products3[#All],2)</f>
        <v>14.49</v>
      </c>
      <c r="J25" s="52">
        <f>Data[[#This Row],[Cost per Unit]]*Data[[#This Row],[Units]]</f>
        <v>782.46</v>
      </c>
      <c r="K25" s="52"/>
      <c r="U25" t="s">
        <v>28</v>
      </c>
      <c r="V25" s="11">
        <v>13.15</v>
      </c>
    </row>
    <row r="26" spans="3:22" ht="18" x14ac:dyDescent="0.55000000000000004">
      <c r="C26" s="13" t="s">
        <v>47</v>
      </c>
      <c r="D26" s="46" t="s">
        <v>14</v>
      </c>
      <c r="E26" s="13" t="s">
        <v>28</v>
      </c>
      <c r="F26" s="14">
        <v>2464</v>
      </c>
      <c r="G26" s="15">
        <v>234</v>
      </c>
      <c r="H26" s="15">
        <f>Data[Amount]/Data[Units]</f>
        <v>10.52991452991453</v>
      </c>
      <c r="I26" s="52">
        <f>VLOOKUP(Data[[#This Row],[Product]],products3[#All],2)</f>
        <v>12.37</v>
      </c>
      <c r="J26" s="52">
        <f>Data[[#This Row],[Cost per Unit]]*Data[[#This Row],[Units]]</f>
        <v>2894.58</v>
      </c>
      <c r="K26" s="52"/>
      <c r="U26" t="s">
        <v>51</v>
      </c>
      <c r="V26" s="11">
        <v>5.6</v>
      </c>
    </row>
    <row r="27" spans="3:22" ht="18" x14ac:dyDescent="0.55000000000000004">
      <c r="C27" s="13" t="s">
        <v>47</v>
      </c>
      <c r="D27" s="46" t="s">
        <v>14</v>
      </c>
      <c r="E27" s="13" t="s">
        <v>52</v>
      </c>
      <c r="F27" s="14">
        <v>2114</v>
      </c>
      <c r="G27" s="15">
        <v>66</v>
      </c>
      <c r="H27" s="15">
        <f>Data[Amount]/Data[Units]</f>
        <v>32.030303030303031</v>
      </c>
      <c r="I27" s="52">
        <f>VLOOKUP(Data[[#This Row],[Product]],products3[#All],2)</f>
        <v>7.16</v>
      </c>
      <c r="J27" s="52">
        <f>Data[[#This Row],[Cost per Unit]]*Data[[#This Row],[Units]]</f>
        <v>472.56</v>
      </c>
      <c r="K27" s="52"/>
      <c r="U27" t="s">
        <v>53</v>
      </c>
      <c r="V27" s="11">
        <v>16.73</v>
      </c>
    </row>
    <row r="28" spans="3:22" ht="18" x14ac:dyDescent="0.55000000000000004">
      <c r="C28" s="13" t="s">
        <v>26</v>
      </c>
      <c r="D28" s="46" t="s">
        <v>9</v>
      </c>
      <c r="E28" s="13" t="s">
        <v>35</v>
      </c>
      <c r="F28" s="14">
        <v>7693</v>
      </c>
      <c r="G28" s="15">
        <v>87</v>
      </c>
      <c r="H28" s="15">
        <f>Data[Amount]/Data[Units]</f>
        <v>88.425287356321846</v>
      </c>
      <c r="I28" s="52">
        <f>VLOOKUP(Data[[#This Row],[Product]],products3[#All],2)</f>
        <v>5.79</v>
      </c>
      <c r="J28" s="52">
        <f>Data[[#This Row],[Cost per Unit]]*Data[[#This Row],[Units]]</f>
        <v>503.73</v>
      </c>
      <c r="K28" s="52"/>
      <c r="U28" t="s">
        <v>54</v>
      </c>
      <c r="V28" s="11">
        <v>10.38</v>
      </c>
    </row>
    <row r="29" spans="3:22" ht="18" x14ac:dyDescent="0.55000000000000004">
      <c r="C29" s="13" t="s">
        <v>43</v>
      </c>
      <c r="D29" s="46" t="s">
        <v>50</v>
      </c>
      <c r="E29" s="13" t="s">
        <v>42</v>
      </c>
      <c r="F29" s="14">
        <v>15610</v>
      </c>
      <c r="G29" s="15">
        <v>339</v>
      </c>
      <c r="H29" s="15">
        <f>Data[Amount]/Data[Units]</f>
        <v>46.047197640117993</v>
      </c>
      <c r="I29" s="52">
        <f>VLOOKUP(Data[[#This Row],[Product]],products3[#All],2)</f>
        <v>14.49</v>
      </c>
      <c r="J29" s="52">
        <f>Data[[#This Row],[Cost per Unit]]*Data[[#This Row],[Units]]</f>
        <v>4912.1099999999997</v>
      </c>
      <c r="K29" s="52"/>
      <c r="U29" t="s">
        <v>52</v>
      </c>
      <c r="V29" s="11">
        <v>7.16</v>
      </c>
    </row>
    <row r="30" spans="3:22" ht="18" x14ac:dyDescent="0.55000000000000004">
      <c r="C30" s="13" t="s">
        <v>21</v>
      </c>
      <c r="D30" s="46" t="s">
        <v>50</v>
      </c>
      <c r="E30" s="13" t="s">
        <v>37</v>
      </c>
      <c r="F30" s="14">
        <v>336</v>
      </c>
      <c r="G30" s="15">
        <v>144</v>
      </c>
      <c r="H30" s="15">
        <f>Data[Amount]/Data[Units]</f>
        <v>2.3333333333333335</v>
      </c>
      <c r="I30" s="52">
        <f>VLOOKUP(Data[[#This Row],[Product]],products3[#All],2)</f>
        <v>9.77</v>
      </c>
      <c r="J30" s="52">
        <f>Data[[#This Row],[Cost per Unit]]*Data[[#This Row],[Units]]</f>
        <v>1406.8799999999999</v>
      </c>
      <c r="K30" s="52"/>
      <c r="U30" t="s">
        <v>10</v>
      </c>
      <c r="V30" s="11">
        <v>14.49</v>
      </c>
    </row>
    <row r="31" spans="3:22" ht="18" x14ac:dyDescent="0.55000000000000004">
      <c r="C31" s="13" t="s">
        <v>46</v>
      </c>
      <c r="D31" s="46" t="s">
        <v>27</v>
      </c>
      <c r="E31" s="13" t="s">
        <v>42</v>
      </c>
      <c r="F31" s="14">
        <v>9443</v>
      </c>
      <c r="G31" s="15">
        <v>162</v>
      </c>
      <c r="H31" s="15">
        <f>Data[Amount]/Data[Units]</f>
        <v>58.290123456790127</v>
      </c>
      <c r="I31" s="52">
        <f>VLOOKUP(Data[[#This Row],[Product]],products3[#All],2)</f>
        <v>14.49</v>
      </c>
      <c r="J31" s="52">
        <f>Data[[#This Row],[Cost per Unit]]*Data[[#This Row],[Units]]</f>
        <v>2347.38</v>
      </c>
      <c r="K31" s="52"/>
      <c r="U31" t="s">
        <v>35</v>
      </c>
      <c r="V31" s="11">
        <v>5.79</v>
      </c>
    </row>
    <row r="32" spans="3:22" ht="18" x14ac:dyDescent="0.55000000000000004">
      <c r="C32" s="13" t="s">
        <v>18</v>
      </c>
      <c r="D32" s="46" t="s">
        <v>50</v>
      </c>
      <c r="E32" s="13" t="s">
        <v>48</v>
      </c>
      <c r="F32" s="14">
        <v>8155</v>
      </c>
      <c r="G32" s="15">
        <v>90</v>
      </c>
      <c r="H32" s="15">
        <f>Data[Amount]/Data[Units]</f>
        <v>90.611111111111114</v>
      </c>
      <c r="I32" s="52">
        <f>VLOOKUP(Data[[#This Row],[Product]],products3[#All],2)</f>
        <v>10.38</v>
      </c>
      <c r="J32" s="52">
        <f>Data[[#This Row],[Cost per Unit]]*Data[[#This Row],[Units]]</f>
        <v>934.2</v>
      </c>
      <c r="K32" s="52"/>
      <c r="U32" t="s">
        <v>15</v>
      </c>
      <c r="V32" s="11">
        <v>8.65</v>
      </c>
    </row>
    <row r="33" spans="3:22" ht="18" x14ac:dyDescent="0.55000000000000004">
      <c r="C33" s="13" t="s">
        <v>13</v>
      </c>
      <c r="D33" s="46" t="s">
        <v>34</v>
      </c>
      <c r="E33" s="13" t="s">
        <v>48</v>
      </c>
      <c r="F33" s="14">
        <v>1701</v>
      </c>
      <c r="G33" s="15">
        <v>234</v>
      </c>
      <c r="H33" s="15">
        <f>Data[Amount]/Data[Units]</f>
        <v>7.2692307692307692</v>
      </c>
      <c r="I33" s="52">
        <f>VLOOKUP(Data[[#This Row],[Product]],products3[#All],2)</f>
        <v>10.38</v>
      </c>
      <c r="J33" s="52">
        <f>Data[[#This Row],[Cost per Unit]]*Data[[#This Row],[Units]]</f>
        <v>2428.92</v>
      </c>
      <c r="K33" s="52"/>
      <c r="U33" t="s">
        <v>31</v>
      </c>
      <c r="V33" s="11">
        <v>12.37</v>
      </c>
    </row>
    <row r="34" spans="3:22" ht="18" x14ac:dyDescent="0.55000000000000004">
      <c r="C34" s="13" t="s">
        <v>55</v>
      </c>
      <c r="D34" s="46" t="s">
        <v>34</v>
      </c>
      <c r="E34" s="13" t="s">
        <v>37</v>
      </c>
      <c r="F34" s="14">
        <v>2205</v>
      </c>
      <c r="G34" s="15">
        <v>141</v>
      </c>
      <c r="H34" s="15">
        <f>Data[Amount]/Data[Units]</f>
        <v>15.638297872340425</v>
      </c>
      <c r="I34" s="52">
        <f>VLOOKUP(Data[[#This Row],[Product]],products3[#All],2)</f>
        <v>9.77</v>
      </c>
      <c r="J34" s="52">
        <f>Data[[#This Row],[Cost per Unit]]*Data[[#This Row],[Units]]</f>
        <v>1377.57</v>
      </c>
      <c r="K34" s="52"/>
    </row>
    <row r="35" spans="3:22" ht="18" x14ac:dyDescent="0.55000000000000004">
      <c r="C35" s="13" t="s">
        <v>13</v>
      </c>
      <c r="D35" s="46" t="s">
        <v>9</v>
      </c>
      <c r="E35" s="13" t="s">
        <v>39</v>
      </c>
      <c r="F35" s="14">
        <v>1771</v>
      </c>
      <c r="G35" s="15">
        <v>204</v>
      </c>
      <c r="H35" s="15">
        <f>Data[Amount]/Data[Units]</f>
        <v>8.6813725490196081</v>
      </c>
      <c r="I35" s="52">
        <f>VLOOKUP(Data[[#This Row],[Product]],products3[#All],2)</f>
        <v>11.7</v>
      </c>
      <c r="J35" s="52">
        <f>Data[[#This Row],[Cost per Unit]]*Data[[#This Row],[Units]]</f>
        <v>2386.7999999999997</v>
      </c>
      <c r="K35" s="52"/>
    </row>
    <row r="36" spans="3:22" ht="18" x14ac:dyDescent="0.55000000000000004">
      <c r="C36" s="13" t="s">
        <v>21</v>
      </c>
      <c r="D36" s="46" t="s">
        <v>14</v>
      </c>
      <c r="E36" s="13" t="s">
        <v>25</v>
      </c>
      <c r="F36" s="14">
        <v>2114</v>
      </c>
      <c r="G36" s="15">
        <v>186</v>
      </c>
      <c r="H36" s="15">
        <f>Data[Amount]/Data[Units]</f>
        <v>11.365591397849462</v>
      </c>
      <c r="I36" s="52">
        <f>VLOOKUP(Data[[#This Row],[Product]],products3[#All],2)</f>
        <v>14.49</v>
      </c>
      <c r="J36" s="52">
        <f>Data[[#This Row],[Cost per Unit]]*Data[[#This Row],[Units]]</f>
        <v>2695.14</v>
      </c>
      <c r="K36" s="52"/>
    </row>
    <row r="37" spans="3:22" ht="18" x14ac:dyDescent="0.55000000000000004">
      <c r="C37" s="13" t="s">
        <v>21</v>
      </c>
      <c r="D37" s="46" t="s">
        <v>22</v>
      </c>
      <c r="E37" s="13" t="s">
        <v>12</v>
      </c>
      <c r="F37" s="14">
        <v>10311</v>
      </c>
      <c r="G37" s="15">
        <v>231</v>
      </c>
      <c r="H37" s="15">
        <f>Data[Amount]/Data[Units]</f>
        <v>44.636363636363633</v>
      </c>
      <c r="I37" s="52">
        <f>VLOOKUP(Data[[#This Row],[Product]],products3[#All],2)</f>
        <v>14.49</v>
      </c>
      <c r="J37" s="52">
        <f>Data[[#This Row],[Cost per Unit]]*Data[[#This Row],[Units]]</f>
        <v>3347.19</v>
      </c>
      <c r="K37" s="52"/>
    </row>
    <row r="38" spans="3:22" ht="18" x14ac:dyDescent="0.55000000000000004">
      <c r="C38" s="13" t="s">
        <v>47</v>
      </c>
      <c r="D38" s="46" t="s">
        <v>27</v>
      </c>
      <c r="E38" s="13" t="s">
        <v>30</v>
      </c>
      <c r="F38" s="14">
        <v>21</v>
      </c>
      <c r="G38" s="15">
        <v>168</v>
      </c>
      <c r="H38" s="15">
        <f>Data[Amount]/Data[Units]</f>
        <v>0.125</v>
      </c>
      <c r="I38" s="52">
        <f>VLOOKUP(Data[[#This Row],[Product]],products3[#All],2)</f>
        <v>14.49</v>
      </c>
      <c r="J38" s="52">
        <f>Data[[#This Row],[Cost per Unit]]*Data[[#This Row],[Units]]</f>
        <v>2434.3200000000002</v>
      </c>
      <c r="K38" s="52"/>
    </row>
    <row r="39" spans="3:22" ht="18" x14ac:dyDescent="0.55000000000000004">
      <c r="C39" s="13" t="s">
        <v>55</v>
      </c>
      <c r="D39" s="46" t="s">
        <v>14</v>
      </c>
      <c r="E39" s="13" t="s">
        <v>42</v>
      </c>
      <c r="F39" s="14">
        <v>1974</v>
      </c>
      <c r="G39" s="15">
        <v>195</v>
      </c>
      <c r="H39" s="15">
        <f>Data[Amount]/Data[Units]</f>
        <v>10.123076923076923</v>
      </c>
      <c r="I39" s="52">
        <f>VLOOKUP(Data[[#This Row],[Product]],products3[#All],2)</f>
        <v>14.49</v>
      </c>
      <c r="J39" s="52">
        <f>Data[[#This Row],[Cost per Unit]]*Data[[#This Row],[Units]]</f>
        <v>2825.55</v>
      </c>
      <c r="K39" s="52"/>
    </row>
    <row r="40" spans="3:22" ht="18" x14ac:dyDescent="0.55000000000000004">
      <c r="C40" s="13" t="s">
        <v>43</v>
      </c>
      <c r="D40" s="46" t="s">
        <v>22</v>
      </c>
      <c r="E40" s="13" t="s">
        <v>48</v>
      </c>
      <c r="F40" s="14">
        <v>6314</v>
      </c>
      <c r="G40" s="15">
        <v>15</v>
      </c>
      <c r="H40" s="15">
        <f>Data[Amount]/Data[Units]</f>
        <v>420.93333333333334</v>
      </c>
      <c r="I40" s="52">
        <f>VLOOKUP(Data[[#This Row],[Product]],products3[#All],2)</f>
        <v>10.38</v>
      </c>
      <c r="J40" s="52">
        <f>Data[[#This Row],[Cost per Unit]]*Data[[#This Row],[Units]]</f>
        <v>155.70000000000002</v>
      </c>
      <c r="K40" s="52"/>
    </row>
    <row r="41" spans="3:22" ht="18" x14ac:dyDescent="0.55000000000000004">
      <c r="C41" s="13" t="s">
        <v>55</v>
      </c>
      <c r="D41" s="46" t="s">
        <v>9</v>
      </c>
      <c r="E41" s="13" t="s">
        <v>48</v>
      </c>
      <c r="F41" s="14">
        <v>4683</v>
      </c>
      <c r="G41" s="15">
        <v>30</v>
      </c>
      <c r="H41" s="15">
        <f>Data[Amount]/Data[Units]</f>
        <v>156.1</v>
      </c>
      <c r="I41" s="52">
        <f>VLOOKUP(Data[[#This Row],[Product]],products3[#All],2)</f>
        <v>10.38</v>
      </c>
      <c r="J41" s="52">
        <f>Data[[#This Row],[Cost per Unit]]*Data[[#This Row],[Units]]</f>
        <v>311.40000000000003</v>
      </c>
      <c r="K41" s="52"/>
    </row>
    <row r="42" spans="3:22" ht="18" x14ac:dyDescent="0.55000000000000004">
      <c r="C42" s="13" t="s">
        <v>21</v>
      </c>
      <c r="D42" s="46" t="s">
        <v>9</v>
      </c>
      <c r="E42" s="13" t="s">
        <v>49</v>
      </c>
      <c r="F42" s="14">
        <v>6398</v>
      </c>
      <c r="G42" s="15">
        <v>102</v>
      </c>
      <c r="H42" s="15">
        <f>Data[Amount]/Data[Units]</f>
        <v>62.725490196078432</v>
      </c>
      <c r="I42" s="52">
        <f>VLOOKUP(Data[[#This Row],[Product]],products3[#All],2)</f>
        <v>11.7</v>
      </c>
      <c r="J42" s="52">
        <f>Data[[#This Row],[Cost per Unit]]*Data[[#This Row],[Units]]</f>
        <v>1193.3999999999999</v>
      </c>
      <c r="K42" s="52"/>
    </row>
    <row r="43" spans="3:22" ht="18" x14ac:dyDescent="0.55000000000000004">
      <c r="C43" s="13" t="s">
        <v>46</v>
      </c>
      <c r="D43" s="46" t="s">
        <v>14</v>
      </c>
      <c r="E43" s="13" t="s">
        <v>39</v>
      </c>
      <c r="F43" s="14">
        <v>553</v>
      </c>
      <c r="G43" s="15">
        <v>15</v>
      </c>
      <c r="H43" s="15">
        <f>Data[Amount]/Data[Units]</f>
        <v>36.866666666666667</v>
      </c>
      <c r="I43" s="52">
        <f>VLOOKUP(Data[[#This Row],[Product]],products3[#All],2)</f>
        <v>11.7</v>
      </c>
      <c r="J43" s="52">
        <f>Data[[#This Row],[Cost per Unit]]*Data[[#This Row],[Units]]</f>
        <v>175.5</v>
      </c>
      <c r="K43" s="52"/>
    </row>
    <row r="44" spans="3:22" ht="18" x14ac:dyDescent="0.55000000000000004">
      <c r="C44" s="13" t="s">
        <v>13</v>
      </c>
      <c r="D44" s="46" t="s">
        <v>27</v>
      </c>
      <c r="E44" s="13" t="s">
        <v>10</v>
      </c>
      <c r="F44" s="14">
        <v>7021</v>
      </c>
      <c r="G44" s="15">
        <v>183</v>
      </c>
      <c r="H44" s="15">
        <f>Data[Amount]/Data[Units]</f>
        <v>38.366120218579233</v>
      </c>
      <c r="I44" s="52">
        <f>VLOOKUP(Data[[#This Row],[Product]],products3[#All],2)</f>
        <v>11.7</v>
      </c>
      <c r="J44" s="52">
        <f>Data[[#This Row],[Cost per Unit]]*Data[[#This Row],[Units]]</f>
        <v>2141.1</v>
      </c>
      <c r="K44" s="52"/>
    </row>
    <row r="45" spans="3:22" ht="18" x14ac:dyDescent="0.55000000000000004">
      <c r="C45" s="13" t="s">
        <v>8</v>
      </c>
      <c r="D45" s="46" t="s">
        <v>27</v>
      </c>
      <c r="E45" s="13" t="s">
        <v>37</v>
      </c>
      <c r="F45" s="14">
        <v>5817</v>
      </c>
      <c r="G45" s="15">
        <v>12</v>
      </c>
      <c r="H45" s="15">
        <f>Data[Amount]/Data[Units]</f>
        <v>484.75</v>
      </c>
      <c r="I45" s="52">
        <f>VLOOKUP(Data[[#This Row],[Product]],products3[#All],2)</f>
        <v>9.77</v>
      </c>
      <c r="J45" s="52">
        <f>Data[[#This Row],[Cost per Unit]]*Data[[#This Row],[Units]]</f>
        <v>117.24</v>
      </c>
      <c r="K45" s="52"/>
    </row>
    <row r="46" spans="3:22" ht="18" x14ac:dyDescent="0.55000000000000004">
      <c r="C46" s="13" t="s">
        <v>21</v>
      </c>
      <c r="D46" s="46" t="s">
        <v>27</v>
      </c>
      <c r="E46" s="13" t="s">
        <v>17</v>
      </c>
      <c r="F46" s="14">
        <v>3976</v>
      </c>
      <c r="G46" s="15">
        <v>72</v>
      </c>
      <c r="H46" s="15">
        <f>Data[Amount]/Data[Units]</f>
        <v>55.222222222222221</v>
      </c>
      <c r="I46" s="52">
        <f>VLOOKUP(Data[[#This Row],[Product]],products3[#All],2)</f>
        <v>11.7</v>
      </c>
      <c r="J46" s="52">
        <f>Data[[#This Row],[Cost per Unit]]*Data[[#This Row],[Units]]</f>
        <v>842.4</v>
      </c>
      <c r="K46" s="52"/>
    </row>
    <row r="47" spans="3:22" ht="18" x14ac:dyDescent="0.55000000000000004">
      <c r="C47" s="13" t="s">
        <v>26</v>
      </c>
      <c r="D47" s="46" t="s">
        <v>34</v>
      </c>
      <c r="E47" s="13" t="s">
        <v>53</v>
      </c>
      <c r="F47" s="14">
        <v>1134</v>
      </c>
      <c r="G47" s="15">
        <v>282</v>
      </c>
      <c r="H47" s="15">
        <f>Data[Amount]/Data[Units]</f>
        <v>4.0212765957446805</v>
      </c>
      <c r="I47" s="52">
        <f>VLOOKUP(Data[[#This Row],[Product]],products3[#All],2)</f>
        <v>14.49</v>
      </c>
      <c r="J47" s="52">
        <f>Data[[#This Row],[Cost per Unit]]*Data[[#This Row],[Units]]</f>
        <v>4086.18</v>
      </c>
      <c r="K47" s="52"/>
    </row>
    <row r="48" spans="3:22" ht="18" x14ac:dyDescent="0.55000000000000004">
      <c r="C48" s="13" t="s">
        <v>46</v>
      </c>
      <c r="D48" s="46" t="s">
        <v>27</v>
      </c>
      <c r="E48" s="13" t="s">
        <v>54</v>
      </c>
      <c r="F48" s="14">
        <v>6027</v>
      </c>
      <c r="G48" s="15">
        <v>144</v>
      </c>
      <c r="H48" s="15">
        <f>Data[Amount]/Data[Units]</f>
        <v>41.854166666666664</v>
      </c>
      <c r="I48" s="52">
        <f>VLOOKUP(Data[[#This Row],[Product]],products3[#All],2)</f>
        <v>10.38</v>
      </c>
      <c r="J48" s="52">
        <f>Data[[#This Row],[Cost per Unit]]*Data[[#This Row],[Units]]</f>
        <v>1494.72</v>
      </c>
      <c r="K48" s="52"/>
    </row>
    <row r="49" spans="3:11" ht="18" x14ac:dyDescent="0.55000000000000004">
      <c r="C49" s="13" t="s">
        <v>26</v>
      </c>
      <c r="D49" s="46" t="s">
        <v>9</v>
      </c>
      <c r="E49" s="13" t="s">
        <v>30</v>
      </c>
      <c r="F49" s="14">
        <v>1904</v>
      </c>
      <c r="G49" s="15">
        <v>405</v>
      </c>
      <c r="H49" s="15">
        <f>Data[Amount]/Data[Units]</f>
        <v>4.7012345679012348</v>
      </c>
      <c r="I49" s="52">
        <f>VLOOKUP(Data[[#This Row],[Product]],products3[#All],2)</f>
        <v>14.49</v>
      </c>
      <c r="J49" s="52">
        <f>Data[[#This Row],[Cost per Unit]]*Data[[#This Row],[Units]]</f>
        <v>5868.45</v>
      </c>
      <c r="K49" s="52"/>
    </row>
    <row r="50" spans="3:11" ht="18" x14ac:dyDescent="0.55000000000000004">
      <c r="C50" s="13" t="s">
        <v>40</v>
      </c>
      <c r="D50" s="46" t="s">
        <v>50</v>
      </c>
      <c r="E50" s="13" t="s">
        <v>15</v>
      </c>
      <c r="F50" s="14">
        <v>3262</v>
      </c>
      <c r="G50" s="15">
        <v>75</v>
      </c>
      <c r="H50" s="15">
        <f>Data[Amount]/Data[Units]</f>
        <v>43.493333333333332</v>
      </c>
      <c r="I50" s="52">
        <f>VLOOKUP(Data[[#This Row],[Product]],products3[#All],2)</f>
        <v>10.38</v>
      </c>
      <c r="J50" s="52">
        <f>Data[[#This Row],[Cost per Unit]]*Data[[#This Row],[Units]]</f>
        <v>778.50000000000011</v>
      </c>
      <c r="K50" s="52"/>
    </row>
    <row r="51" spans="3:11" ht="18" x14ac:dyDescent="0.55000000000000004">
      <c r="C51" s="13" t="s">
        <v>8</v>
      </c>
      <c r="D51" s="46" t="s">
        <v>50</v>
      </c>
      <c r="E51" s="13" t="s">
        <v>53</v>
      </c>
      <c r="F51" s="14">
        <v>2289</v>
      </c>
      <c r="G51" s="15">
        <v>135</v>
      </c>
      <c r="H51" s="15">
        <f>Data[Amount]/Data[Units]</f>
        <v>16.955555555555556</v>
      </c>
      <c r="I51" s="52">
        <f>VLOOKUP(Data[[#This Row],[Product]],products3[#All],2)</f>
        <v>14.49</v>
      </c>
      <c r="J51" s="52">
        <f>Data[[#This Row],[Cost per Unit]]*Data[[#This Row],[Units]]</f>
        <v>1956.15</v>
      </c>
      <c r="K51" s="52"/>
    </row>
    <row r="52" spans="3:11" ht="18" x14ac:dyDescent="0.55000000000000004">
      <c r="C52" s="13" t="s">
        <v>43</v>
      </c>
      <c r="D52" s="46" t="s">
        <v>50</v>
      </c>
      <c r="E52" s="13" t="s">
        <v>53</v>
      </c>
      <c r="F52" s="14">
        <v>6986</v>
      </c>
      <c r="G52" s="15">
        <v>21</v>
      </c>
      <c r="H52" s="15">
        <f>Data[Amount]/Data[Units]</f>
        <v>332.66666666666669</v>
      </c>
      <c r="I52" s="52">
        <f>VLOOKUP(Data[[#This Row],[Product]],products3[#All],2)</f>
        <v>14.49</v>
      </c>
      <c r="J52" s="52">
        <f>Data[[#This Row],[Cost per Unit]]*Data[[#This Row],[Units]]</f>
        <v>304.29000000000002</v>
      </c>
      <c r="K52" s="52"/>
    </row>
    <row r="53" spans="3:11" ht="18" x14ac:dyDescent="0.55000000000000004">
      <c r="C53" s="13" t="s">
        <v>46</v>
      </c>
      <c r="D53" s="46" t="s">
        <v>34</v>
      </c>
      <c r="E53" s="13" t="s">
        <v>48</v>
      </c>
      <c r="F53" s="14">
        <v>4417</v>
      </c>
      <c r="G53" s="15">
        <v>153</v>
      </c>
      <c r="H53" s="15">
        <f>Data[Amount]/Data[Units]</f>
        <v>28.869281045751634</v>
      </c>
      <c r="I53" s="52">
        <f>VLOOKUP(Data[[#This Row],[Product]],products3[#All],2)</f>
        <v>10.38</v>
      </c>
      <c r="J53" s="52">
        <f>Data[[#This Row],[Cost per Unit]]*Data[[#This Row],[Units]]</f>
        <v>1588.14</v>
      </c>
      <c r="K53" s="52"/>
    </row>
    <row r="54" spans="3:11" ht="18" x14ac:dyDescent="0.55000000000000004">
      <c r="C54" s="13" t="s">
        <v>26</v>
      </c>
      <c r="D54" s="46" t="s">
        <v>50</v>
      </c>
      <c r="E54" s="13" t="s">
        <v>25</v>
      </c>
      <c r="F54" s="14">
        <v>1442</v>
      </c>
      <c r="G54" s="15">
        <v>15</v>
      </c>
      <c r="H54" s="15">
        <f>Data[Amount]/Data[Units]</f>
        <v>96.13333333333334</v>
      </c>
      <c r="I54" s="52">
        <f>VLOOKUP(Data[[#This Row],[Product]],products3[#All],2)</f>
        <v>14.49</v>
      </c>
      <c r="J54" s="52">
        <f>Data[[#This Row],[Cost per Unit]]*Data[[#This Row],[Units]]</f>
        <v>217.35</v>
      </c>
      <c r="K54" s="52"/>
    </row>
    <row r="55" spans="3:11" ht="18" x14ac:dyDescent="0.55000000000000004">
      <c r="C55" s="13" t="s">
        <v>47</v>
      </c>
      <c r="D55" s="46" t="s">
        <v>14</v>
      </c>
      <c r="E55" s="13" t="s">
        <v>17</v>
      </c>
      <c r="F55" s="14">
        <v>2415</v>
      </c>
      <c r="G55" s="15">
        <v>255</v>
      </c>
      <c r="H55" s="15">
        <f>Data[Amount]/Data[Units]</f>
        <v>9.4705882352941178</v>
      </c>
      <c r="I55" s="52">
        <f>VLOOKUP(Data[[#This Row],[Product]],products3[#All],2)</f>
        <v>11.7</v>
      </c>
      <c r="J55" s="52">
        <f>Data[[#This Row],[Cost per Unit]]*Data[[#This Row],[Units]]</f>
        <v>2983.5</v>
      </c>
      <c r="K55" s="52"/>
    </row>
    <row r="56" spans="3:11" ht="18" x14ac:dyDescent="0.55000000000000004">
      <c r="C56" s="13" t="s">
        <v>46</v>
      </c>
      <c r="D56" s="46" t="s">
        <v>9</v>
      </c>
      <c r="E56" s="13" t="s">
        <v>39</v>
      </c>
      <c r="F56" s="14">
        <v>238</v>
      </c>
      <c r="G56" s="15">
        <v>18</v>
      </c>
      <c r="H56" s="15">
        <f>Data[Amount]/Data[Units]</f>
        <v>13.222222222222221</v>
      </c>
      <c r="I56" s="52">
        <f>VLOOKUP(Data[[#This Row],[Product]],products3[#All],2)</f>
        <v>11.7</v>
      </c>
      <c r="J56" s="52">
        <f>Data[[#This Row],[Cost per Unit]]*Data[[#This Row],[Units]]</f>
        <v>210.6</v>
      </c>
      <c r="K56" s="52"/>
    </row>
    <row r="57" spans="3:11" ht="18" x14ac:dyDescent="0.55000000000000004">
      <c r="C57" s="13" t="s">
        <v>26</v>
      </c>
      <c r="D57" s="46" t="s">
        <v>9</v>
      </c>
      <c r="E57" s="13" t="s">
        <v>48</v>
      </c>
      <c r="F57" s="14">
        <v>4949</v>
      </c>
      <c r="G57" s="15">
        <v>189</v>
      </c>
      <c r="H57" s="15">
        <f>Data[Amount]/Data[Units]</f>
        <v>26.185185185185187</v>
      </c>
      <c r="I57" s="52">
        <f>VLOOKUP(Data[[#This Row],[Product]],products3[#All],2)</f>
        <v>10.38</v>
      </c>
      <c r="J57" s="52">
        <f>Data[[#This Row],[Cost per Unit]]*Data[[#This Row],[Units]]</f>
        <v>1961.8200000000002</v>
      </c>
      <c r="K57" s="52"/>
    </row>
    <row r="58" spans="3:11" ht="18" x14ac:dyDescent="0.55000000000000004">
      <c r="C58" s="13" t="s">
        <v>43</v>
      </c>
      <c r="D58" s="46" t="s">
        <v>34</v>
      </c>
      <c r="E58" s="13" t="s">
        <v>15</v>
      </c>
      <c r="F58" s="14">
        <v>5075</v>
      </c>
      <c r="G58" s="15">
        <v>21</v>
      </c>
      <c r="H58" s="15">
        <f>Data[Amount]/Data[Units]</f>
        <v>241.66666666666666</v>
      </c>
      <c r="I58" s="52">
        <f>VLOOKUP(Data[[#This Row],[Product]],products3[#All],2)</f>
        <v>10.38</v>
      </c>
      <c r="J58" s="52">
        <f>Data[[#This Row],[Cost per Unit]]*Data[[#This Row],[Units]]</f>
        <v>217.98000000000002</v>
      </c>
      <c r="K58" s="52"/>
    </row>
    <row r="59" spans="3:11" ht="18" x14ac:dyDescent="0.55000000000000004">
      <c r="C59" s="13" t="s">
        <v>47</v>
      </c>
      <c r="D59" s="46" t="s">
        <v>22</v>
      </c>
      <c r="E59" s="13" t="s">
        <v>30</v>
      </c>
      <c r="F59" s="14">
        <v>9198</v>
      </c>
      <c r="G59" s="15">
        <v>36</v>
      </c>
      <c r="H59" s="15">
        <f>Data[Amount]/Data[Units]</f>
        <v>255.5</v>
      </c>
      <c r="I59" s="52">
        <f>VLOOKUP(Data[[#This Row],[Product]],products3[#All],2)</f>
        <v>14.49</v>
      </c>
      <c r="J59" s="52">
        <f>Data[[#This Row],[Cost per Unit]]*Data[[#This Row],[Units]]</f>
        <v>521.64</v>
      </c>
      <c r="K59" s="52"/>
    </row>
    <row r="60" spans="3:11" ht="18" x14ac:dyDescent="0.55000000000000004">
      <c r="C60" s="13" t="s">
        <v>26</v>
      </c>
      <c r="D60" s="46" t="s">
        <v>50</v>
      </c>
      <c r="E60" s="13" t="s">
        <v>52</v>
      </c>
      <c r="F60" s="14">
        <v>3339</v>
      </c>
      <c r="G60" s="15">
        <v>75</v>
      </c>
      <c r="H60" s="15">
        <f>Data[Amount]/Data[Units]</f>
        <v>44.52</v>
      </c>
      <c r="I60" s="52">
        <f>VLOOKUP(Data[[#This Row],[Product]],products3[#All],2)</f>
        <v>7.16</v>
      </c>
      <c r="J60" s="52">
        <f>Data[[#This Row],[Cost per Unit]]*Data[[#This Row],[Units]]</f>
        <v>537</v>
      </c>
      <c r="K60" s="52"/>
    </row>
    <row r="61" spans="3:11" ht="18" x14ac:dyDescent="0.55000000000000004">
      <c r="C61" s="13" t="s">
        <v>8</v>
      </c>
      <c r="D61" s="46" t="s">
        <v>50</v>
      </c>
      <c r="E61" s="13" t="s">
        <v>33</v>
      </c>
      <c r="F61" s="14">
        <v>5019</v>
      </c>
      <c r="G61" s="15">
        <v>156</v>
      </c>
      <c r="H61" s="15">
        <f>Data[Amount]/Data[Units]</f>
        <v>32.17307692307692</v>
      </c>
      <c r="I61" s="52">
        <f>VLOOKUP(Data[[#This Row],[Product]],products3[#All],2)</f>
        <v>10.38</v>
      </c>
      <c r="J61" s="52">
        <f>Data[[#This Row],[Cost per Unit]]*Data[[#This Row],[Units]]</f>
        <v>1619.2800000000002</v>
      </c>
      <c r="K61" s="52"/>
    </row>
    <row r="62" spans="3:11" ht="18" x14ac:dyDescent="0.55000000000000004">
      <c r="C62" s="13" t="s">
        <v>43</v>
      </c>
      <c r="D62" s="46" t="s">
        <v>22</v>
      </c>
      <c r="E62" s="13" t="s">
        <v>30</v>
      </c>
      <c r="F62" s="14">
        <v>16184</v>
      </c>
      <c r="G62" s="15">
        <v>39</v>
      </c>
      <c r="H62" s="15">
        <f>Data[Amount]/Data[Units]</f>
        <v>414.97435897435895</v>
      </c>
      <c r="I62" s="52">
        <f>VLOOKUP(Data[[#This Row],[Product]],products3[#All],2)</f>
        <v>14.49</v>
      </c>
      <c r="J62" s="52">
        <f>Data[[#This Row],[Cost per Unit]]*Data[[#This Row],[Units]]</f>
        <v>565.11</v>
      </c>
      <c r="K62" s="52"/>
    </row>
    <row r="63" spans="3:11" ht="18" x14ac:dyDescent="0.55000000000000004">
      <c r="C63" s="13" t="s">
        <v>26</v>
      </c>
      <c r="D63" s="46" t="s">
        <v>22</v>
      </c>
      <c r="E63" s="13" t="s">
        <v>45</v>
      </c>
      <c r="F63" s="14">
        <v>497</v>
      </c>
      <c r="G63" s="15">
        <v>63</v>
      </c>
      <c r="H63" s="15">
        <f>Data[Amount]/Data[Units]</f>
        <v>7.8888888888888893</v>
      </c>
      <c r="I63" s="52">
        <f>VLOOKUP(Data[[#This Row],[Product]],products3[#All],2)</f>
        <v>12.37</v>
      </c>
      <c r="J63" s="52">
        <f>Data[[#This Row],[Cost per Unit]]*Data[[#This Row],[Units]]</f>
        <v>779.31</v>
      </c>
      <c r="K63" s="52"/>
    </row>
    <row r="64" spans="3:11" ht="18" x14ac:dyDescent="0.55000000000000004">
      <c r="C64" s="13" t="s">
        <v>46</v>
      </c>
      <c r="D64" s="46" t="s">
        <v>22</v>
      </c>
      <c r="E64" s="13" t="s">
        <v>52</v>
      </c>
      <c r="F64" s="14">
        <v>8211</v>
      </c>
      <c r="G64" s="15">
        <v>75</v>
      </c>
      <c r="H64" s="15">
        <f>Data[Amount]/Data[Units]</f>
        <v>109.48</v>
      </c>
      <c r="I64" s="52">
        <f>VLOOKUP(Data[[#This Row],[Product]],products3[#All],2)</f>
        <v>7.16</v>
      </c>
      <c r="J64" s="52">
        <f>Data[[#This Row],[Cost per Unit]]*Data[[#This Row],[Units]]</f>
        <v>537</v>
      </c>
      <c r="K64" s="52"/>
    </row>
    <row r="65" spans="3:11" ht="18" x14ac:dyDescent="0.55000000000000004">
      <c r="C65" s="13" t="s">
        <v>46</v>
      </c>
      <c r="D65" s="46" t="s">
        <v>34</v>
      </c>
      <c r="E65" s="13" t="s">
        <v>54</v>
      </c>
      <c r="F65" s="14">
        <v>6580</v>
      </c>
      <c r="G65" s="15">
        <v>183</v>
      </c>
      <c r="H65" s="15">
        <f>Data[Amount]/Data[Units]</f>
        <v>35.956284153005463</v>
      </c>
      <c r="I65" s="52">
        <f>VLOOKUP(Data[[#This Row],[Product]],products3[#All],2)</f>
        <v>10.38</v>
      </c>
      <c r="J65" s="52">
        <f>Data[[#This Row],[Cost per Unit]]*Data[[#This Row],[Units]]</f>
        <v>1899.5400000000002</v>
      </c>
      <c r="K65" s="52"/>
    </row>
    <row r="66" spans="3:11" ht="18" x14ac:dyDescent="0.55000000000000004">
      <c r="C66" s="13" t="s">
        <v>21</v>
      </c>
      <c r="D66" s="46" t="s">
        <v>14</v>
      </c>
      <c r="E66" s="13" t="s">
        <v>12</v>
      </c>
      <c r="F66" s="14">
        <v>4760</v>
      </c>
      <c r="G66" s="15">
        <v>69</v>
      </c>
      <c r="H66" s="15">
        <f>Data[Amount]/Data[Units]</f>
        <v>68.985507246376812</v>
      </c>
      <c r="I66" s="52">
        <f>VLOOKUP(Data[[#This Row],[Product]],products3[#All],2)</f>
        <v>14.49</v>
      </c>
      <c r="J66" s="52">
        <f>Data[[#This Row],[Cost per Unit]]*Data[[#This Row],[Units]]</f>
        <v>999.81000000000006</v>
      </c>
      <c r="K66" s="52"/>
    </row>
    <row r="67" spans="3:11" ht="18" x14ac:dyDescent="0.55000000000000004">
      <c r="C67" s="13" t="s">
        <v>8</v>
      </c>
      <c r="D67" s="46" t="s">
        <v>22</v>
      </c>
      <c r="E67" s="13" t="s">
        <v>28</v>
      </c>
      <c r="F67" s="14">
        <v>5439</v>
      </c>
      <c r="G67" s="15">
        <v>30</v>
      </c>
      <c r="H67" s="15">
        <f>Data[Amount]/Data[Units]</f>
        <v>181.3</v>
      </c>
      <c r="I67" s="52">
        <f>VLOOKUP(Data[[#This Row],[Product]],products3[#All],2)</f>
        <v>12.37</v>
      </c>
      <c r="J67" s="52">
        <f>Data[[#This Row],[Cost per Unit]]*Data[[#This Row],[Units]]</f>
        <v>371.09999999999997</v>
      </c>
      <c r="K67" s="52"/>
    </row>
    <row r="68" spans="3:11" ht="18" x14ac:dyDescent="0.55000000000000004">
      <c r="C68" s="13" t="s">
        <v>21</v>
      </c>
      <c r="D68" s="46" t="s">
        <v>50</v>
      </c>
      <c r="E68" s="13" t="s">
        <v>33</v>
      </c>
      <c r="F68" s="14">
        <v>1463</v>
      </c>
      <c r="G68" s="15">
        <v>39</v>
      </c>
      <c r="H68" s="15">
        <f>Data[Amount]/Data[Units]</f>
        <v>37.512820512820511</v>
      </c>
      <c r="I68" s="52">
        <f>VLOOKUP(Data[[#This Row],[Product]],products3[#All],2)</f>
        <v>10.38</v>
      </c>
      <c r="J68" s="52">
        <f>Data[[#This Row],[Cost per Unit]]*Data[[#This Row],[Units]]</f>
        <v>404.82000000000005</v>
      </c>
      <c r="K68" s="52"/>
    </row>
    <row r="69" spans="3:11" ht="18" x14ac:dyDescent="0.55000000000000004">
      <c r="C69" s="13" t="s">
        <v>47</v>
      </c>
      <c r="D69" s="46" t="s">
        <v>50</v>
      </c>
      <c r="E69" s="13" t="s">
        <v>15</v>
      </c>
      <c r="F69" s="14">
        <v>7777</v>
      </c>
      <c r="G69" s="15">
        <v>504</v>
      </c>
      <c r="H69" s="15">
        <f>Data[Amount]/Data[Units]</f>
        <v>15.430555555555555</v>
      </c>
      <c r="I69" s="52">
        <f>VLOOKUP(Data[[#This Row],[Product]],products3[#All],2)</f>
        <v>10.38</v>
      </c>
      <c r="J69" s="52">
        <f>Data[[#This Row],[Cost per Unit]]*Data[[#This Row],[Units]]</f>
        <v>5231.5200000000004</v>
      </c>
      <c r="K69" s="52"/>
    </row>
    <row r="70" spans="3:11" ht="18" x14ac:dyDescent="0.55000000000000004">
      <c r="C70" s="13" t="s">
        <v>18</v>
      </c>
      <c r="D70" s="46" t="s">
        <v>9</v>
      </c>
      <c r="E70" s="13" t="s">
        <v>52</v>
      </c>
      <c r="F70" s="14">
        <v>1085</v>
      </c>
      <c r="G70" s="15">
        <v>273</v>
      </c>
      <c r="H70" s="15">
        <f>Data[Amount]/Data[Units]</f>
        <v>3.9743589743589745</v>
      </c>
      <c r="I70" s="52">
        <f>VLOOKUP(Data[[#This Row],[Product]],products3[#All],2)</f>
        <v>7.16</v>
      </c>
      <c r="J70" s="52">
        <f>Data[[#This Row],[Cost per Unit]]*Data[[#This Row],[Units]]</f>
        <v>1954.68</v>
      </c>
      <c r="K70" s="52"/>
    </row>
    <row r="71" spans="3:11" ht="18" x14ac:dyDescent="0.55000000000000004">
      <c r="C71" s="13" t="s">
        <v>43</v>
      </c>
      <c r="D71" s="46" t="s">
        <v>9</v>
      </c>
      <c r="E71" s="13" t="s">
        <v>35</v>
      </c>
      <c r="F71" s="14">
        <v>182</v>
      </c>
      <c r="G71" s="15">
        <v>48</v>
      </c>
      <c r="H71" s="15">
        <f>Data[Amount]/Data[Units]</f>
        <v>3.7916666666666665</v>
      </c>
      <c r="I71" s="52">
        <f>VLOOKUP(Data[[#This Row],[Product]],products3[#All],2)</f>
        <v>5.79</v>
      </c>
      <c r="J71" s="52">
        <f>Data[[#This Row],[Cost per Unit]]*Data[[#This Row],[Units]]</f>
        <v>277.92</v>
      </c>
      <c r="K71" s="52"/>
    </row>
    <row r="72" spans="3:11" ht="18" x14ac:dyDescent="0.55000000000000004">
      <c r="C72" s="13" t="s">
        <v>26</v>
      </c>
      <c r="D72" s="46" t="s">
        <v>50</v>
      </c>
      <c r="E72" s="13" t="s">
        <v>53</v>
      </c>
      <c r="F72" s="14">
        <v>4242</v>
      </c>
      <c r="G72" s="15">
        <v>207</v>
      </c>
      <c r="H72" s="15">
        <f>Data[Amount]/Data[Units]</f>
        <v>20.492753623188406</v>
      </c>
      <c r="I72" s="52">
        <f>VLOOKUP(Data[[#This Row],[Product]],products3[#All],2)</f>
        <v>14.49</v>
      </c>
      <c r="J72" s="52">
        <f>Data[[#This Row],[Cost per Unit]]*Data[[#This Row],[Units]]</f>
        <v>2999.43</v>
      </c>
      <c r="K72" s="52"/>
    </row>
    <row r="73" spans="3:11" ht="18" x14ac:dyDescent="0.55000000000000004">
      <c r="C73" s="13" t="s">
        <v>26</v>
      </c>
      <c r="D73" s="46" t="s">
        <v>22</v>
      </c>
      <c r="E73" s="13" t="s">
        <v>15</v>
      </c>
      <c r="F73" s="14">
        <v>6118</v>
      </c>
      <c r="G73" s="15">
        <v>9</v>
      </c>
      <c r="H73" s="15">
        <f>Data[Amount]/Data[Units]</f>
        <v>679.77777777777783</v>
      </c>
      <c r="I73" s="52">
        <f>VLOOKUP(Data[[#This Row],[Product]],products3[#All],2)</f>
        <v>10.38</v>
      </c>
      <c r="J73" s="52">
        <f>Data[[#This Row],[Cost per Unit]]*Data[[#This Row],[Units]]</f>
        <v>93.42</v>
      </c>
      <c r="K73" s="52"/>
    </row>
    <row r="74" spans="3:11" ht="18" x14ac:dyDescent="0.55000000000000004">
      <c r="C74" s="13" t="s">
        <v>55</v>
      </c>
      <c r="D74" s="46" t="s">
        <v>22</v>
      </c>
      <c r="E74" s="13" t="s">
        <v>48</v>
      </c>
      <c r="F74" s="14">
        <v>2317</v>
      </c>
      <c r="G74" s="15">
        <v>261</v>
      </c>
      <c r="H74" s="15">
        <f>Data[Amount]/Data[Units]</f>
        <v>8.8773946360153264</v>
      </c>
      <c r="I74" s="52">
        <f>VLOOKUP(Data[[#This Row],[Product]],products3[#All],2)</f>
        <v>10.38</v>
      </c>
      <c r="J74" s="52">
        <f>Data[[#This Row],[Cost per Unit]]*Data[[#This Row],[Units]]</f>
        <v>2709.1800000000003</v>
      </c>
      <c r="K74" s="52"/>
    </row>
    <row r="75" spans="3:11" ht="18" x14ac:dyDescent="0.55000000000000004">
      <c r="C75" s="13" t="s">
        <v>26</v>
      </c>
      <c r="D75" s="46" t="s">
        <v>34</v>
      </c>
      <c r="E75" s="13" t="s">
        <v>30</v>
      </c>
      <c r="F75" s="14">
        <v>938</v>
      </c>
      <c r="G75" s="15">
        <v>6</v>
      </c>
      <c r="H75" s="15">
        <f>Data[Amount]/Data[Units]</f>
        <v>156.33333333333334</v>
      </c>
      <c r="I75" s="52">
        <f>VLOOKUP(Data[[#This Row],[Product]],products3[#All],2)</f>
        <v>14.49</v>
      </c>
      <c r="J75" s="52">
        <f>Data[[#This Row],[Cost per Unit]]*Data[[#This Row],[Units]]</f>
        <v>86.94</v>
      </c>
      <c r="K75" s="52"/>
    </row>
    <row r="76" spans="3:11" ht="18" x14ac:dyDescent="0.55000000000000004">
      <c r="C76" s="13" t="s">
        <v>13</v>
      </c>
      <c r="D76" s="46" t="s">
        <v>9</v>
      </c>
      <c r="E76" s="13" t="s">
        <v>25</v>
      </c>
      <c r="F76" s="14">
        <v>9709</v>
      </c>
      <c r="G76" s="15">
        <v>30</v>
      </c>
      <c r="H76" s="15">
        <f>Data[Amount]/Data[Units]</f>
        <v>323.63333333333333</v>
      </c>
      <c r="I76" s="52">
        <f>VLOOKUP(Data[[#This Row],[Product]],products3[#All],2)</f>
        <v>14.49</v>
      </c>
      <c r="J76" s="52">
        <f>Data[[#This Row],[Cost per Unit]]*Data[[#This Row],[Units]]</f>
        <v>434.7</v>
      </c>
      <c r="K76" s="52"/>
    </row>
    <row r="77" spans="3:11" ht="18" x14ac:dyDescent="0.55000000000000004">
      <c r="C77" s="13" t="s">
        <v>40</v>
      </c>
      <c r="D77" s="46" t="s">
        <v>50</v>
      </c>
      <c r="E77" s="13" t="s">
        <v>42</v>
      </c>
      <c r="F77" s="14">
        <v>2205</v>
      </c>
      <c r="G77" s="15">
        <v>138</v>
      </c>
      <c r="H77" s="15">
        <f>Data[Amount]/Data[Units]</f>
        <v>15.978260869565217</v>
      </c>
      <c r="I77" s="52">
        <f>VLOOKUP(Data[[#This Row],[Product]],products3[#All],2)</f>
        <v>14.49</v>
      </c>
      <c r="J77" s="52">
        <f>Data[[#This Row],[Cost per Unit]]*Data[[#This Row],[Units]]</f>
        <v>1999.6200000000001</v>
      </c>
      <c r="K77" s="52"/>
    </row>
    <row r="78" spans="3:11" ht="18" x14ac:dyDescent="0.55000000000000004">
      <c r="C78" s="13" t="s">
        <v>40</v>
      </c>
      <c r="D78" s="46" t="s">
        <v>9</v>
      </c>
      <c r="E78" s="13" t="s">
        <v>33</v>
      </c>
      <c r="F78" s="14">
        <v>4487</v>
      </c>
      <c r="G78" s="15">
        <v>111</v>
      </c>
      <c r="H78" s="15">
        <f>Data[Amount]/Data[Units]</f>
        <v>40.423423423423422</v>
      </c>
      <c r="I78" s="52">
        <f>VLOOKUP(Data[[#This Row],[Product]],products3[#All],2)</f>
        <v>10.38</v>
      </c>
      <c r="J78" s="52">
        <f>Data[[#This Row],[Cost per Unit]]*Data[[#This Row],[Units]]</f>
        <v>1152.18</v>
      </c>
      <c r="K78" s="52"/>
    </row>
    <row r="79" spans="3:11" ht="18" x14ac:dyDescent="0.55000000000000004">
      <c r="C79" s="13" t="s">
        <v>43</v>
      </c>
      <c r="D79" s="46" t="s">
        <v>14</v>
      </c>
      <c r="E79" s="13" t="s">
        <v>23</v>
      </c>
      <c r="F79" s="14">
        <v>2415</v>
      </c>
      <c r="G79" s="15">
        <v>15</v>
      </c>
      <c r="H79" s="15">
        <f>Data[Amount]/Data[Units]</f>
        <v>161</v>
      </c>
      <c r="I79" s="52">
        <f>VLOOKUP(Data[[#This Row],[Product]],products3[#All],2)</f>
        <v>10.38</v>
      </c>
      <c r="J79" s="52">
        <f>Data[[#This Row],[Cost per Unit]]*Data[[#This Row],[Units]]</f>
        <v>155.70000000000002</v>
      </c>
      <c r="K79" s="52"/>
    </row>
    <row r="80" spans="3:11" ht="18" x14ac:dyDescent="0.55000000000000004">
      <c r="C80" s="13" t="s">
        <v>8</v>
      </c>
      <c r="D80" s="46" t="s">
        <v>50</v>
      </c>
      <c r="E80" s="13" t="s">
        <v>39</v>
      </c>
      <c r="F80" s="14">
        <v>4018</v>
      </c>
      <c r="G80" s="15">
        <v>162</v>
      </c>
      <c r="H80" s="15">
        <f>Data[Amount]/Data[Units]</f>
        <v>24.802469135802468</v>
      </c>
      <c r="I80" s="52">
        <f>VLOOKUP(Data[[#This Row],[Product]],products3[#All],2)</f>
        <v>11.7</v>
      </c>
      <c r="J80" s="52">
        <f>Data[[#This Row],[Cost per Unit]]*Data[[#This Row],[Units]]</f>
        <v>1895.3999999999999</v>
      </c>
      <c r="K80" s="52"/>
    </row>
    <row r="81" spans="3:11" ht="18" x14ac:dyDescent="0.55000000000000004">
      <c r="C81" s="13" t="s">
        <v>43</v>
      </c>
      <c r="D81" s="46" t="s">
        <v>50</v>
      </c>
      <c r="E81" s="13" t="s">
        <v>39</v>
      </c>
      <c r="F81" s="14">
        <v>861</v>
      </c>
      <c r="G81" s="15">
        <v>195</v>
      </c>
      <c r="H81" s="15">
        <f>Data[Amount]/Data[Units]</f>
        <v>4.4153846153846157</v>
      </c>
      <c r="I81" s="52">
        <f>VLOOKUP(Data[[#This Row],[Product]],products3[#All],2)</f>
        <v>11.7</v>
      </c>
      <c r="J81" s="52">
        <f>Data[[#This Row],[Cost per Unit]]*Data[[#This Row],[Units]]</f>
        <v>2281.5</v>
      </c>
      <c r="K81" s="52"/>
    </row>
    <row r="82" spans="3:11" ht="18" x14ac:dyDescent="0.55000000000000004">
      <c r="C82" s="13" t="s">
        <v>55</v>
      </c>
      <c r="D82" s="46" t="s">
        <v>34</v>
      </c>
      <c r="E82" s="13" t="s">
        <v>17</v>
      </c>
      <c r="F82" s="14">
        <v>5586</v>
      </c>
      <c r="G82" s="15">
        <v>525</v>
      </c>
      <c r="H82" s="15">
        <f>Data[Amount]/Data[Units]</f>
        <v>10.64</v>
      </c>
      <c r="I82" s="52">
        <f>VLOOKUP(Data[[#This Row],[Product]],products3[#All],2)</f>
        <v>11.7</v>
      </c>
      <c r="J82" s="52">
        <f>Data[[#This Row],[Cost per Unit]]*Data[[#This Row],[Units]]</f>
        <v>6142.5</v>
      </c>
      <c r="K82" s="52"/>
    </row>
    <row r="83" spans="3:11" ht="18" x14ac:dyDescent="0.55000000000000004">
      <c r="C83" s="13" t="s">
        <v>40</v>
      </c>
      <c r="D83" s="46" t="s">
        <v>50</v>
      </c>
      <c r="E83" s="13" t="s">
        <v>31</v>
      </c>
      <c r="F83" s="14">
        <v>2226</v>
      </c>
      <c r="G83" s="15">
        <v>48</v>
      </c>
      <c r="H83" s="15">
        <f>Data[Amount]/Data[Units]</f>
        <v>46.375</v>
      </c>
      <c r="I83" s="52">
        <f>VLOOKUP(Data[[#This Row],[Product]],products3[#All],2)</f>
        <v>14.49</v>
      </c>
      <c r="J83" s="52">
        <f>Data[[#This Row],[Cost per Unit]]*Data[[#This Row],[Units]]</f>
        <v>695.52</v>
      </c>
      <c r="K83" s="52"/>
    </row>
    <row r="84" spans="3:11" ht="18" x14ac:dyDescent="0.55000000000000004">
      <c r="C84" s="13" t="s">
        <v>18</v>
      </c>
      <c r="D84" s="46" t="s">
        <v>50</v>
      </c>
      <c r="E84" s="13" t="s">
        <v>54</v>
      </c>
      <c r="F84" s="14">
        <v>14329</v>
      </c>
      <c r="G84" s="15">
        <v>150</v>
      </c>
      <c r="H84" s="15">
        <f>Data[Amount]/Data[Units]</f>
        <v>95.526666666666671</v>
      </c>
      <c r="I84" s="52">
        <f>VLOOKUP(Data[[#This Row],[Product]],products3[#All],2)</f>
        <v>10.38</v>
      </c>
      <c r="J84" s="52">
        <f>Data[[#This Row],[Cost per Unit]]*Data[[#This Row],[Units]]</f>
        <v>1557.0000000000002</v>
      </c>
      <c r="K84" s="52"/>
    </row>
    <row r="85" spans="3:11" ht="18" x14ac:dyDescent="0.55000000000000004">
      <c r="C85" s="13" t="s">
        <v>18</v>
      </c>
      <c r="D85" s="46" t="s">
        <v>50</v>
      </c>
      <c r="E85" s="13" t="s">
        <v>42</v>
      </c>
      <c r="F85" s="14">
        <v>8463</v>
      </c>
      <c r="G85" s="15">
        <v>492</v>
      </c>
      <c r="H85" s="15">
        <f>Data[Amount]/Data[Units]</f>
        <v>17.201219512195124</v>
      </c>
      <c r="I85" s="52">
        <f>VLOOKUP(Data[[#This Row],[Product]],products3[#All],2)</f>
        <v>14.49</v>
      </c>
      <c r="J85" s="52">
        <f>Data[[#This Row],[Cost per Unit]]*Data[[#This Row],[Units]]</f>
        <v>7129.08</v>
      </c>
      <c r="K85" s="52"/>
    </row>
    <row r="86" spans="3:11" ht="18" x14ac:dyDescent="0.55000000000000004">
      <c r="C86" s="13" t="s">
        <v>43</v>
      </c>
      <c r="D86" s="46" t="s">
        <v>50</v>
      </c>
      <c r="E86" s="13" t="s">
        <v>52</v>
      </c>
      <c r="F86" s="14">
        <v>2891</v>
      </c>
      <c r="G86" s="15">
        <v>102</v>
      </c>
      <c r="H86" s="15">
        <f>Data[Amount]/Data[Units]</f>
        <v>28.343137254901961</v>
      </c>
      <c r="I86" s="52">
        <f>VLOOKUP(Data[[#This Row],[Product]],products3[#All],2)</f>
        <v>7.16</v>
      </c>
      <c r="J86" s="52">
        <f>Data[[#This Row],[Cost per Unit]]*Data[[#This Row],[Units]]</f>
        <v>730.32</v>
      </c>
      <c r="K86" s="52"/>
    </row>
    <row r="87" spans="3:11" ht="18" x14ac:dyDescent="0.55000000000000004">
      <c r="C87" s="13" t="s">
        <v>47</v>
      </c>
      <c r="D87" s="46" t="s">
        <v>22</v>
      </c>
      <c r="E87" s="13" t="s">
        <v>48</v>
      </c>
      <c r="F87" s="14">
        <v>3773</v>
      </c>
      <c r="G87" s="15">
        <v>165</v>
      </c>
      <c r="H87" s="15">
        <f>Data[Amount]/Data[Units]</f>
        <v>22.866666666666667</v>
      </c>
      <c r="I87" s="52">
        <f>VLOOKUP(Data[[#This Row],[Product]],products3[#All],2)</f>
        <v>10.38</v>
      </c>
      <c r="J87" s="52">
        <f>Data[[#This Row],[Cost per Unit]]*Data[[#This Row],[Units]]</f>
        <v>1712.7</v>
      </c>
      <c r="K87" s="52"/>
    </row>
    <row r="88" spans="3:11" ht="18" x14ac:dyDescent="0.55000000000000004">
      <c r="C88" s="13" t="s">
        <v>21</v>
      </c>
      <c r="D88" s="46" t="s">
        <v>22</v>
      </c>
      <c r="E88" s="13" t="s">
        <v>54</v>
      </c>
      <c r="F88" s="14">
        <v>854</v>
      </c>
      <c r="G88" s="15">
        <v>309</v>
      </c>
      <c r="H88" s="15">
        <f>Data[Amount]/Data[Units]</f>
        <v>2.7637540453074432</v>
      </c>
      <c r="I88" s="52">
        <f>VLOOKUP(Data[[#This Row],[Product]],products3[#All],2)</f>
        <v>10.38</v>
      </c>
      <c r="J88" s="52">
        <f>Data[[#This Row],[Cost per Unit]]*Data[[#This Row],[Units]]</f>
        <v>3207.42</v>
      </c>
      <c r="K88" s="52"/>
    </row>
    <row r="89" spans="3:11" ht="18" x14ac:dyDescent="0.55000000000000004">
      <c r="C89" s="13" t="s">
        <v>26</v>
      </c>
      <c r="D89" s="46" t="s">
        <v>22</v>
      </c>
      <c r="E89" s="13" t="s">
        <v>33</v>
      </c>
      <c r="F89" s="14">
        <v>4970</v>
      </c>
      <c r="G89" s="15">
        <v>156</v>
      </c>
      <c r="H89" s="15">
        <f>Data[Amount]/Data[Units]</f>
        <v>31.858974358974358</v>
      </c>
      <c r="I89" s="52">
        <f>VLOOKUP(Data[[#This Row],[Product]],products3[#All],2)</f>
        <v>10.38</v>
      </c>
      <c r="J89" s="52">
        <f>Data[[#This Row],[Cost per Unit]]*Data[[#This Row],[Units]]</f>
        <v>1619.2800000000002</v>
      </c>
      <c r="K89" s="52"/>
    </row>
    <row r="90" spans="3:11" ht="18" x14ac:dyDescent="0.55000000000000004">
      <c r="C90" s="13" t="s">
        <v>18</v>
      </c>
      <c r="D90" s="46" t="s">
        <v>14</v>
      </c>
      <c r="E90" s="13" t="s">
        <v>51</v>
      </c>
      <c r="F90" s="14">
        <v>98</v>
      </c>
      <c r="G90" s="15">
        <v>159</v>
      </c>
      <c r="H90" s="15">
        <f>Data[Amount]/Data[Units]</f>
        <v>0.61635220125786161</v>
      </c>
      <c r="I90" s="52">
        <f>VLOOKUP(Data[[#This Row],[Product]],products3[#All],2)</f>
        <v>9.77</v>
      </c>
      <c r="J90" s="52">
        <f>Data[[#This Row],[Cost per Unit]]*Data[[#This Row],[Units]]</f>
        <v>1553.4299999999998</v>
      </c>
      <c r="K90" s="52"/>
    </row>
    <row r="91" spans="3:11" ht="18" x14ac:dyDescent="0.55000000000000004">
      <c r="C91" s="13" t="s">
        <v>43</v>
      </c>
      <c r="D91" s="46" t="s">
        <v>14</v>
      </c>
      <c r="E91" s="13" t="s">
        <v>25</v>
      </c>
      <c r="F91" s="14">
        <v>13391</v>
      </c>
      <c r="G91" s="15">
        <v>201</v>
      </c>
      <c r="H91" s="15">
        <f>Data[Amount]/Data[Units]</f>
        <v>66.621890547263675</v>
      </c>
      <c r="I91" s="52">
        <f>VLOOKUP(Data[[#This Row],[Product]],products3[#All],2)</f>
        <v>14.49</v>
      </c>
      <c r="J91" s="52">
        <f>Data[[#This Row],[Cost per Unit]]*Data[[#This Row],[Units]]</f>
        <v>2912.4900000000002</v>
      </c>
      <c r="K91" s="52"/>
    </row>
    <row r="92" spans="3:11" ht="18" x14ac:dyDescent="0.55000000000000004">
      <c r="C92" s="13" t="s">
        <v>13</v>
      </c>
      <c r="D92" s="46" t="s">
        <v>27</v>
      </c>
      <c r="E92" s="13" t="s">
        <v>35</v>
      </c>
      <c r="F92" s="14">
        <v>8890</v>
      </c>
      <c r="G92" s="15">
        <v>210</v>
      </c>
      <c r="H92" s="15">
        <f>Data[Amount]/Data[Units]</f>
        <v>42.333333333333336</v>
      </c>
      <c r="I92" s="52">
        <f>VLOOKUP(Data[[#This Row],[Product]],products3[#All],2)</f>
        <v>5.79</v>
      </c>
      <c r="J92" s="52">
        <f>Data[[#This Row],[Cost per Unit]]*Data[[#This Row],[Units]]</f>
        <v>1215.9000000000001</v>
      </c>
      <c r="K92" s="52"/>
    </row>
    <row r="93" spans="3:11" ht="18" x14ac:dyDescent="0.55000000000000004">
      <c r="C93" s="13" t="s">
        <v>46</v>
      </c>
      <c r="D93" s="46" t="s">
        <v>34</v>
      </c>
      <c r="E93" s="13" t="s">
        <v>12</v>
      </c>
      <c r="F93" s="14">
        <v>56</v>
      </c>
      <c r="G93" s="15">
        <v>51</v>
      </c>
      <c r="H93" s="15">
        <f>Data[Amount]/Data[Units]</f>
        <v>1.0980392156862746</v>
      </c>
      <c r="I93" s="52">
        <f>VLOOKUP(Data[[#This Row],[Product]],products3[#All],2)</f>
        <v>14.49</v>
      </c>
      <c r="J93" s="52">
        <f>Data[[#This Row],[Cost per Unit]]*Data[[#This Row],[Units]]</f>
        <v>738.99</v>
      </c>
      <c r="K93" s="52"/>
    </row>
    <row r="94" spans="3:11" ht="18" x14ac:dyDescent="0.55000000000000004">
      <c r="C94" s="13" t="s">
        <v>47</v>
      </c>
      <c r="D94" s="46" t="s">
        <v>22</v>
      </c>
      <c r="E94" s="13" t="s">
        <v>28</v>
      </c>
      <c r="F94" s="14">
        <v>3339</v>
      </c>
      <c r="G94" s="15">
        <v>39</v>
      </c>
      <c r="H94" s="15">
        <f>Data[Amount]/Data[Units]</f>
        <v>85.615384615384613</v>
      </c>
      <c r="I94" s="52">
        <f>VLOOKUP(Data[[#This Row],[Product]],products3[#All],2)</f>
        <v>12.37</v>
      </c>
      <c r="J94" s="52">
        <f>Data[[#This Row],[Cost per Unit]]*Data[[#This Row],[Units]]</f>
        <v>482.42999999999995</v>
      </c>
      <c r="K94" s="52"/>
    </row>
    <row r="95" spans="3:11" ht="18" x14ac:dyDescent="0.55000000000000004">
      <c r="C95" s="13" t="s">
        <v>55</v>
      </c>
      <c r="D95" s="46" t="s">
        <v>14</v>
      </c>
      <c r="E95" s="13" t="s">
        <v>23</v>
      </c>
      <c r="F95" s="14">
        <v>3808</v>
      </c>
      <c r="G95" s="15">
        <v>279</v>
      </c>
      <c r="H95" s="15">
        <f>Data[Amount]/Data[Units]</f>
        <v>13.648745519713261</v>
      </c>
      <c r="I95" s="52">
        <f>VLOOKUP(Data[[#This Row],[Product]],products3[#All],2)</f>
        <v>10.38</v>
      </c>
      <c r="J95" s="52">
        <f>Data[[#This Row],[Cost per Unit]]*Data[[#This Row],[Units]]</f>
        <v>2896.0200000000004</v>
      </c>
      <c r="K95" s="52"/>
    </row>
    <row r="96" spans="3:11" ht="18" x14ac:dyDescent="0.55000000000000004">
      <c r="C96" s="13" t="s">
        <v>55</v>
      </c>
      <c r="D96" s="46" t="s">
        <v>34</v>
      </c>
      <c r="E96" s="13" t="s">
        <v>12</v>
      </c>
      <c r="F96" s="14">
        <v>63</v>
      </c>
      <c r="G96" s="15">
        <v>123</v>
      </c>
      <c r="H96" s="15">
        <f>Data[Amount]/Data[Units]</f>
        <v>0.51219512195121952</v>
      </c>
      <c r="I96" s="52">
        <f>VLOOKUP(Data[[#This Row],[Product]],products3[#All],2)</f>
        <v>14.49</v>
      </c>
      <c r="J96" s="52">
        <f>Data[[#This Row],[Cost per Unit]]*Data[[#This Row],[Units]]</f>
        <v>1782.27</v>
      </c>
      <c r="K96" s="52"/>
    </row>
    <row r="97" spans="3:11" ht="18" x14ac:dyDescent="0.55000000000000004">
      <c r="C97" s="13" t="s">
        <v>46</v>
      </c>
      <c r="D97" s="46" t="s">
        <v>27</v>
      </c>
      <c r="E97" s="13" t="s">
        <v>53</v>
      </c>
      <c r="F97" s="14">
        <v>7812</v>
      </c>
      <c r="G97" s="15">
        <v>81</v>
      </c>
      <c r="H97" s="15">
        <f>Data[Amount]/Data[Units]</f>
        <v>96.444444444444443</v>
      </c>
      <c r="I97" s="52">
        <f>VLOOKUP(Data[[#This Row],[Product]],products3[#All],2)</f>
        <v>14.49</v>
      </c>
      <c r="J97" s="52">
        <f>Data[[#This Row],[Cost per Unit]]*Data[[#This Row],[Units]]</f>
        <v>1173.69</v>
      </c>
      <c r="K97" s="52"/>
    </row>
    <row r="98" spans="3:11" ht="18" x14ac:dyDescent="0.55000000000000004">
      <c r="C98" s="13" t="s">
        <v>8</v>
      </c>
      <c r="D98" s="46" t="s">
        <v>9</v>
      </c>
      <c r="E98" s="13" t="s">
        <v>39</v>
      </c>
      <c r="F98" s="14">
        <v>7693</v>
      </c>
      <c r="G98" s="15">
        <v>21</v>
      </c>
      <c r="H98" s="15">
        <f>Data[Amount]/Data[Units]</f>
        <v>366.33333333333331</v>
      </c>
      <c r="I98" s="52">
        <f>VLOOKUP(Data[[#This Row],[Product]],products3[#All],2)</f>
        <v>11.7</v>
      </c>
      <c r="J98" s="52">
        <f>Data[[#This Row],[Cost per Unit]]*Data[[#This Row],[Units]]</f>
        <v>245.7</v>
      </c>
      <c r="K98" s="52"/>
    </row>
    <row r="99" spans="3:11" ht="18" x14ac:dyDescent="0.55000000000000004">
      <c r="C99" s="13" t="s">
        <v>47</v>
      </c>
      <c r="D99" s="46" t="s">
        <v>22</v>
      </c>
      <c r="E99" s="13" t="s">
        <v>54</v>
      </c>
      <c r="F99" s="14">
        <v>973</v>
      </c>
      <c r="G99" s="15">
        <v>162</v>
      </c>
      <c r="H99" s="15">
        <f>Data[Amount]/Data[Units]</f>
        <v>6.0061728395061724</v>
      </c>
      <c r="I99" s="52">
        <f>VLOOKUP(Data[[#This Row],[Product]],products3[#All],2)</f>
        <v>10.38</v>
      </c>
      <c r="J99" s="52">
        <f>Data[[#This Row],[Cost per Unit]]*Data[[#This Row],[Units]]</f>
        <v>1681.5600000000002</v>
      </c>
      <c r="K99" s="52"/>
    </row>
    <row r="100" spans="3:11" ht="18" x14ac:dyDescent="0.55000000000000004">
      <c r="C100" s="13" t="s">
        <v>55</v>
      </c>
      <c r="D100" s="46" t="s">
        <v>14</v>
      </c>
      <c r="E100" s="13" t="s">
        <v>45</v>
      </c>
      <c r="F100" s="14">
        <v>567</v>
      </c>
      <c r="G100" s="15">
        <v>228</v>
      </c>
      <c r="H100" s="15">
        <f>Data[Amount]/Data[Units]</f>
        <v>2.486842105263158</v>
      </c>
      <c r="I100" s="52">
        <f>VLOOKUP(Data[[#This Row],[Product]],products3[#All],2)</f>
        <v>12.37</v>
      </c>
      <c r="J100" s="52">
        <f>Data[[#This Row],[Cost per Unit]]*Data[[#This Row],[Units]]</f>
        <v>2820.3599999999997</v>
      </c>
      <c r="K100" s="52"/>
    </row>
    <row r="101" spans="3:11" ht="18" x14ac:dyDescent="0.55000000000000004">
      <c r="C101" s="13" t="s">
        <v>55</v>
      </c>
      <c r="D101" s="46" t="s">
        <v>22</v>
      </c>
      <c r="E101" s="13" t="s">
        <v>52</v>
      </c>
      <c r="F101" s="14">
        <v>2471</v>
      </c>
      <c r="G101" s="15">
        <v>342</v>
      </c>
      <c r="H101" s="15">
        <f>Data[Amount]/Data[Units]</f>
        <v>7.2251461988304095</v>
      </c>
      <c r="I101" s="52">
        <f>VLOOKUP(Data[[#This Row],[Product]],products3[#All],2)</f>
        <v>7.16</v>
      </c>
      <c r="J101" s="52">
        <f>Data[[#This Row],[Cost per Unit]]*Data[[#This Row],[Units]]</f>
        <v>2448.7200000000003</v>
      </c>
      <c r="K101" s="52"/>
    </row>
    <row r="102" spans="3:11" ht="18" x14ac:dyDescent="0.55000000000000004">
      <c r="C102" s="13" t="s">
        <v>43</v>
      </c>
      <c r="D102" s="46" t="s">
        <v>34</v>
      </c>
      <c r="E102" s="13" t="s">
        <v>12</v>
      </c>
      <c r="F102" s="14">
        <v>7189</v>
      </c>
      <c r="G102" s="15">
        <v>54</v>
      </c>
      <c r="H102" s="15">
        <f>Data[Amount]/Data[Units]</f>
        <v>133.12962962962962</v>
      </c>
      <c r="I102" s="52">
        <f>VLOOKUP(Data[[#This Row],[Product]],products3[#All],2)</f>
        <v>14.49</v>
      </c>
      <c r="J102" s="52">
        <f>Data[[#This Row],[Cost per Unit]]*Data[[#This Row],[Units]]</f>
        <v>782.46</v>
      </c>
      <c r="K102" s="52"/>
    </row>
    <row r="103" spans="3:11" ht="18" x14ac:dyDescent="0.55000000000000004">
      <c r="C103" s="13" t="s">
        <v>21</v>
      </c>
      <c r="D103" s="46" t="s">
        <v>14</v>
      </c>
      <c r="E103" s="13" t="s">
        <v>54</v>
      </c>
      <c r="F103" s="14">
        <v>7455</v>
      </c>
      <c r="G103" s="15">
        <v>216</v>
      </c>
      <c r="H103" s="15">
        <f>Data[Amount]/Data[Units]</f>
        <v>34.513888888888886</v>
      </c>
      <c r="I103" s="52">
        <f>VLOOKUP(Data[[#This Row],[Product]],products3[#All],2)</f>
        <v>10.38</v>
      </c>
      <c r="J103" s="52">
        <f>Data[[#This Row],[Cost per Unit]]*Data[[#This Row],[Units]]</f>
        <v>2242.0800000000004</v>
      </c>
      <c r="K103" s="52"/>
    </row>
    <row r="104" spans="3:11" ht="18" x14ac:dyDescent="0.55000000000000004">
      <c r="C104" s="13" t="s">
        <v>47</v>
      </c>
      <c r="D104" s="46" t="s">
        <v>50</v>
      </c>
      <c r="E104" s="13" t="s">
        <v>51</v>
      </c>
      <c r="F104" s="14">
        <v>3108</v>
      </c>
      <c r="G104" s="15">
        <v>54</v>
      </c>
      <c r="H104" s="15">
        <f>Data[Amount]/Data[Units]</f>
        <v>57.555555555555557</v>
      </c>
      <c r="I104" s="52">
        <f>VLOOKUP(Data[[#This Row],[Product]],products3[#All],2)</f>
        <v>9.77</v>
      </c>
      <c r="J104" s="52">
        <f>Data[[#This Row],[Cost per Unit]]*Data[[#This Row],[Units]]</f>
        <v>527.57999999999993</v>
      </c>
      <c r="K104" s="52"/>
    </row>
    <row r="105" spans="3:11" ht="18" x14ac:dyDescent="0.55000000000000004">
      <c r="C105" s="13" t="s">
        <v>26</v>
      </c>
      <c r="D105" s="46" t="s">
        <v>34</v>
      </c>
      <c r="E105" s="13" t="s">
        <v>28</v>
      </c>
      <c r="F105" s="14">
        <v>469</v>
      </c>
      <c r="G105" s="15">
        <v>75</v>
      </c>
      <c r="H105" s="15">
        <f>Data[Amount]/Data[Units]</f>
        <v>6.253333333333333</v>
      </c>
      <c r="I105" s="52">
        <f>VLOOKUP(Data[[#This Row],[Product]],products3[#All],2)</f>
        <v>12.37</v>
      </c>
      <c r="J105" s="52">
        <f>Data[[#This Row],[Cost per Unit]]*Data[[#This Row],[Units]]</f>
        <v>927.74999999999989</v>
      </c>
      <c r="K105" s="52"/>
    </row>
    <row r="106" spans="3:11" ht="18" x14ac:dyDescent="0.55000000000000004">
      <c r="C106" s="13" t="s">
        <v>18</v>
      </c>
      <c r="D106" s="46" t="s">
        <v>9</v>
      </c>
      <c r="E106" s="13" t="s">
        <v>48</v>
      </c>
      <c r="F106" s="14">
        <v>2737</v>
      </c>
      <c r="G106" s="15">
        <v>93</v>
      </c>
      <c r="H106" s="15">
        <f>Data[Amount]/Data[Units]</f>
        <v>29.43010752688172</v>
      </c>
      <c r="I106" s="52">
        <f>VLOOKUP(Data[[#This Row],[Product]],products3[#All],2)</f>
        <v>10.38</v>
      </c>
      <c r="J106" s="52">
        <f>Data[[#This Row],[Cost per Unit]]*Data[[#This Row],[Units]]</f>
        <v>965.34</v>
      </c>
      <c r="K106" s="52"/>
    </row>
    <row r="107" spans="3:11" ht="18" x14ac:dyDescent="0.55000000000000004">
      <c r="C107" s="13" t="s">
        <v>18</v>
      </c>
      <c r="D107" s="46" t="s">
        <v>9</v>
      </c>
      <c r="E107" s="13" t="s">
        <v>28</v>
      </c>
      <c r="F107" s="14">
        <v>4305</v>
      </c>
      <c r="G107" s="15">
        <v>156</v>
      </c>
      <c r="H107" s="15">
        <f>Data[Amount]/Data[Units]</f>
        <v>27.596153846153847</v>
      </c>
      <c r="I107" s="52">
        <f>VLOOKUP(Data[[#This Row],[Product]],products3[#All],2)</f>
        <v>12.37</v>
      </c>
      <c r="J107" s="52">
        <f>Data[[#This Row],[Cost per Unit]]*Data[[#This Row],[Units]]</f>
        <v>1929.7199999999998</v>
      </c>
      <c r="K107" s="52"/>
    </row>
    <row r="108" spans="3:11" ht="18" x14ac:dyDescent="0.55000000000000004">
      <c r="C108" s="13" t="s">
        <v>18</v>
      </c>
      <c r="D108" s="46" t="s">
        <v>34</v>
      </c>
      <c r="E108" s="13" t="s">
        <v>33</v>
      </c>
      <c r="F108" s="14">
        <v>2408</v>
      </c>
      <c r="G108" s="15">
        <v>9</v>
      </c>
      <c r="H108" s="15">
        <f>Data[Amount]/Data[Units]</f>
        <v>267.55555555555554</v>
      </c>
      <c r="I108" s="52">
        <f>VLOOKUP(Data[[#This Row],[Product]],products3[#All],2)</f>
        <v>10.38</v>
      </c>
      <c r="J108" s="52">
        <f>Data[[#This Row],[Cost per Unit]]*Data[[#This Row],[Units]]</f>
        <v>93.42</v>
      </c>
      <c r="K108" s="52"/>
    </row>
    <row r="109" spans="3:11" ht="18" x14ac:dyDescent="0.55000000000000004">
      <c r="C109" s="13" t="s">
        <v>47</v>
      </c>
      <c r="D109" s="46" t="s">
        <v>22</v>
      </c>
      <c r="E109" s="13" t="s">
        <v>39</v>
      </c>
      <c r="F109" s="14">
        <v>1281</v>
      </c>
      <c r="G109" s="15">
        <v>18</v>
      </c>
      <c r="H109" s="15">
        <f>Data[Amount]/Data[Units]</f>
        <v>71.166666666666671</v>
      </c>
      <c r="I109" s="52">
        <f>VLOOKUP(Data[[#This Row],[Product]],products3[#All],2)</f>
        <v>11.7</v>
      </c>
      <c r="J109" s="52">
        <f>Data[[#This Row],[Cost per Unit]]*Data[[#This Row],[Units]]</f>
        <v>210.6</v>
      </c>
      <c r="K109" s="52"/>
    </row>
    <row r="110" spans="3:11" ht="18" x14ac:dyDescent="0.55000000000000004">
      <c r="C110" s="13" t="s">
        <v>8</v>
      </c>
      <c r="D110" s="46" t="s">
        <v>14</v>
      </c>
      <c r="E110" s="13" t="s">
        <v>15</v>
      </c>
      <c r="F110" s="14">
        <v>12348</v>
      </c>
      <c r="G110" s="15">
        <v>234</v>
      </c>
      <c r="H110" s="15">
        <f>Data[Amount]/Data[Units]</f>
        <v>52.769230769230766</v>
      </c>
      <c r="I110" s="52">
        <f>VLOOKUP(Data[[#This Row],[Product]],products3[#All],2)</f>
        <v>10.38</v>
      </c>
      <c r="J110" s="52">
        <f>Data[[#This Row],[Cost per Unit]]*Data[[#This Row],[Units]]</f>
        <v>2428.92</v>
      </c>
      <c r="K110" s="52"/>
    </row>
    <row r="111" spans="3:11" ht="18" x14ac:dyDescent="0.55000000000000004">
      <c r="C111" s="13" t="s">
        <v>47</v>
      </c>
      <c r="D111" s="46" t="s">
        <v>50</v>
      </c>
      <c r="E111" s="13" t="s">
        <v>54</v>
      </c>
      <c r="F111" s="14">
        <v>3689</v>
      </c>
      <c r="G111" s="15">
        <v>312</v>
      </c>
      <c r="H111" s="15">
        <f>Data[Amount]/Data[Units]</f>
        <v>11.823717948717949</v>
      </c>
      <c r="I111" s="52">
        <f>VLOOKUP(Data[[#This Row],[Product]],products3[#All],2)</f>
        <v>10.38</v>
      </c>
      <c r="J111" s="52">
        <f>Data[[#This Row],[Cost per Unit]]*Data[[#This Row],[Units]]</f>
        <v>3238.5600000000004</v>
      </c>
      <c r="K111" s="52"/>
    </row>
    <row r="112" spans="3:11" ht="18" x14ac:dyDescent="0.55000000000000004">
      <c r="C112" s="13" t="s">
        <v>40</v>
      </c>
      <c r="D112" s="46" t="s">
        <v>22</v>
      </c>
      <c r="E112" s="13" t="s">
        <v>39</v>
      </c>
      <c r="F112" s="14">
        <v>2870</v>
      </c>
      <c r="G112" s="15">
        <v>300</v>
      </c>
      <c r="H112" s="15">
        <f>Data[Amount]/Data[Units]</f>
        <v>9.5666666666666664</v>
      </c>
      <c r="I112" s="52">
        <f>VLOOKUP(Data[[#This Row],[Product]],products3[#All],2)</f>
        <v>11.7</v>
      </c>
      <c r="J112" s="52">
        <f>Data[[#This Row],[Cost per Unit]]*Data[[#This Row],[Units]]</f>
        <v>3510</v>
      </c>
      <c r="K112" s="52"/>
    </row>
    <row r="113" spans="3:11" ht="18" x14ac:dyDescent="0.55000000000000004">
      <c r="C113" s="13" t="s">
        <v>46</v>
      </c>
      <c r="D113" s="46" t="s">
        <v>22</v>
      </c>
      <c r="E113" s="13" t="s">
        <v>53</v>
      </c>
      <c r="F113" s="14">
        <v>798</v>
      </c>
      <c r="G113" s="15">
        <v>519</v>
      </c>
      <c r="H113" s="15">
        <f>Data[Amount]/Data[Units]</f>
        <v>1.5375722543352601</v>
      </c>
      <c r="I113" s="52">
        <f>VLOOKUP(Data[[#This Row],[Product]],products3[#All],2)</f>
        <v>14.49</v>
      </c>
      <c r="J113" s="52">
        <f>Data[[#This Row],[Cost per Unit]]*Data[[#This Row],[Units]]</f>
        <v>7520.31</v>
      </c>
      <c r="K113" s="52"/>
    </row>
    <row r="114" spans="3:11" ht="18" x14ac:dyDescent="0.55000000000000004">
      <c r="C114" s="13" t="s">
        <v>21</v>
      </c>
      <c r="D114" s="46" t="s">
        <v>9</v>
      </c>
      <c r="E114" s="13" t="s">
        <v>45</v>
      </c>
      <c r="F114" s="14">
        <v>2933</v>
      </c>
      <c r="G114" s="15">
        <v>9</v>
      </c>
      <c r="H114" s="15">
        <f>Data[Amount]/Data[Units]</f>
        <v>325.88888888888891</v>
      </c>
      <c r="I114" s="52">
        <f>VLOOKUP(Data[[#This Row],[Product]],products3[#All],2)</f>
        <v>12.37</v>
      </c>
      <c r="J114" s="52">
        <f>Data[[#This Row],[Cost per Unit]]*Data[[#This Row],[Units]]</f>
        <v>111.33</v>
      </c>
      <c r="K114" s="52"/>
    </row>
    <row r="115" spans="3:11" ht="18" x14ac:dyDescent="0.55000000000000004">
      <c r="C115" s="13" t="s">
        <v>43</v>
      </c>
      <c r="D115" s="46" t="s">
        <v>14</v>
      </c>
      <c r="E115" s="13" t="s">
        <v>19</v>
      </c>
      <c r="F115" s="14">
        <v>2744</v>
      </c>
      <c r="G115" s="15">
        <v>9</v>
      </c>
      <c r="H115" s="15">
        <f>Data[Amount]/Data[Units]</f>
        <v>304.88888888888891</v>
      </c>
      <c r="I115" s="52">
        <f>VLOOKUP(Data[[#This Row],[Product]],products3[#All],2)</f>
        <v>9.77</v>
      </c>
      <c r="J115" s="52">
        <f>Data[[#This Row],[Cost per Unit]]*Data[[#This Row],[Units]]</f>
        <v>87.929999999999993</v>
      </c>
      <c r="K115" s="52"/>
    </row>
    <row r="116" spans="3:11" ht="18" x14ac:dyDescent="0.55000000000000004">
      <c r="C116" s="13" t="s">
        <v>8</v>
      </c>
      <c r="D116" s="46" t="s">
        <v>22</v>
      </c>
      <c r="E116" s="13" t="s">
        <v>31</v>
      </c>
      <c r="F116" s="14">
        <v>9772</v>
      </c>
      <c r="G116" s="15">
        <v>90</v>
      </c>
      <c r="H116" s="15">
        <f>Data[Amount]/Data[Units]</f>
        <v>108.57777777777778</v>
      </c>
      <c r="I116" s="52">
        <f>VLOOKUP(Data[[#This Row],[Product]],products3[#All],2)</f>
        <v>14.49</v>
      </c>
      <c r="J116" s="52">
        <f>Data[[#This Row],[Cost per Unit]]*Data[[#This Row],[Units]]</f>
        <v>1304.0999999999999</v>
      </c>
      <c r="K116" s="52"/>
    </row>
    <row r="117" spans="3:11" ht="18" x14ac:dyDescent="0.55000000000000004">
      <c r="C117" s="13" t="s">
        <v>40</v>
      </c>
      <c r="D117" s="46" t="s">
        <v>50</v>
      </c>
      <c r="E117" s="13" t="s">
        <v>28</v>
      </c>
      <c r="F117" s="14">
        <v>1568</v>
      </c>
      <c r="G117" s="15">
        <v>96</v>
      </c>
      <c r="H117" s="15">
        <f>Data[Amount]/Data[Units]</f>
        <v>16.333333333333332</v>
      </c>
      <c r="I117" s="52">
        <f>VLOOKUP(Data[[#This Row],[Product]],products3[#All],2)</f>
        <v>12.37</v>
      </c>
      <c r="J117" s="52">
        <f>Data[[#This Row],[Cost per Unit]]*Data[[#This Row],[Units]]</f>
        <v>1187.52</v>
      </c>
      <c r="K117" s="52"/>
    </row>
    <row r="118" spans="3:11" ht="18" x14ac:dyDescent="0.55000000000000004">
      <c r="C118" s="13" t="s">
        <v>46</v>
      </c>
      <c r="D118" s="46" t="s">
        <v>22</v>
      </c>
      <c r="E118" s="13" t="s">
        <v>30</v>
      </c>
      <c r="F118" s="14">
        <v>11417</v>
      </c>
      <c r="G118" s="15">
        <v>21</v>
      </c>
      <c r="H118" s="15">
        <f>Data[Amount]/Data[Units]</f>
        <v>543.66666666666663</v>
      </c>
      <c r="I118" s="52">
        <f>VLOOKUP(Data[[#This Row],[Product]],products3[#All],2)</f>
        <v>14.49</v>
      </c>
      <c r="J118" s="52">
        <f>Data[[#This Row],[Cost per Unit]]*Data[[#This Row],[Units]]</f>
        <v>304.29000000000002</v>
      </c>
      <c r="K118" s="52"/>
    </row>
    <row r="119" spans="3:11" ht="18" x14ac:dyDescent="0.55000000000000004">
      <c r="C119" s="13" t="s">
        <v>8</v>
      </c>
      <c r="D119" s="46" t="s">
        <v>50</v>
      </c>
      <c r="E119" s="13" t="s">
        <v>51</v>
      </c>
      <c r="F119" s="14">
        <v>6748</v>
      </c>
      <c r="G119" s="15">
        <v>48</v>
      </c>
      <c r="H119" s="15">
        <f>Data[Amount]/Data[Units]</f>
        <v>140.58333333333334</v>
      </c>
      <c r="I119" s="52">
        <f>VLOOKUP(Data[[#This Row],[Product]],products3[#All],2)</f>
        <v>9.77</v>
      </c>
      <c r="J119" s="52">
        <f>Data[[#This Row],[Cost per Unit]]*Data[[#This Row],[Units]]</f>
        <v>468.96</v>
      </c>
      <c r="K119" s="52"/>
    </row>
    <row r="120" spans="3:11" ht="18" x14ac:dyDescent="0.55000000000000004">
      <c r="C120" s="13" t="s">
        <v>55</v>
      </c>
      <c r="D120" s="46" t="s">
        <v>22</v>
      </c>
      <c r="E120" s="13" t="s">
        <v>53</v>
      </c>
      <c r="F120" s="14">
        <v>1407</v>
      </c>
      <c r="G120" s="15">
        <v>72</v>
      </c>
      <c r="H120" s="15">
        <f>Data[Amount]/Data[Units]</f>
        <v>19.541666666666668</v>
      </c>
      <c r="I120" s="52">
        <f>VLOOKUP(Data[[#This Row],[Product]],products3[#All],2)</f>
        <v>14.49</v>
      </c>
      <c r="J120" s="52">
        <f>Data[[#This Row],[Cost per Unit]]*Data[[#This Row],[Units]]</f>
        <v>1043.28</v>
      </c>
      <c r="K120" s="52"/>
    </row>
    <row r="121" spans="3:11" ht="18" x14ac:dyDescent="0.55000000000000004">
      <c r="C121" s="13" t="s">
        <v>13</v>
      </c>
      <c r="D121" s="46" t="s">
        <v>14</v>
      </c>
      <c r="E121" s="13" t="s">
        <v>52</v>
      </c>
      <c r="F121" s="14">
        <v>2023</v>
      </c>
      <c r="G121" s="15">
        <v>168</v>
      </c>
      <c r="H121" s="15">
        <f>Data[Amount]/Data[Units]</f>
        <v>12.041666666666666</v>
      </c>
      <c r="I121" s="52">
        <f>VLOOKUP(Data[[#This Row],[Product]],products3[#All],2)</f>
        <v>7.16</v>
      </c>
      <c r="J121" s="52">
        <f>Data[[#This Row],[Cost per Unit]]*Data[[#This Row],[Units]]</f>
        <v>1202.8800000000001</v>
      </c>
      <c r="K121" s="52"/>
    </row>
    <row r="122" spans="3:11" ht="18" x14ac:dyDescent="0.55000000000000004">
      <c r="C122" s="13" t="s">
        <v>43</v>
      </c>
      <c r="D122" s="46" t="s">
        <v>27</v>
      </c>
      <c r="E122" s="13" t="s">
        <v>51</v>
      </c>
      <c r="F122" s="14">
        <v>5236</v>
      </c>
      <c r="G122" s="15">
        <v>51</v>
      </c>
      <c r="H122" s="15">
        <f>Data[Amount]/Data[Units]</f>
        <v>102.66666666666667</v>
      </c>
      <c r="I122" s="52">
        <f>VLOOKUP(Data[[#This Row],[Product]],products3[#All],2)</f>
        <v>9.77</v>
      </c>
      <c r="J122" s="52">
        <f>Data[[#This Row],[Cost per Unit]]*Data[[#This Row],[Units]]</f>
        <v>498.27</v>
      </c>
      <c r="K122" s="52"/>
    </row>
    <row r="123" spans="3:11" ht="18" x14ac:dyDescent="0.55000000000000004">
      <c r="C123" s="13" t="s">
        <v>21</v>
      </c>
      <c r="D123" s="46" t="s">
        <v>22</v>
      </c>
      <c r="E123" s="13" t="s">
        <v>39</v>
      </c>
      <c r="F123" s="14">
        <v>1925</v>
      </c>
      <c r="G123" s="15">
        <v>192</v>
      </c>
      <c r="H123" s="15">
        <f>Data[Amount]/Data[Units]</f>
        <v>10.026041666666666</v>
      </c>
      <c r="I123" s="52">
        <f>VLOOKUP(Data[[#This Row],[Product]],products3[#All],2)</f>
        <v>11.7</v>
      </c>
      <c r="J123" s="52">
        <f>Data[[#This Row],[Cost per Unit]]*Data[[#This Row],[Units]]</f>
        <v>2246.3999999999996</v>
      </c>
      <c r="K123" s="52"/>
    </row>
    <row r="124" spans="3:11" ht="18" x14ac:dyDescent="0.55000000000000004">
      <c r="C124" s="13" t="s">
        <v>40</v>
      </c>
      <c r="D124" s="46" t="s">
        <v>9</v>
      </c>
      <c r="E124" s="13" t="s">
        <v>17</v>
      </c>
      <c r="F124" s="14">
        <v>6608</v>
      </c>
      <c r="G124" s="15">
        <v>225</v>
      </c>
      <c r="H124" s="15">
        <f>Data[Amount]/Data[Units]</f>
        <v>29.36888888888889</v>
      </c>
      <c r="I124" s="52">
        <f>VLOOKUP(Data[[#This Row],[Product]],products3[#All],2)</f>
        <v>11.7</v>
      </c>
      <c r="J124" s="52">
        <f>Data[[#This Row],[Cost per Unit]]*Data[[#This Row],[Units]]</f>
        <v>2632.5</v>
      </c>
      <c r="K124" s="52"/>
    </row>
    <row r="125" spans="3:11" ht="18" x14ac:dyDescent="0.55000000000000004">
      <c r="C125" s="13" t="s">
        <v>26</v>
      </c>
      <c r="D125" s="46" t="s">
        <v>50</v>
      </c>
      <c r="E125" s="13" t="s">
        <v>51</v>
      </c>
      <c r="F125" s="14">
        <v>8008</v>
      </c>
      <c r="G125" s="15">
        <v>456</v>
      </c>
      <c r="H125" s="15">
        <f>Data[Amount]/Data[Units]</f>
        <v>17.561403508771932</v>
      </c>
      <c r="I125" s="52">
        <f>VLOOKUP(Data[[#This Row],[Product]],products3[#All],2)</f>
        <v>9.77</v>
      </c>
      <c r="J125" s="52">
        <f>Data[[#This Row],[Cost per Unit]]*Data[[#This Row],[Units]]</f>
        <v>4455.12</v>
      </c>
      <c r="K125" s="52"/>
    </row>
    <row r="126" spans="3:11" ht="18" x14ac:dyDescent="0.55000000000000004">
      <c r="C126" s="13" t="s">
        <v>55</v>
      </c>
      <c r="D126" s="46" t="s">
        <v>50</v>
      </c>
      <c r="E126" s="13" t="s">
        <v>28</v>
      </c>
      <c r="F126" s="14">
        <v>1428</v>
      </c>
      <c r="G126" s="15">
        <v>93</v>
      </c>
      <c r="H126" s="15">
        <f>Data[Amount]/Data[Units]</f>
        <v>15.35483870967742</v>
      </c>
      <c r="I126" s="52">
        <f>VLOOKUP(Data[[#This Row],[Product]],products3[#All],2)</f>
        <v>12.37</v>
      </c>
      <c r="J126" s="52">
        <f>Data[[#This Row],[Cost per Unit]]*Data[[#This Row],[Units]]</f>
        <v>1150.4099999999999</v>
      </c>
      <c r="K126" s="52"/>
    </row>
    <row r="127" spans="3:11" ht="18" x14ac:dyDescent="0.55000000000000004">
      <c r="C127" s="13" t="s">
        <v>26</v>
      </c>
      <c r="D127" s="46" t="s">
        <v>50</v>
      </c>
      <c r="E127" s="13" t="s">
        <v>19</v>
      </c>
      <c r="F127" s="14">
        <v>525</v>
      </c>
      <c r="G127" s="15">
        <v>48</v>
      </c>
      <c r="H127" s="15">
        <f>Data[Amount]/Data[Units]</f>
        <v>10.9375</v>
      </c>
      <c r="I127" s="52">
        <f>VLOOKUP(Data[[#This Row],[Product]],products3[#All],2)</f>
        <v>9.77</v>
      </c>
      <c r="J127" s="52">
        <f>Data[[#This Row],[Cost per Unit]]*Data[[#This Row],[Units]]</f>
        <v>468.96</v>
      </c>
      <c r="K127" s="52"/>
    </row>
    <row r="128" spans="3:11" ht="18" x14ac:dyDescent="0.55000000000000004">
      <c r="C128" s="13" t="s">
        <v>26</v>
      </c>
      <c r="D128" s="46" t="s">
        <v>9</v>
      </c>
      <c r="E128" s="13" t="s">
        <v>23</v>
      </c>
      <c r="F128" s="14">
        <v>1505</v>
      </c>
      <c r="G128" s="15">
        <v>102</v>
      </c>
      <c r="H128" s="15">
        <f>Data[Amount]/Data[Units]</f>
        <v>14.754901960784315</v>
      </c>
      <c r="I128" s="52">
        <f>VLOOKUP(Data[[#This Row],[Product]],products3[#All],2)</f>
        <v>10.38</v>
      </c>
      <c r="J128" s="52">
        <f>Data[[#This Row],[Cost per Unit]]*Data[[#This Row],[Units]]</f>
        <v>1058.76</v>
      </c>
      <c r="K128" s="52"/>
    </row>
    <row r="129" spans="3:11" ht="18" x14ac:dyDescent="0.55000000000000004">
      <c r="C129" s="13" t="s">
        <v>40</v>
      </c>
      <c r="D129" s="46" t="s">
        <v>14</v>
      </c>
      <c r="E129" s="13" t="s">
        <v>10</v>
      </c>
      <c r="F129" s="14">
        <v>6755</v>
      </c>
      <c r="G129" s="15">
        <v>252</v>
      </c>
      <c r="H129" s="15">
        <f>Data[Amount]/Data[Units]</f>
        <v>26.805555555555557</v>
      </c>
      <c r="I129" s="52">
        <f>VLOOKUP(Data[[#This Row],[Product]],products3[#All],2)</f>
        <v>11.7</v>
      </c>
      <c r="J129" s="52">
        <f>Data[[#This Row],[Cost per Unit]]*Data[[#This Row],[Units]]</f>
        <v>2948.3999999999996</v>
      </c>
      <c r="K129" s="52"/>
    </row>
    <row r="130" spans="3:11" ht="18" x14ac:dyDescent="0.55000000000000004">
      <c r="C130" s="13" t="s">
        <v>46</v>
      </c>
      <c r="D130" s="46" t="s">
        <v>9</v>
      </c>
      <c r="E130" s="13" t="s">
        <v>23</v>
      </c>
      <c r="F130" s="14">
        <v>11571</v>
      </c>
      <c r="G130" s="15">
        <v>138</v>
      </c>
      <c r="H130" s="15">
        <f>Data[Amount]/Data[Units]</f>
        <v>83.847826086956516</v>
      </c>
      <c r="I130" s="52">
        <f>VLOOKUP(Data[[#This Row],[Product]],products3[#All],2)</f>
        <v>10.38</v>
      </c>
      <c r="J130" s="52">
        <f>Data[[#This Row],[Cost per Unit]]*Data[[#This Row],[Units]]</f>
        <v>1432.44</v>
      </c>
      <c r="K130" s="52"/>
    </row>
    <row r="131" spans="3:11" ht="18" x14ac:dyDescent="0.55000000000000004">
      <c r="C131" s="13" t="s">
        <v>8</v>
      </c>
      <c r="D131" s="46" t="s">
        <v>34</v>
      </c>
      <c r="E131" s="13" t="s">
        <v>28</v>
      </c>
      <c r="F131" s="14">
        <v>2541</v>
      </c>
      <c r="G131" s="15">
        <v>90</v>
      </c>
      <c r="H131" s="15">
        <f>Data[Amount]/Data[Units]</f>
        <v>28.233333333333334</v>
      </c>
      <c r="I131" s="52">
        <f>VLOOKUP(Data[[#This Row],[Product]],products3[#All],2)</f>
        <v>12.37</v>
      </c>
      <c r="J131" s="52">
        <f>Data[[#This Row],[Cost per Unit]]*Data[[#This Row],[Units]]</f>
        <v>1113.3</v>
      </c>
      <c r="K131" s="52"/>
    </row>
    <row r="132" spans="3:11" ht="18" x14ac:dyDescent="0.55000000000000004">
      <c r="C132" s="13" t="s">
        <v>21</v>
      </c>
      <c r="D132" s="46" t="s">
        <v>9</v>
      </c>
      <c r="E132" s="13" t="s">
        <v>10</v>
      </c>
      <c r="F132" s="14">
        <v>1526</v>
      </c>
      <c r="G132" s="15">
        <v>240</v>
      </c>
      <c r="H132" s="15">
        <f>Data[Amount]/Data[Units]</f>
        <v>6.3583333333333334</v>
      </c>
      <c r="I132" s="52">
        <f>VLOOKUP(Data[[#This Row],[Product]],products3[#All],2)</f>
        <v>11.7</v>
      </c>
      <c r="J132" s="52">
        <f>Data[[#This Row],[Cost per Unit]]*Data[[#This Row],[Units]]</f>
        <v>2808</v>
      </c>
      <c r="K132" s="52"/>
    </row>
    <row r="133" spans="3:11" ht="18" x14ac:dyDescent="0.55000000000000004">
      <c r="C133" s="13" t="s">
        <v>8</v>
      </c>
      <c r="D133" s="46" t="s">
        <v>34</v>
      </c>
      <c r="E133" s="13" t="s">
        <v>19</v>
      </c>
      <c r="F133" s="14">
        <v>6125</v>
      </c>
      <c r="G133" s="15">
        <v>102</v>
      </c>
      <c r="H133" s="15">
        <f>Data[Amount]/Data[Units]</f>
        <v>60.049019607843135</v>
      </c>
      <c r="I133" s="52">
        <f>VLOOKUP(Data[[#This Row],[Product]],products3[#All],2)</f>
        <v>9.77</v>
      </c>
      <c r="J133" s="52">
        <f>Data[[#This Row],[Cost per Unit]]*Data[[#This Row],[Units]]</f>
        <v>996.54</v>
      </c>
      <c r="K133" s="52"/>
    </row>
    <row r="134" spans="3:11" ht="18" x14ac:dyDescent="0.55000000000000004">
      <c r="C134" s="13" t="s">
        <v>21</v>
      </c>
      <c r="D134" s="46" t="s">
        <v>14</v>
      </c>
      <c r="E134" s="13" t="s">
        <v>53</v>
      </c>
      <c r="F134" s="14">
        <v>847</v>
      </c>
      <c r="G134" s="15">
        <v>129</v>
      </c>
      <c r="H134" s="15">
        <f>Data[Amount]/Data[Units]</f>
        <v>6.5658914728682172</v>
      </c>
      <c r="I134" s="52">
        <f>VLOOKUP(Data[[#This Row],[Product]],products3[#All],2)</f>
        <v>14.49</v>
      </c>
      <c r="J134" s="52">
        <f>Data[[#This Row],[Cost per Unit]]*Data[[#This Row],[Units]]</f>
        <v>1869.21</v>
      </c>
      <c r="K134" s="52"/>
    </row>
    <row r="135" spans="3:11" ht="18" x14ac:dyDescent="0.55000000000000004">
      <c r="C135" s="13" t="s">
        <v>13</v>
      </c>
      <c r="D135" s="46" t="s">
        <v>14</v>
      </c>
      <c r="E135" s="13" t="s">
        <v>53</v>
      </c>
      <c r="F135" s="14">
        <v>4753</v>
      </c>
      <c r="G135" s="15">
        <v>300</v>
      </c>
      <c r="H135" s="15">
        <f>Data[Amount]/Data[Units]</f>
        <v>15.843333333333334</v>
      </c>
      <c r="I135" s="52">
        <f>VLOOKUP(Data[[#This Row],[Product]],products3[#All],2)</f>
        <v>14.49</v>
      </c>
      <c r="J135" s="52">
        <f>Data[[#This Row],[Cost per Unit]]*Data[[#This Row],[Units]]</f>
        <v>4347</v>
      </c>
      <c r="K135" s="52"/>
    </row>
    <row r="136" spans="3:11" ht="18" x14ac:dyDescent="0.55000000000000004">
      <c r="C136" s="13" t="s">
        <v>26</v>
      </c>
      <c r="D136" s="46" t="s">
        <v>34</v>
      </c>
      <c r="E136" s="13" t="s">
        <v>31</v>
      </c>
      <c r="F136" s="14">
        <v>959</v>
      </c>
      <c r="G136" s="15">
        <v>135</v>
      </c>
      <c r="H136" s="15">
        <f>Data[Amount]/Data[Units]</f>
        <v>7.1037037037037036</v>
      </c>
      <c r="I136" s="52">
        <f>VLOOKUP(Data[[#This Row],[Product]],products3[#All],2)</f>
        <v>14.49</v>
      </c>
      <c r="J136" s="52">
        <f>Data[[#This Row],[Cost per Unit]]*Data[[#This Row],[Units]]</f>
        <v>1956.15</v>
      </c>
      <c r="K136" s="52"/>
    </row>
    <row r="137" spans="3:11" ht="18" x14ac:dyDescent="0.55000000000000004">
      <c r="C137" s="13" t="s">
        <v>40</v>
      </c>
      <c r="D137" s="46" t="s">
        <v>14</v>
      </c>
      <c r="E137" s="13" t="s">
        <v>49</v>
      </c>
      <c r="F137" s="14">
        <v>2793</v>
      </c>
      <c r="G137" s="15">
        <v>114</v>
      </c>
      <c r="H137" s="15">
        <f>Data[Amount]/Data[Units]</f>
        <v>24.5</v>
      </c>
      <c r="I137" s="52">
        <f>VLOOKUP(Data[[#This Row],[Product]],products3[#All],2)</f>
        <v>11.7</v>
      </c>
      <c r="J137" s="52">
        <f>Data[[#This Row],[Cost per Unit]]*Data[[#This Row],[Units]]</f>
        <v>1333.8</v>
      </c>
      <c r="K137" s="52"/>
    </row>
    <row r="138" spans="3:11" ht="18" x14ac:dyDescent="0.55000000000000004">
      <c r="C138" s="13" t="s">
        <v>40</v>
      </c>
      <c r="D138" s="46" t="s">
        <v>14</v>
      </c>
      <c r="E138" s="13" t="s">
        <v>17</v>
      </c>
      <c r="F138" s="14">
        <v>4606</v>
      </c>
      <c r="G138" s="15">
        <v>63</v>
      </c>
      <c r="H138" s="15">
        <f>Data[Amount]/Data[Units]</f>
        <v>73.111111111111114</v>
      </c>
      <c r="I138" s="52">
        <f>VLOOKUP(Data[[#This Row],[Product]],products3[#All],2)</f>
        <v>11.7</v>
      </c>
      <c r="J138" s="52">
        <f>Data[[#This Row],[Cost per Unit]]*Data[[#This Row],[Units]]</f>
        <v>737.09999999999991</v>
      </c>
      <c r="K138" s="52"/>
    </row>
    <row r="139" spans="3:11" ht="18" x14ac:dyDescent="0.55000000000000004">
      <c r="C139" s="13" t="s">
        <v>40</v>
      </c>
      <c r="D139" s="46" t="s">
        <v>22</v>
      </c>
      <c r="E139" s="13" t="s">
        <v>52</v>
      </c>
      <c r="F139" s="14">
        <v>5551</v>
      </c>
      <c r="G139" s="15">
        <v>252</v>
      </c>
      <c r="H139" s="15">
        <f>Data[Amount]/Data[Units]</f>
        <v>22.027777777777779</v>
      </c>
      <c r="I139" s="52">
        <f>VLOOKUP(Data[[#This Row],[Product]],products3[#All],2)</f>
        <v>7.16</v>
      </c>
      <c r="J139" s="52">
        <f>Data[[#This Row],[Cost per Unit]]*Data[[#This Row],[Units]]</f>
        <v>1804.32</v>
      </c>
      <c r="K139" s="52"/>
    </row>
    <row r="140" spans="3:11" ht="18" x14ac:dyDescent="0.55000000000000004">
      <c r="C140" s="13" t="s">
        <v>55</v>
      </c>
      <c r="D140" s="46" t="s">
        <v>22</v>
      </c>
      <c r="E140" s="13" t="s">
        <v>15</v>
      </c>
      <c r="F140" s="14">
        <v>6657</v>
      </c>
      <c r="G140" s="15">
        <v>303</v>
      </c>
      <c r="H140" s="15">
        <f>Data[Amount]/Data[Units]</f>
        <v>21.970297029702969</v>
      </c>
      <c r="I140" s="52">
        <f>VLOOKUP(Data[[#This Row],[Product]],products3[#All],2)</f>
        <v>10.38</v>
      </c>
      <c r="J140" s="52">
        <f>Data[[#This Row],[Cost per Unit]]*Data[[#This Row],[Units]]</f>
        <v>3145.1400000000003</v>
      </c>
      <c r="K140" s="52"/>
    </row>
    <row r="141" spans="3:11" ht="18" x14ac:dyDescent="0.55000000000000004">
      <c r="C141" s="13" t="s">
        <v>40</v>
      </c>
      <c r="D141" s="46" t="s">
        <v>27</v>
      </c>
      <c r="E141" s="13" t="s">
        <v>33</v>
      </c>
      <c r="F141" s="14">
        <v>4438</v>
      </c>
      <c r="G141" s="15">
        <v>246</v>
      </c>
      <c r="H141" s="15">
        <f>Data[Amount]/Data[Units]</f>
        <v>18.040650406504064</v>
      </c>
      <c r="I141" s="52">
        <f>VLOOKUP(Data[[#This Row],[Product]],products3[#All],2)</f>
        <v>10.38</v>
      </c>
      <c r="J141" s="52">
        <f>Data[[#This Row],[Cost per Unit]]*Data[[#This Row],[Units]]</f>
        <v>2553.48</v>
      </c>
      <c r="K141" s="52"/>
    </row>
    <row r="142" spans="3:11" ht="18" x14ac:dyDescent="0.55000000000000004">
      <c r="C142" s="13" t="s">
        <v>13</v>
      </c>
      <c r="D142" s="46" t="s">
        <v>34</v>
      </c>
      <c r="E142" s="13" t="s">
        <v>37</v>
      </c>
      <c r="F142" s="14">
        <v>168</v>
      </c>
      <c r="G142" s="15">
        <v>84</v>
      </c>
      <c r="H142" s="15">
        <f>Data[Amount]/Data[Units]</f>
        <v>2</v>
      </c>
      <c r="I142" s="52">
        <f>VLOOKUP(Data[[#This Row],[Product]],products3[#All],2)</f>
        <v>9.77</v>
      </c>
      <c r="J142" s="52">
        <f>Data[[#This Row],[Cost per Unit]]*Data[[#This Row],[Units]]</f>
        <v>820.68</v>
      </c>
      <c r="K142" s="52"/>
    </row>
    <row r="143" spans="3:11" ht="18" x14ac:dyDescent="0.55000000000000004">
      <c r="C143" s="13" t="s">
        <v>40</v>
      </c>
      <c r="D143" s="46" t="s">
        <v>50</v>
      </c>
      <c r="E143" s="13" t="s">
        <v>33</v>
      </c>
      <c r="F143" s="14">
        <v>7777</v>
      </c>
      <c r="G143" s="15">
        <v>39</v>
      </c>
      <c r="H143" s="15">
        <f>Data[Amount]/Data[Units]</f>
        <v>199.41025641025641</v>
      </c>
      <c r="I143" s="52">
        <f>VLOOKUP(Data[[#This Row],[Product]],products3[#All],2)</f>
        <v>10.38</v>
      </c>
      <c r="J143" s="52">
        <f>Data[[#This Row],[Cost per Unit]]*Data[[#This Row],[Units]]</f>
        <v>404.82000000000005</v>
      </c>
      <c r="K143" s="52"/>
    </row>
    <row r="144" spans="3:11" ht="18" x14ac:dyDescent="0.55000000000000004">
      <c r="C144" s="13" t="s">
        <v>43</v>
      </c>
      <c r="D144" s="46" t="s">
        <v>22</v>
      </c>
      <c r="E144" s="13" t="s">
        <v>33</v>
      </c>
      <c r="F144" s="14">
        <v>3339</v>
      </c>
      <c r="G144" s="15">
        <v>348</v>
      </c>
      <c r="H144" s="15">
        <f>Data[Amount]/Data[Units]</f>
        <v>9.5948275862068968</v>
      </c>
      <c r="I144" s="52">
        <f>VLOOKUP(Data[[#This Row],[Product]],products3[#All],2)</f>
        <v>10.38</v>
      </c>
      <c r="J144" s="52">
        <f>Data[[#This Row],[Cost per Unit]]*Data[[#This Row],[Units]]</f>
        <v>3612.2400000000002</v>
      </c>
      <c r="K144" s="52"/>
    </row>
    <row r="145" spans="3:11" ht="18" x14ac:dyDescent="0.55000000000000004">
      <c r="C145" s="13" t="s">
        <v>40</v>
      </c>
      <c r="D145" s="46" t="s">
        <v>9</v>
      </c>
      <c r="E145" s="13" t="s">
        <v>31</v>
      </c>
      <c r="F145" s="14">
        <v>6391</v>
      </c>
      <c r="G145" s="15">
        <v>48</v>
      </c>
      <c r="H145" s="15">
        <f>Data[Amount]/Data[Units]</f>
        <v>133.14583333333334</v>
      </c>
      <c r="I145" s="52">
        <f>VLOOKUP(Data[[#This Row],[Product]],products3[#All],2)</f>
        <v>14.49</v>
      </c>
      <c r="J145" s="52">
        <f>Data[[#This Row],[Cost per Unit]]*Data[[#This Row],[Units]]</f>
        <v>695.52</v>
      </c>
      <c r="K145" s="52"/>
    </row>
    <row r="146" spans="3:11" ht="18" x14ac:dyDescent="0.55000000000000004">
      <c r="C146" s="13" t="s">
        <v>43</v>
      </c>
      <c r="D146" s="46" t="s">
        <v>9</v>
      </c>
      <c r="E146" s="13" t="s">
        <v>37</v>
      </c>
      <c r="F146" s="14">
        <v>518</v>
      </c>
      <c r="G146" s="15">
        <v>75</v>
      </c>
      <c r="H146" s="15">
        <f>Data[Amount]/Data[Units]</f>
        <v>6.9066666666666663</v>
      </c>
      <c r="I146" s="52">
        <f>VLOOKUP(Data[[#This Row],[Product]],products3[#All],2)</f>
        <v>9.77</v>
      </c>
      <c r="J146" s="52">
        <f>Data[[#This Row],[Cost per Unit]]*Data[[#This Row],[Units]]</f>
        <v>732.75</v>
      </c>
      <c r="K146" s="52"/>
    </row>
    <row r="147" spans="3:11" ht="18" x14ac:dyDescent="0.55000000000000004">
      <c r="C147" s="13" t="s">
        <v>40</v>
      </c>
      <c r="D147" s="46" t="s">
        <v>34</v>
      </c>
      <c r="E147" s="13" t="s">
        <v>54</v>
      </c>
      <c r="F147" s="14">
        <v>5677</v>
      </c>
      <c r="G147" s="15">
        <v>258</v>
      </c>
      <c r="H147" s="15">
        <f>Data[Amount]/Data[Units]</f>
        <v>22.003875968992247</v>
      </c>
      <c r="I147" s="52">
        <f>VLOOKUP(Data[[#This Row],[Product]],products3[#All],2)</f>
        <v>10.38</v>
      </c>
      <c r="J147" s="52">
        <f>Data[[#This Row],[Cost per Unit]]*Data[[#This Row],[Units]]</f>
        <v>2678.0400000000004</v>
      </c>
      <c r="K147" s="52"/>
    </row>
    <row r="148" spans="3:11" ht="18" x14ac:dyDescent="0.55000000000000004">
      <c r="C148" s="13" t="s">
        <v>26</v>
      </c>
      <c r="D148" s="46" t="s">
        <v>27</v>
      </c>
      <c r="E148" s="13" t="s">
        <v>33</v>
      </c>
      <c r="F148" s="14">
        <v>6048</v>
      </c>
      <c r="G148" s="15">
        <v>27</v>
      </c>
      <c r="H148" s="15">
        <f>Data[Amount]/Data[Units]</f>
        <v>224</v>
      </c>
      <c r="I148" s="52">
        <f>VLOOKUP(Data[[#This Row],[Product]],products3[#All],2)</f>
        <v>10.38</v>
      </c>
      <c r="J148" s="52">
        <f>Data[[#This Row],[Cost per Unit]]*Data[[#This Row],[Units]]</f>
        <v>280.26000000000005</v>
      </c>
      <c r="K148" s="52"/>
    </row>
    <row r="149" spans="3:11" ht="18" x14ac:dyDescent="0.55000000000000004">
      <c r="C149" s="13" t="s">
        <v>13</v>
      </c>
      <c r="D149" s="46" t="s">
        <v>34</v>
      </c>
      <c r="E149" s="13" t="s">
        <v>15</v>
      </c>
      <c r="F149" s="14">
        <v>3752</v>
      </c>
      <c r="G149" s="15">
        <v>213</v>
      </c>
      <c r="H149" s="15">
        <f>Data[Amount]/Data[Units]</f>
        <v>17.615023474178404</v>
      </c>
      <c r="I149" s="52">
        <f>VLOOKUP(Data[[#This Row],[Product]],products3[#All],2)</f>
        <v>10.38</v>
      </c>
      <c r="J149" s="52">
        <f>Data[[#This Row],[Cost per Unit]]*Data[[#This Row],[Units]]</f>
        <v>2210.94</v>
      </c>
      <c r="K149" s="52"/>
    </row>
    <row r="150" spans="3:11" ht="18" x14ac:dyDescent="0.55000000000000004">
      <c r="C150" s="13" t="s">
        <v>43</v>
      </c>
      <c r="D150" s="46" t="s">
        <v>14</v>
      </c>
      <c r="E150" s="13" t="s">
        <v>52</v>
      </c>
      <c r="F150" s="14">
        <v>4480</v>
      </c>
      <c r="G150" s="15">
        <v>357</v>
      </c>
      <c r="H150" s="15">
        <f>Data[Amount]/Data[Units]</f>
        <v>12.549019607843137</v>
      </c>
      <c r="I150" s="52">
        <f>VLOOKUP(Data[[#This Row],[Product]],products3[#All],2)</f>
        <v>7.16</v>
      </c>
      <c r="J150" s="52">
        <f>Data[[#This Row],[Cost per Unit]]*Data[[#This Row],[Units]]</f>
        <v>2556.12</v>
      </c>
      <c r="K150" s="52"/>
    </row>
    <row r="151" spans="3:11" ht="18" x14ac:dyDescent="0.55000000000000004">
      <c r="C151" s="13" t="s">
        <v>18</v>
      </c>
      <c r="D151" s="46" t="s">
        <v>9</v>
      </c>
      <c r="E151" s="13" t="s">
        <v>19</v>
      </c>
      <c r="F151" s="14">
        <v>259</v>
      </c>
      <c r="G151" s="15">
        <v>207</v>
      </c>
      <c r="H151" s="15">
        <f>Data[Amount]/Data[Units]</f>
        <v>1.251207729468599</v>
      </c>
      <c r="I151" s="52">
        <f>VLOOKUP(Data[[#This Row],[Product]],products3[#All],2)</f>
        <v>9.77</v>
      </c>
      <c r="J151" s="52">
        <f>Data[[#This Row],[Cost per Unit]]*Data[[#This Row],[Units]]</f>
        <v>2022.3899999999999</v>
      </c>
      <c r="K151" s="52"/>
    </row>
    <row r="152" spans="3:11" ht="18" x14ac:dyDescent="0.55000000000000004">
      <c r="C152" s="13" t="s">
        <v>13</v>
      </c>
      <c r="D152" s="46" t="s">
        <v>9</v>
      </c>
      <c r="E152" s="13" t="s">
        <v>10</v>
      </c>
      <c r="F152" s="14">
        <v>42</v>
      </c>
      <c r="G152" s="15">
        <v>150</v>
      </c>
      <c r="H152" s="15">
        <f>Data[Amount]/Data[Units]</f>
        <v>0.28000000000000003</v>
      </c>
      <c r="I152" s="52">
        <f>VLOOKUP(Data[[#This Row],[Product]],products3[#All],2)</f>
        <v>11.7</v>
      </c>
      <c r="J152" s="52">
        <f>Data[[#This Row],[Cost per Unit]]*Data[[#This Row],[Units]]</f>
        <v>1755</v>
      </c>
      <c r="K152" s="52"/>
    </row>
    <row r="153" spans="3:11" ht="18" x14ac:dyDescent="0.55000000000000004">
      <c r="C153" s="13" t="s">
        <v>21</v>
      </c>
      <c r="D153" s="46" t="s">
        <v>22</v>
      </c>
      <c r="E153" s="13" t="s">
        <v>51</v>
      </c>
      <c r="F153" s="14">
        <v>98</v>
      </c>
      <c r="G153" s="15">
        <v>204</v>
      </c>
      <c r="H153" s="15">
        <f>Data[Amount]/Data[Units]</f>
        <v>0.48039215686274511</v>
      </c>
      <c r="I153" s="52">
        <f>VLOOKUP(Data[[#This Row],[Product]],products3[#All],2)</f>
        <v>9.77</v>
      </c>
      <c r="J153" s="52">
        <f>Data[[#This Row],[Cost per Unit]]*Data[[#This Row],[Units]]</f>
        <v>1993.08</v>
      </c>
      <c r="K153" s="52"/>
    </row>
    <row r="154" spans="3:11" ht="18" x14ac:dyDescent="0.55000000000000004">
      <c r="C154" s="13" t="s">
        <v>40</v>
      </c>
      <c r="D154" s="46" t="s">
        <v>14</v>
      </c>
      <c r="E154" s="13" t="s">
        <v>53</v>
      </c>
      <c r="F154" s="14">
        <v>2478</v>
      </c>
      <c r="G154" s="15">
        <v>21</v>
      </c>
      <c r="H154" s="15">
        <f>Data[Amount]/Data[Units]</f>
        <v>118</v>
      </c>
      <c r="I154" s="52">
        <f>VLOOKUP(Data[[#This Row],[Product]],products3[#All],2)</f>
        <v>14.49</v>
      </c>
      <c r="J154" s="52">
        <f>Data[[#This Row],[Cost per Unit]]*Data[[#This Row],[Units]]</f>
        <v>304.29000000000002</v>
      </c>
      <c r="K154" s="52"/>
    </row>
    <row r="155" spans="3:11" ht="18" x14ac:dyDescent="0.55000000000000004">
      <c r="C155" s="13" t="s">
        <v>21</v>
      </c>
      <c r="D155" s="46" t="s">
        <v>50</v>
      </c>
      <c r="E155" s="13" t="s">
        <v>31</v>
      </c>
      <c r="F155" s="14">
        <v>7847</v>
      </c>
      <c r="G155" s="15">
        <v>174</v>
      </c>
      <c r="H155" s="15">
        <f>Data[Amount]/Data[Units]</f>
        <v>45.097701149425291</v>
      </c>
      <c r="I155" s="52">
        <f>VLOOKUP(Data[[#This Row],[Product]],products3[#All],2)</f>
        <v>14.49</v>
      </c>
      <c r="J155" s="52">
        <f>Data[[#This Row],[Cost per Unit]]*Data[[#This Row],[Units]]</f>
        <v>2521.2600000000002</v>
      </c>
      <c r="K155" s="52"/>
    </row>
    <row r="156" spans="3:11" ht="18" x14ac:dyDescent="0.55000000000000004">
      <c r="C156" s="13" t="s">
        <v>46</v>
      </c>
      <c r="D156" s="46" t="s">
        <v>9</v>
      </c>
      <c r="E156" s="13" t="s">
        <v>33</v>
      </c>
      <c r="F156" s="14">
        <v>9926</v>
      </c>
      <c r="G156" s="15">
        <v>201</v>
      </c>
      <c r="H156" s="15">
        <f>Data[Amount]/Data[Units]</f>
        <v>49.383084577114431</v>
      </c>
      <c r="I156" s="52">
        <f>VLOOKUP(Data[[#This Row],[Product]],products3[#All],2)</f>
        <v>10.38</v>
      </c>
      <c r="J156" s="52">
        <f>Data[[#This Row],[Cost per Unit]]*Data[[#This Row],[Units]]</f>
        <v>2086.38</v>
      </c>
      <c r="K156" s="52"/>
    </row>
    <row r="157" spans="3:11" ht="18" x14ac:dyDescent="0.55000000000000004">
      <c r="C157" s="13" t="s">
        <v>13</v>
      </c>
      <c r="D157" s="46" t="s">
        <v>34</v>
      </c>
      <c r="E157" s="13" t="s">
        <v>12</v>
      </c>
      <c r="F157" s="14">
        <v>819</v>
      </c>
      <c r="G157" s="15">
        <v>510</v>
      </c>
      <c r="H157" s="15">
        <f>Data[Amount]/Data[Units]</f>
        <v>1.6058823529411765</v>
      </c>
      <c r="I157" s="52">
        <f>VLOOKUP(Data[[#This Row],[Product]],products3[#All],2)</f>
        <v>14.49</v>
      </c>
      <c r="J157" s="52">
        <f>Data[[#This Row],[Cost per Unit]]*Data[[#This Row],[Units]]</f>
        <v>7389.9000000000005</v>
      </c>
      <c r="K157" s="52"/>
    </row>
    <row r="158" spans="3:11" ht="18" x14ac:dyDescent="0.55000000000000004">
      <c r="C158" s="13" t="s">
        <v>26</v>
      </c>
      <c r="D158" s="46" t="s">
        <v>27</v>
      </c>
      <c r="E158" s="13" t="s">
        <v>52</v>
      </c>
      <c r="F158" s="14">
        <v>3052</v>
      </c>
      <c r="G158" s="15">
        <v>378</v>
      </c>
      <c r="H158" s="15">
        <f>Data[Amount]/Data[Units]</f>
        <v>8.0740740740740744</v>
      </c>
      <c r="I158" s="52">
        <f>VLOOKUP(Data[[#This Row],[Product]],products3[#All],2)</f>
        <v>7.16</v>
      </c>
      <c r="J158" s="52">
        <f>Data[[#This Row],[Cost per Unit]]*Data[[#This Row],[Units]]</f>
        <v>2706.48</v>
      </c>
      <c r="K158" s="52"/>
    </row>
    <row r="159" spans="3:11" ht="18" x14ac:dyDescent="0.55000000000000004">
      <c r="C159" s="13" t="s">
        <v>18</v>
      </c>
      <c r="D159" s="46" t="s">
        <v>50</v>
      </c>
      <c r="E159" s="13" t="s">
        <v>45</v>
      </c>
      <c r="F159" s="14">
        <v>6832</v>
      </c>
      <c r="G159" s="15">
        <v>27</v>
      </c>
      <c r="H159" s="15">
        <f>Data[Amount]/Data[Units]</f>
        <v>253.03703703703704</v>
      </c>
      <c r="I159" s="52">
        <f>VLOOKUP(Data[[#This Row],[Product]],products3[#All],2)</f>
        <v>12.37</v>
      </c>
      <c r="J159" s="52">
        <f>Data[[#This Row],[Cost per Unit]]*Data[[#This Row],[Units]]</f>
        <v>333.98999999999995</v>
      </c>
      <c r="K159" s="52"/>
    </row>
    <row r="160" spans="3:11" ht="18" x14ac:dyDescent="0.55000000000000004">
      <c r="C160" s="13" t="s">
        <v>46</v>
      </c>
      <c r="D160" s="46" t="s">
        <v>27</v>
      </c>
      <c r="E160" s="13" t="s">
        <v>30</v>
      </c>
      <c r="F160" s="14">
        <v>2016</v>
      </c>
      <c r="G160" s="15">
        <v>117</v>
      </c>
      <c r="H160" s="15">
        <f>Data[Amount]/Data[Units]</f>
        <v>17.23076923076923</v>
      </c>
      <c r="I160" s="52">
        <f>VLOOKUP(Data[[#This Row],[Product]],products3[#All],2)</f>
        <v>14.49</v>
      </c>
      <c r="J160" s="52">
        <f>Data[[#This Row],[Cost per Unit]]*Data[[#This Row],[Units]]</f>
        <v>1695.33</v>
      </c>
      <c r="K160" s="52"/>
    </row>
    <row r="161" spans="3:11" ht="18" x14ac:dyDescent="0.55000000000000004">
      <c r="C161" s="13" t="s">
        <v>26</v>
      </c>
      <c r="D161" s="46" t="s">
        <v>34</v>
      </c>
      <c r="E161" s="13" t="s">
        <v>45</v>
      </c>
      <c r="F161" s="14">
        <v>7322</v>
      </c>
      <c r="G161" s="15">
        <v>36</v>
      </c>
      <c r="H161" s="15">
        <f>Data[Amount]/Data[Units]</f>
        <v>203.38888888888889</v>
      </c>
      <c r="I161" s="52">
        <f>VLOOKUP(Data[[#This Row],[Product]],products3[#All],2)</f>
        <v>12.37</v>
      </c>
      <c r="J161" s="52">
        <f>Data[[#This Row],[Cost per Unit]]*Data[[#This Row],[Units]]</f>
        <v>445.32</v>
      </c>
      <c r="K161" s="52"/>
    </row>
    <row r="162" spans="3:11" ht="18" x14ac:dyDescent="0.55000000000000004">
      <c r="C162" s="13" t="s">
        <v>13</v>
      </c>
      <c r="D162" s="46" t="s">
        <v>14</v>
      </c>
      <c r="E162" s="13" t="s">
        <v>31</v>
      </c>
      <c r="F162" s="14">
        <v>357</v>
      </c>
      <c r="G162" s="15">
        <v>126</v>
      </c>
      <c r="H162" s="15">
        <f>Data[Amount]/Data[Units]</f>
        <v>2.8333333333333335</v>
      </c>
      <c r="I162" s="52">
        <f>VLOOKUP(Data[[#This Row],[Product]],products3[#All],2)</f>
        <v>14.49</v>
      </c>
      <c r="J162" s="52">
        <f>Data[[#This Row],[Cost per Unit]]*Data[[#This Row],[Units]]</f>
        <v>1825.74</v>
      </c>
      <c r="K162" s="52"/>
    </row>
    <row r="163" spans="3:11" ht="18" x14ac:dyDescent="0.55000000000000004">
      <c r="C163" s="13" t="s">
        <v>18</v>
      </c>
      <c r="D163" s="46" t="s">
        <v>27</v>
      </c>
      <c r="E163" s="13" t="s">
        <v>28</v>
      </c>
      <c r="F163" s="14">
        <v>3192</v>
      </c>
      <c r="G163" s="15">
        <v>72</v>
      </c>
      <c r="H163" s="15">
        <f>Data[Amount]/Data[Units]</f>
        <v>44.333333333333336</v>
      </c>
      <c r="I163" s="52">
        <f>VLOOKUP(Data[[#This Row],[Product]],products3[#All],2)</f>
        <v>12.37</v>
      </c>
      <c r="J163" s="52">
        <f>Data[[#This Row],[Cost per Unit]]*Data[[#This Row],[Units]]</f>
        <v>890.64</v>
      </c>
      <c r="K163" s="52"/>
    </row>
    <row r="164" spans="3:11" ht="18" x14ac:dyDescent="0.55000000000000004">
      <c r="C164" s="13" t="s">
        <v>40</v>
      </c>
      <c r="D164" s="46" t="s">
        <v>22</v>
      </c>
      <c r="E164" s="13" t="s">
        <v>37</v>
      </c>
      <c r="F164" s="14">
        <v>8435</v>
      </c>
      <c r="G164" s="15">
        <v>42</v>
      </c>
      <c r="H164" s="15">
        <f>Data[Amount]/Data[Units]</f>
        <v>200.83333333333334</v>
      </c>
      <c r="I164" s="52">
        <f>VLOOKUP(Data[[#This Row],[Product]],products3[#All],2)</f>
        <v>9.77</v>
      </c>
      <c r="J164" s="52">
        <f>Data[[#This Row],[Cost per Unit]]*Data[[#This Row],[Units]]</f>
        <v>410.34</v>
      </c>
      <c r="K164" s="52"/>
    </row>
    <row r="165" spans="3:11" ht="18" x14ac:dyDescent="0.55000000000000004">
      <c r="C165" s="13" t="s">
        <v>8</v>
      </c>
      <c r="D165" s="46" t="s">
        <v>27</v>
      </c>
      <c r="E165" s="13" t="s">
        <v>52</v>
      </c>
      <c r="F165" s="14">
        <v>0</v>
      </c>
      <c r="G165" s="15">
        <v>135</v>
      </c>
      <c r="H165" s="15">
        <f>Data[Amount]/Data[Units]</f>
        <v>0</v>
      </c>
      <c r="I165" s="52">
        <f>VLOOKUP(Data[[#This Row],[Product]],products3[#All],2)</f>
        <v>7.16</v>
      </c>
      <c r="J165" s="52">
        <f>Data[[#This Row],[Cost per Unit]]*Data[[#This Row],[Units]]</f>
        <v>966.6</v>
      </c>
      <c r="K165" s="52"/>
    </row>
    <row r="166" spans="3:11" ht="18" x14ac:dyDescent="0.55000000000000004">
      <c r="C166" s="13" t="s">
        <v>40</v>
      </c>
      <c r="D166" s="46" t="s">
        <v>50</v>
      </c>
      <c r="E166" s="13" t="s">
        <v>49</v>
      </c>
      <c r="F166" s="14">
        <v>8862</v>
      </c>
      <c r="G166" s="15">
        <v>189</v>
      </c>
      <c r="H166" s="15">
        <f>Data[Amount]/Data[Units]</f>
        <v>46.888888888888886</v>
      </c>
      <c r="I166" s="52">
        <f>VLOOKUP(Data[[#This Row],[Product]],products3[#All],2)</f>
        <v>11.7</v>
      </c>
      <c r="J166" s="52">
        <f>Data[[#This Row],[Cost per Unit]]*Data[[#This Row],[Units]]</f>
        <v>2211.2999999999997</v>
      </c>
      <c r="K166" s="52"/>
    </row>
    <row r="167" spans="3:11" ht="18" x14ac:dyDescent="0.55000000000000004">
      <c r="C167" s="13" t="s">
        <v>26</v>
      </c>
      <c r="D167" s="46" t="s">
        <v>9</v>
      </c>
      <c r="E167" s="13" t="s">
        <v>54</v>
      </c>
      <c r="F167" s="14">
        <v>3556</v>
      </c>
      <c r="G167" s="15">
        <v>459</v>
      </c>
      <c r="H167" s="15">
        <f>Data[Amount]/Data[Units]</f>
        <v>7.7472766884531588</v>
      </c>
      <c r="I167" s="52">
        <f>VLOOKUP(Data[[#This Row],[Product]],products3[#All],2)</f>
        <v>10.38</v>
      </c>
      <c r="J167" s="52">
        <f>Data[[#This Row],[Cost per Unit]]*Data[[#This Row],[Units]]</f>
        <v>4764.42</v>
      </c>
      <c r="K167" s="52"/>
    </row>
    <row r="168" spans="3:11" ht="18" x14ac:dyDescent="0.55000000000000004">
      <c r="C168" s="13" t="s">
        <v>43</v>
      </c>
      <c r="D168" s="46" t="s">
        <v>50</v>
      </c>
      <c r="E168" s="13" t="s">
        <v>25</v>
      </c>
      <c r="F168" s="14">
        <v>7280</v>
      </c>
      <c r="G168" s="15">
        <v>201</v>
      </c>
      <c r="H168" s="15">
        <f>Data[Amount]/Data[Units]</f>
        <v>36.218905472636813</v>
      </c>
      <c r="I168" s="52">
        <f>VLOOKUP(Data[[#This Row],[Product]],products3[#All],2)</f>
        <v>14.49</v>
      </c>
      <c r="J168" s="52">
        <f>Data[[#This Row],[Cost per Unit]]*Data[[#This Row],[Units]]</f>
        <v>2912.4900000000002</v>
      </c>
      <c r="K168" s="52"/>
    </row>
    <row r="169" spans="3:11" ht="18" x14ac:dyDescent="0.55000000000000004">
      <c r="C169" s="13" t="s">
        <v>26</v>
      </c>
      <c r="D169" s="46" t="s">
        <v>50</v>
      </c>
      <c r="E169" s="13" t="s">
        <v>10</v>
      </c>
      <c r="F169" s="14">
        <v>3402</v>
      </c>
      <c r="G169" s="15">
        <v>366</v>
      </c>
      <c r="H169" s="15">
        <f>Data[Amount]/Data[Units]</f>
        <v>9.2950819672131146</v>
      </c>
      <c r="I169" s="52">
        <f>VLOOKUP(Data[[#This Row],[Product]],products3[#All],2)</f>
        <v>11.7</v>
      </c>
      <c r="J169" s="52">
        <f>Data[[#This Row],[Cost per Unit]]*Data[[#This Row],[Units]]</f>
        <v>4282.2</v>
      </c>
      <c r="K169" s="52"/>
    </row>
    <row r="170" spans="3:11" ht="18" x14ac:dyDescent="0.55000000000000004">
      <c r="C170" s="13" t="s">
        <v>47</v>
      </c>
      <c r="D170" s="46" t="s">
        <v>9</v>
      </c>
      <c r="E170" s="13" t="s">
        <v>52</v>
      </c>
      <c r="F170" s="14">
        <v>4592</v>
      </c>
      <c r="G170" s="15">
        <v>324</v>
      </c>
      <c r="H170" s="15">
        <f>Data[Amount]/Data[Units]</f>
        <v>14.17283950617284</v>
      </c>
      <c r="I170" s="52">
        <f>VLOOKUP(Data[[#This Row],[Product]],products3[#All],2)</f>
        <v>7.16</v>
      </c>
      <c r="J170" s="52">
        <f>Data[[#This Row],[Cost per Unit]]*Data[[#This Row],[Units]]</f>
        <v>2319.84</v>
      </c>
      <c r="K170" s="52"/>
    </row>
    <row r="171" spans="3:11" ht="18" x14ac:dyDescent="0.55000000000000004">
      <c r="C171" s="13" t="s">
        <v>18</v>
      </c>
      <c r="D171" s="46" t="s">
        <v>14</v>
      </c>
      <c r="E171" s="13" t="s">
        <v>25</v>
      </c>
      <c r="F171" s="14">
        <v>7833</v>
      </c>
      <c r="G171" s="15">
        <v>243</v>
      </c>
      <c r="H171" s="15">
        <f>Data[Amount]/Data[Units]</f>
        <v>32.23456790123457</v>
      </c>
      <c r="I171" s="52">
        <f>VLOOKUP(Data[[#This Row],[Product]],products3[#All],2)</f>
        <v>14.49</v>
      </c>
      <c r="J171" s="52">
        <f>Data[[#This Row],[Cost per Unit]]*Data[[#This Row],[Units]]</f>
        <v>3521.07</v>
      </c>
      <c r="K171" s="52"/>
    </row>
    <row r="172" spans="3:11" ht="18" x14ac:dyDescent="0.55000000000000004">
      <c r="C172" s="13" t="s">
        <v>46</v>
      </c>
      <c r="D172" s="46" t="s">
        <v>27</v>
      </c>
      <c r="E172" s="13" t="s">
        <v>45</v>
      </c>
      <c r="F172" s="14">
        <v>7651</v>
      </c>
      <c r="G172" s="15">
        <v>213</v>
      </c>
      <c r="H172" s="15">
        <f>Data[Amount]/Data[Units]</f>
        <v>35.920187793427232</v>
      </c>
      <c r="I172" s="52">
        <f>VLOOKUP(Data[[#This Row],[Product]],products3[#All],2)</f>
        <v>12.37</v>
      </c>
      <c r="J172" s="52">
        <f>Data[[#This Row],[Cost per Unit]]*Data[[#This Row],[Units]]</f>
        <v>2634.81</v>
      </c>
      <c r="K172" s="52"/>
    </row>
    <row r="173" spans="3:11" ht="18" x14ac:dyDescent="0.55000000000000004">
      <c r="C173" s="13" t="s">
        <v>8</v>
      </c>
      <c r="D173" s="46" t="s">
        <v>14</v>
      </c>
      <c r="E173" s="13" t="s">
        <v>10</v>
      </c>
      <c r="F173" s="14">
        <v>2275</v>
      </c>
      <c r="G173" s="15">
        <v>447</v>
      </c>
      <c r="H173" s="15">
        <f>Data[Amount]/Data[Units]</f>
        <v>5.089485458612975</v>
      </c>
      <c r="I173" s="52">
        <f>VLOOKUP(Data[[#This Row],[Product]],products3[#All],2)</f>
        <v>11.7</v>
      </c>
      <c r="J173" s="52">
        <f>Data[[#This Row],[Cost per Unit]]*Data[[#This Row],[Units]]</f>
        <v>5229.8999999999996</v>
      </c>
      <c r="K173" s="52"/>
    </row>
    <row r="174" spans="3:11" ht="18" x14ac:dyDescent="0.55000000000000004">
      <c r="C174" s="13" t="s">
        <v>8</v>
      </c>
      <c r="D174" s="46" t="s">
        <v>34</v>
      </c>
      <c r="E174" s="13" t="s">
        <v>12</v>
      </c>
      <c r="F174" s="14">
        <v>5670</v>
      </c>
      <c r="G174" s="15">
        <v>297</v>
      </c>
      <c r="H174" s="15">
        <f>Data[Amount]/Data[Units]</f>
        <v>19.09090909090909</v>
      </c>
      <c r="I174" s="52">
        <f>VLOOKUP(Data[[#This Row],[Product]],products3[#All],2)</f>
        <v>14.49</v>
      </c>
      <c r="J174" s="52">
        <f>Data[[#This Row],[Cost per Unit]]*Data[[#This Row],[Units]]</f>
        <v>4303.53</v>
      </c>
      <c r="K174" s="52"/>
    </row>
    <row r="175" spans="3:11" ht="18" x14ac:dyDescent="0.55000000000000004">
      <c r="C175" s="13" t="s">
        <v>40</v>
      </c>
      <c r="D175" s="46" t="s">
        <v>14</v>
      </c>
      <c r="E175" s="13" t="s">
        <v>30</v>
      </c>
      <c r="F175" s="14">
        <v>2135</v>
      </c>
      <c r="G175" s="15">
        <v>27</v>
      </c>
      <c r="H175" s="15">
        <f>Data[Amount]/Data[Units]</f>
        <v>79.074074074074076</v>
      </c>
      <c r="I175" s="52">
        <f>VLOOKUP(Data[[#This Row],[Product]],products3[#All],2)</f>
        <v>14.49</v>
      </c>
      <c r="J175" s="52">
        <f>Data[[#This Row],[Cost per Unit]]*Data[[#This Row],[Units]]</f>
        <v>391.23</v>
      </c>
      <c r="K175" s="52"/>
    </row>
    <row r="176" spans="3:11" ht="18" x14ac:dyDescent="0.55000000000000004">
      <c r="C176" s="13" t="s">
        <v>8</v>
      </c>
      <c r="D176" s="46" t="s">
        <v>50</v>
      </c>
      <c r="E176" s="13" t="s">
        <v>48</v>
      </c>
      <c r="F176" s="14">
        <v>2779</v>
      </c>
      <c r="G176" s="15">
        <v>75</v>
      </c>
      <c r="H176" s="15">
        <f>Data[Amount]/Data[Units]</f>
        <v>37.053333333333335</v>
      </c>
      <c r="I176" s="52">
        <f>VLOOKUP(Data[[#This Row],[Product]],products3[#All],2)</f>
        <v>10.38</v>
      </c>
      <c r="J176" s="52">
        <f>Data[[#This Row],[Cost per Unit]]*Data[[#This Row],[Units]]</f>
        <v>778.50000000000011</v>
      </c>
      <c r="K176" s="52"/>
    </row>
    <row r="177" spans="3:11" ht="18" x14ac:dyDescent="0.55000000000000004">
      <c r="C177" s="13" t="s">
        <v>55</v>
      </c>
      <c r="D177" s="46" t="s">
        <v>27</v>
      </c>
      <c r="E177" s="13" t="s">
        <v>31</v>
      </c>
      <c r="F177" s="14">
        <v>12950</v>
      </c>
      <c r="G177" s="15">
        <v>30</v>
      </c>
      <c r="H177" s="15">
        <f>Data[Amount]/Data[Units]</f>
        <v>431.66666666666669</v>
      </c>
      <c r="I177" s="52">
        <f>VLOOKUP(Data[[#This Row],[Product]],products3[#All],2)</f>
        <v>14.49</v>
      </c>
      <c r="J177" s="52">
        <f>Data[[#This Row],[Cost per Unit]]*Data[[#This Row],[Units]]</f>
        <v>434.7</v>
      </c>
      <c r="K177" s="52"/>
    </row>
    <row r="178" spans="3:11" ht="18" x14ac:dyDescent="0.55000000000000004">
      <c r="C178" s="13" t="s">
        <v>40</v>
      </c>
      <c r="D178" s="46" t="s">
        <v>22</v>
      </c>
      <c r="E178" s="13" t="s">
        <v>23</v>
      </c>
      <c r="F178" s="14">
        <v>2646</v>
      </c>
      <c r="G178" s="15">
        <v>177</v>
      </c>
      <c r="H178" s="15">
        <f>Data[Amount]/Data[Units]</f>
        <v>14.949152542372881</v>
      </c>
      <c r="I178" s="52">
        <f>VLOOKUP(Data[[#This Row],[Product]],products3[#All],2)</f>
        <v>10.38</v>
      </c>
      <c r="J178" s="52">
        <f>Data[[#This Row],[Cost per Unit]]*Data[[#This Row],[Units]]</f>
        <v>1837.2600000000002</v>
      </c>
      <c r="K178" s="52"/>
    </row>
    <row r="179" spans="3:11" ht="18" x14ac:dyDescent="0.55000000000000004">
      <c r="C179" s="13" t="s">
        <v>8</v>
      </c>
      <c r="D179" s="46" t="s">
        <v>50</v>
      </c>
      <c r="E179" s="13" t="s">
        <v>31</v>
      </c>
      <c r="F179" s="14">
        <v>3794</v>
      </c>
      <c r="G179" s="15">
        <v>159</v>
      </c>
      <c r="H179" s="15">
        <f>Data[Amount]/Data[Units]</f>
        <v>23.861635220125788</v>
      </c>
      <c r="I179" s="52">
        <f>VLOOKUP(Data[[#This Row],[Product]],products3[#All],2)</f>
        <v>14.49</v>
      </c>
      <c r="J179" s="52">
        <f>Data[[#This Row],[Cost per Unit]]*Data[[#This Row],[Units]]</f>
        <v>2303.91</v>
      </c>
      <c r="K179" s="52"/>
    </row>
    <row r="180" spans="3:11" ht="18" x14ac:dyDescent="0.55000000000000004">
      <c r="C180" s="13" t="s">
        <v>47</v>
      </c>
      <c r="D180" s="46" t="s">
        <v>14</v>
      </c>
      <c r="E180" s="13" t="s">
        <v>31</v>
      </c>
      <c r="F180" s="14">
        <v>819</v>
      </c>
      <c r="G180" s="15">
        <v>306</v>
      </c>
      <c r="H180" s="15">
        <f>Data[Amount]/Data[Units]</f>
        <v>2.6764705882352939</v>
      </c>
      <c r="I180" s="52">
        <f>VLOOKUP(Data[[#This Row],[Product]],products3[#All],2)</f>
        <v>14.49</v>
      </c>
      <c r="J180" s="52">
        <f>Data[[#This Row],[Cost per Unit]]*Data[[#This Row],[Units]]</f>
        <v>4433.9400000000005</v>
      </c>
      <c r="K180" s="52"/>
    </row>
    <row r="181" spans="3:11" ht="18" x14ac:dyDescent="0.55000000000000004">
      <c r="C181" s="13" t="s">
        <v>47</v>
      </c>
      <c r="D181" s="46" t="s">
        <v>50</v>
      </c>
      <c r="E181" s="13" t="s">
        <v>42</v>
      </c>
      <c r="F181" s="14">
        <v>2583</v>
      </c>
      <c r="G181" s="15">
        <v>18</v>
      </c>
      <c r="H181" s="15">
        <f>Data[Amount]/Data[Units]</f>
        <v>143.5</v>
      </c>
      <c r="I181" s="52">
        <f>VLOOKUP(Data[[#This Row],[Product]],products3[#All],2)</f>
        <v>14.49</v>
      </c>
      <c r="J181" s="52">
        <f>Data[[#This Row],[Cost per Unit]]*Data[[#This Row],[Units]]</f>
        <v>260.82</v>
      </c>
      <c r="K181" s="52"/>
    </row>
    <row r="182" spans="3:11" ht="18" x14ac:dyDescent="0.55000000000000004">
      <c r="C182" s="13" t="s">
        <v>40</v>
      </c>
      <c r="D182" s="46" t="s">
        <v>14</v>
      </c>
      <c r="E182" s="13" t="s">
        <v>39</v>
      </c>
      <c r="F182" s="14">
        <v>4585</v>
      </c>
      <c r="G182" s="15">
        <v>240</v>
      </c>
      <c r="H182" s="15">
        <f>Data[Amount]/Data[Units]</f>
        <v>19.104166666666668</v>
      </c>
      <c r="I182" s="52">
        <f>VLOOKUP(Data[[#This Row],[Product]],products3[#All],2)</f>
        <v>11.7</v>
      </c>
      <c r="J182" s="52">
        <f>Data[[#This Row],[Cost per Unit]]*Data[[#This Row],[Units]]</f>
        <v>2808</v>
      </c>
      <c r="K182" s="52"/>
    </row>
    <row r="183" spans="3:11" ht="18" x14ac:dyDescent="0.55000000000000004">
      <c r="C183" s="13" t="s">
        <v>43</v>
      </c>
      <c r="D183" s="46" t="s">
        <v>50</v>
      </c>
      <c r="E183" s="13" t="s">
        <v>31</v>
      </c>
      <c r="F183" s="14">
        <v>1652</v>
      </c>
      <c r="G183" s="15">
        <v>93</v>
      </c>
      <c r="H183" s="15">
        <f>Data[Amount]/Data[Units]</f>
        <v>17.763440860215052</v>
      </c>
      <c r="I183" s="52">
        <f>VLOOKUP(Data[[#This Row],[Product]],products3[#All],2)</f>
        <v>14.49</v>
      </c>
      <c r="J183" s="52">
        <f>Data[[#This Row],[Cost per Unit]]*Data[[#This Row],[Units]]</f>
        <v>1347.57</v>
      </c>
      <c r="K183" s="52"/>
    </row>
    <row r="184" spans="3:11" ht="18" x14ac:dyDescent="0.55000000000000004">
      <c r="C184" s="13" t="s">
        <v>55</v>
      </c>
      <c r="D184" s="46" t="s">
        <v>50</v>
      </c>
      <c r="E184" s="13" t="s">
        <v>51</v>
      </c>
      <c r="F184" s="14">
        <v>4991</v>
      </c>
      <c r="G184" s="15">
        <v>9</v>
      </c>
      <c r="H184" s="15">
        <f>Data[Amount]/Data[Units]</f>
        <v>554.55555555555554</v>
      </c>
      <c r="I184" s="52">
        <f>VLOOKUP(Data[[#This Row],[Product]],products3[#All],2)</f>
        <v>9.77</v>
      </c>
      <c r="J184" s="52">
        <f>Data[[#This Row],[Cost per Unit]]*Data[[#This Row],[Units]]</f>
        <v>87.929999999999993</v>
      </c>
      <c r="K184" s="52"/>
    </row>
    <row r="185" spans="3:11" ht="18" x14ac:dyDescent="0.55000000000000004">
      <c r="C185" s="13" t="s">
        <v>13</v>
      </c>
      <c r="D185" s="46" t="s">
        <v>50</v>
      </c>
      <c r="E185" s="13" t="s">
        <v>30</v>
      </c>
      <c r="F185" s="14">
        <v>2009</v>
      </c>
      <c r="G185" s="15">
        <v>219</v>
      </c>
      <c r="H185" s="15">
        <f>Data[Amount]/Data[Units]</f>
        <v>9.173515981735159</v>
      </c>
      <c r="I185" s="52">
        <f>VLOOKUP(Data[[#This Row],[Product]],products3[#All],2)</f>
        <v>14.49</v>
      </c>
      <c r="J185" s="52">
        <f>Data[[#This Row],[Cost per Unit]]*Data[[#This Row],[Units]]</f>
        <v>3173.31</v>
      </c>
      <c r="K185" s="52"/>
    </row>
    <row r="186" spans="3:11" ht="18" x14ac:dyDescent="0.55000000000000004">
      <c r="C186" s="13" t="s">
        <v>46</v>
      </c>
      <c r="D186" s="46" t="s">
        <v>27</v>
      </c>
      <c r="E186" s="13" t="s">
        <v>37</v>
      </c>
      <c r="F186" s="14">
        <v>1568</v>
      </c>
      <c r="G186" s="15">
        <v>141</v>
      </c>
      <c r="H186" s="15">
        <f>Data[Amount]/Data[Units]</f>
        <v>11.120567375886525</v>
      </c>
      <c r="I186" s="52">
        <f>VLOOKUP(Data[[#This Row],[Product]],products3[#All],2)</f>
        <v>9.77</v>
      </c>
      <c r="J186" s="52">
        <f>Data[[#This Row],[Cost per Unit]]*Data[[#This Row],[Units]]</f>
        <v>1377.57</v>
      </c>
      <c r="K186" s="52"/>
    </row>
    <row r="187" spans="3:11" ht="18" x14ac:dyDescent="0.55000000000000004">
      <c r="C187" s="13" t="s">
        <v>21</v>
      </c>
      <c r="D187" s="46" t="s">
        <v>9</v>
      </c>
      <c r="E187" s="13" t="s">
        <v>42</v>
      </c>
      <c r="F187" s="14">
        <v>3388</v>
      </c>
      <c r="G187" s="15">
        <v>123</v>
      </c>
      <c r="H187" s="15">
        <f>Data[Amount]/Data[Units]</f>
        <v>27.54471544715447</v>
      </c>
      <c r="I187" s="52">
        <f>VLOOKUP(Data[[#This Row],[Product]],products3[#All],2)</f>
        <v>14.49</v>
      </c>
      <c r="J187" s="52">
        <f>Data[[#This Row],[Cost per Unit]]*Data[[#This Row],[Units]]</f>
        <v>1782.27</v>
      </c>
      <c r="K187" s="52"/>
    </row>
    <row r="188" spans="3:11" ht="18" x14ac:dyDescent="0.55000000000000004">
      <c r="C188" s="13" t="s">
        <v>8</v>
      </c>
      <c r="D188" s="46" t="s">
        <v>34</v>
      </c>
      <c r="E188" s="13" t="s">
        <v>49</v>
      </c>
      <c r="F188" s="14">
        <v>623</v>
      </c>
      <c r="G188" s="15">
        <v>51</v>
      </c>
      <c r="H188" s="15">
        <f>Data[Amount]/Data[Units]</f>
        <v>12.215686274509803</v>
      </c>
      <c r="I188" s="52">
        <f>VLOOKUP(Data[[#This Row],[Product]],products3[#All],2)</f>
        <v>11.7</v>
      </c>
      <c r="J188" s="52">
        <f>Data[[#This Row],[Cost per Unit]]*Data[[#This Row],[Units]]</f>
        <v>596.69999999999993</v>
      </c>
      <c r="K188" s="52"/>
    </row>
    <row r="189" spans="3:11" ht="18" x14ac:dyDescent="0.55000000000000004">
      <c r="C189" s="13" t="s">
        <v>26</v>
      </c>
      <c r="D189" s="46" t="s">
        <v>22</v>
      </c>
      <c r="E189" s="13" t="s">
        <v>19</v>
      </c>
      <c r="F189" s="14">
        <v>10073</v>
      </c>
      <c r="G189" s="15">
        <v>120</v>
      </c>
      <c r="H189" s="15">
        <f>Data[Amount]/Data[Units]</f>
        <v>83.941666666666663</v>
      </c>
      <c r="I189" s="52">
        <f>VLOOKUP(Data[[#This Row],[Product]],products3[#All],2)</f>
        <v>9.77</v>
      </c>
      <c r="J189" s="52">
        <f>Data[[#This Row],[Cost per Unit]]*Data[[#This Row],[Units]]</f>
        <v>1172.3999999999999</v>
      </c>
      <c r="K189" s="52"/>
    </row>
    <row r="190" spans="3:11" ht="18" x14ac:dyDescent="0.55000000000000004">
      <c r="C190" s="13" t="s">
        <v>13</v>
      </c>
      <c r="D190" s="46" t="s">
        <v>27</v>
      </c>
      <c r="E190" s="13" t="s">
        <v>51</v>
      </c>
      <c r="F190" s="14">
        <v>1561</v>
      </c>
      <c r="G190" s="15">
        <v>27</v>
      </c>
      <c r="H190" s="15">
        <f>Data[Amount]/Data[Units]</f>
        <v>57.814814814814817</v>
      </c>
      <c r="I190" s="52">
        <f>VLOOKUP(Data[[#This Row],[Product]],products3[#All],2)</f>
        <v>9.77</v>
      </c>
      <c r="J190" s="52">
        <f>Data[[#This Row],[Cost per Unit]]*Data[[#This Row],[Units]]</f>
        <v>263.78999999999996</v>
      </c>
      <c r="K190" s="52"/>
    </row>
    <row r="191" spans="3:11" ht="18" x14ac:dyDescent="0.55000000000000004">
      <c r="C191" s="13" t="s">
        <v>18</v>
      </c>
      <c r="D191" s="46" t="s">
        <v>22</v>
      </c>
      <c r="E191" s="13" t="s">
        <v>53</v>
      </c>
      <c r="F191" s="14">
        <v>11522</v>
      </c>
      <c r="G191" s="15">
        <v>204</v>
      </c>
      <c r="H191" s="15">
        <f>Data[Amount]/Data[Units]</f>
        <v>56.480392156862742</v>
      </c>
      <c r="I191" s="52">
        <f>VLOOKUP(Data[[#This Row],[Product]],products3[#All],2)</f>
        <v>14.49</v>
      </c>
      <c r="J191" s="52">
        <f>Data[[#This Row],[Cost per Unit]]*Data[[#This Row],[Units]]</f>
        <v>2955.96</v>
      </c>
      <c r="K191" s="52"/>
    </row>
    <row r="192" spans="3:11" ht="18" x14ac:dyDescent="0.55000000000000004">
      <c r="C192" s="13" t="s">
        <v>26</v>
      </c>
      <c r="D192" s="46" t="s">
        <v>34</v>
      </c>
      <c r="E192" s="13" t="s">
        <v>12</v>
      </c>
      <c r="F192" s="14">
        <v>2317</v>
      </c>
      <c r="G192" s="15">
        <v>123</v>
      </c>
      <c r="H192" s="15">
        <f>Data[Amount]/Data[Units]</f>
        <v>18.837398373983739</v>
      </c>
      <c r="I192" s="52">
        <f>VLOOKUP(Data[[#This Row],[Product]],products3[#All],2)</f>
        <v>14.49</v>
      </c>
      <c r="J192" s="52">
        <f>Data[[#This Row],[Cost per Unit]]*Data[[#This Row],[Units]]</f>
        <v>1782.27</v>
      </c>
      <c r="K192" s="52"/>
    </row>
    <row r="193" spans="3:11" ht="18" x14ac:dyDescent="0.55000000000000004">
      <c r="C193" s="13" t="s">
        <v>55</v>
      </c>
      <c r="D193" s="46" t="s">
        <v>9</v>
      </c>
      <c r="E193" s="13" t="s">
        <v>54</v>
      </c>
      <c r="F193" s="14">
        <v>3059</v>
      </c>
      <c r="G193" s="15">
        <v>27</v>
      </c>
      <c r="H193" s="15">
        <f>Data[Amount]/Data[Units]</f>
        <v>113.29629629629629</v>
      </c>
      <c r="I193" s="52">
        <f>VLOOKUP(Data[[#This Row],[Product]],products3[#All],2)</f>
        <v>10.38</v>
      </c>
      <c r="J193" s="52">
        <f>Data[[#This Row],[Cost per Unit]]*Data[[#This Row],[Units]]</f>
        <v>280.26000000000005</v>
      </c>
      <c r="K193" s="52"/>
    </row>
    <row r="194" spans="3:11" ht="18" x14ac:dyDescent="0.55000000000000004">
      <c r="C194" s="13" t="s">
        <v>21</v>
      </c>
      <c r="D194" s="46" t="s">
        <v>9</v>
      </c>
      <c r="E194" s="13" t="s">
        <v>51</v>
      </c>
      <c r="F194" s="14">
        <v>2324</v>
      </c>
      <c r="G194" s="15">
        <v>177</v>
      </c>
      <c r="H194" s="15">
        <f>Data[Amount]/Data[Units]</f>
        <v>13.129943502824858</v>
      </c>
      <c r="I194" s="52">
        <f>VLOOKUP(Data[[#This Row],[Product]],products3[#All],2)</f>
        <v>9.77</v>
      </c>
      <c r="J194" s="52">
        <f>Data[[#This Row],[Cost per Unit]]*Data[[#This Row],[Units]]</f>
        <v>1729.29</v>
      </c>
      <c r="K194" s="52"/>
    </row>
    <row r="195" spans="3:11" ht="18" x14ac:dyDescent="0.55000000000000004">
      <c r="C195" s="13" t="s">
        <v>47</v>
      </c>
      <c r="D195" s="46" t="s">
        <v>27</v>
      </c>
      <c r="E195" s="13" t="s">
        <v>51</v>
      </c>
      <c r="F195" s="14">
        <v>4956</v>
      </c>
      <c r="G195" s="15">
        <v>171</v>
      </c>
      <c r="H195" s="15">
        <f>Data[Amount]/Data[Units]</f>
        <v>28.982456140350877</v>
      </c>
      <c r="I195" s="52">
        <f>VLOOKUP(Data[[#This Row],[Product]],products3[#All],2)</f>
        <v>9.77</v>
      </c>
      <c r="J195" s="52">
        <f>Data[[#This Row],[Cost per Unit]]*Data[[#This Row],[Units]]</f>
        <v>1670.6699999999998</v>
      </c>
      <c r="K195" s="52"/>
    </row>
    <row r="196" spans="3:11" ht="18" x14ac:dyDescent="0.55000000000000004">
      <c r="C196" s="13" t="s">
        <v>55</v>
      </c>
      <c r="D196" s="46" t="s">
        <v>50</v>
      </c>
      <c r="E196" s="13" t="s">
        <v>39</v>
      </c>
      <c r="F196" s="14">
        <v>5355</v>
      </c>
      <c r="G196" s="15">
        <v>204</v>
      </c>
      <c r="H196" s="15">
        <f>Data[Amount]/Data[Units]</f>
        <v>26.25</v>
      </c>
      <c r="I196" s="52">
        <f>VLOOKUP(Data[[#This Row],[Product]],products3[#All],2)</f>
        <v>11.7</v>
      </c>
      <c r="J196" s="52">
        <f>Data[[#This Row],[Cost per Unit]]*Data[[#This Row],[Units]]</f>
        <v>2386.7999999999997</v>
      </c>
      <c r="K196" s="52"/>
    </row>
    <row r="197" spans="3:11" ht="18" x14ac:dyDescent="0.55000000000000004">
      <c r="C197" s="13" t="s">
        <v>47</v>
      </c>
      <c r="D197" s="46" t="s">
        <v>50</v>
      </c>
      <c r="E197" s="13" t="s">
        <v>17</v>
      </c>
      <c r="F197" s="14">
        <v>7259</v>
      </c>
      <c r="G197" s="15">
        <v>276</v>
      </c>
      <c r="H197" s="15">
        <f>Data[Amount]/Data[Units]</f>
        <v>26.30072463768116</v>
      </c>
      <c r="I197" s="52">
        <f>VLOOKUP(Data[[#This Row],[Product]],products3[#All],2)</f>
        <v>11.7</v>
      </c>
      <c r="J197" s="52">
        <f>Data[[#This Row],[Cost per Unit]]*Data[[#This Row],[Units]]</f>
        <v>3229.2</v>
      </c>
      <c r="K197" s="52"/>
    </row>
    <row r="198" spans="3:11" ht="18" x14ac:dyDescent="0.55000000000000004">
      <c r="C198" s="13" t="s">
        <v>13</v>
      </c>
      <c r="D198" s="46" t="s">
        <v>9</v>
      </c>
      <c r="E198" s="13" t="s">
        <v>51</v>
      </c>
      <c r="F198" s="14">
        <v>6279</v>
      </c>
      <c r="G198" s="15">
        <v>45</v>
      </c>
      <c r="H198" s="15">
        <f>Data[Amount]/Data[Units]</f>
        <v>139.53333333333333</v>
      </c>
      <c r="I198" s="52">
        <f>VLOOKUP(Data[[#This Row],[Product]],products3[#All],2)</f>
        <v>9.77</v>
      </c>
      <c r="J198" s="52">
        <f>Data[[#This Row],[Cost per Unit]]*Data[[#This Row],[Units]]</f>
        <v>439.65</v>
      </c>
      <c r="K198" s="52"/>
    </row>
    <row r="199" spans="3:11" ht="18" x14ac:dyDescent="0.55000000000000004">
      <c r="C199" s="13" t="s">
        <v>8</v>
      </c>
      <c r="D199" s="46" t="s">
        <v>34</v>
      </c>
      <c r="E199" s="13" t="s">
        <v>52</v>
      </c>
      <c r="F199" s="14">
        <v>2541</v>
      </c>
      <c r="G199" s="15">
        <v>45</v>
      </c>
      <c r="H199" s="15">
        <f>Data[Amount]/Data[Units]</f>
        <v>56.466666666666669</v>
      </c>
      <c r="I199" s="52">
        <f>VLOOKUP(Data[[#This Row],[Product]],products3[#All],2)</f>
        <v>7.16</v>
      </c>
      <c r="J199" s="52">
        <f>Data[[#This Row],[Cost per Unit]]*Data[[#This Row],[Units]]</f>
        <v>322.2</v>
      </c>
      <c r="K199" s="52"/>
    </row>
    <row r="200" spans="3:11" ht="18" x14ac:dyDescent="0.55000000000000004">
      <c r="C200" s="13" t="s">
        <v>26</v>
      </c>
      <c r="D200" s="46" t="s">
        <v>14</v>
      </c>
      <c r="E200" s="13" t="s">
        <v>53</v>
      </c>
      <c r="F200" s="14">
        <v>3864</v>
      </c>
      <c r="G200" s="15">
        <v>177</v>
      </c>
      <c r="H200" s="15">
        <f>Data[Amount]/Data[Units]</f>
        <v>21.83050847457627</v>
      </c>
      <c r="I200" s="52">
        <f>VLOOKUP(Data[[#This Row],[Product]],products3[#All],2)</f>
        <v>14.49</v>
      </c>
      <c r="J200" s="52">
        <f>Data[[#This Row],[Cost per Unit]]*Data[[#This Row],[Units]]</f>
        <v>2564.73</v>
      </c>
      <c r="K200" s="52"/>
    </row>
    <row r="201" spans="3:11" ht="18" x14ac:dyDescent="0.55000000000000004">
      <c r="C201" s="13" t="s">
        <v>43</v>
      </c>
      <c r="D201" s="46" t="s">
        <v>22</v>
      </c>
      <c r="E201" s="13" t="s">
        <v>12</v>
      </c>
      <c r="F201" s="14">
        <v>6146</v>
      </c>
      <c r="G201" s="15">
        <v>63</v>
      </c>
      <c r="H201" s="15">
        <f>Data[Amount]/Data[Units]</f>
        <v>97.555555555555557</v>
      </c>
      <c r="I201" s="52">
        <f>VLOOKUP(Data[[#This Row],[Product]],products3[#All],2)</f>
        <v>14.49</v>
      </c>
      <c r="J201" s="52">
        <f>Data[[#This Row],[Cost per Unit]]*Data[[#This Row],[Units]]</f>
        <v>912.87</v>
      </c>
      <c r="K201" s="52"/>
    </row>
    <row r="202" spans="3:11" ht="18" x14ac:dyDescent="0.55000000000000004">
      <c r="C202" s="13" t="s">
        <v>18</v>
      </c>
      <c r="D202" s="46" t="s">
        <v>27</v>
      </c>
      <c r="E202" s="13" t="s">
        <v>23</v>
      </c>
      <c r="F202" s="14">
        <v>2639</v>
      </c>
      <c r="G202" s="15">
        <v>204</v>
      </c>
      <c r="H202" s="15">
        <f>Data[Amount]/Data[Units]</f>
        <v>12.936274509803921</v>
      </c>
      <c r="I202" s="52">
        <f>VLOOKUP(Data[[#This Row],[Product]],products3[#All],2)</f>
        <v>10.38</v>
      </c>
      <c r="J202" s="52">
        <f>Data[[#This Row],[Cost per Unit]]*Data[[#This Row],[Units]]</f>
        <v>2117.52</v>
      </c>
      <c r="K202" s="52"/>
    </row>
    <row r="203" spans="3:11" ht="18" x14ac:dyDescent="0.55000000000000004">
      <c r="C203" s="13" t="s">
        <v>13</v>
      </c>
      <c r="D203" s="46" t="s">
        <v>9</v>
      </c>
      <c r="E203" s="13" t="s">
        <v>37</v>
      </c>
      <c r="F203" s="14">
        <v>1890</v>
      </c>
      <c r="G203" s="15">
        <v>195</v>
      </c>
      <c r="H203" s="15">
        <f>Data[Amount]/Data[Units]</f>
        <v>9.6923076923076916</v>
      </c>
      <c r="I203" s="52">
        <f>VLOOKUP(Data[[#This Row],[Product]],products3[#All],2)</f>
        <v>9.77</v>
      </c>
      <c r="J203" s="52">
        <f>Data[[#This Row],[Cost per Unit]]*Data[[#This Row],[Units]]</f>
        <v>1905.1499999999999</v>
      </c>
      <c r="K203" s="52"/>
    </row>
    <row r="204" spans="3:11" ht="18" x14ac:dyDescent="0.55000000000000004">
      <c r="C204" s="13" t="s">
        <v>40</v>
      </c>
      <c r="D204" s="46" t="s">
        <v>50</v>
      </c>
      <c r="E204" s="13" t="s">
        <v>17</v>
      </c>
      <c r="F204" s="14">
        <v>1932</v>
      </c>
      <c r="G204" s="15">
        <v>369</v>
      </c>
      <c r="H204" s="15">
        <f>Data[Amount]/Data[Units]</f>
        <v>5.2357723577235769</v>
      </c>
      <c r="I204" s="52">
        <f>VLOOKUP(Data[[#This Row],[Product]],products3[#All],2)</f>
        <v>11.7</v>
      </c>
      <c r="J204" s="52">
        <f>Data[[#This Row],[Cost per Unit]]*Data[[#This Row],[Units]]</f>
        <v>4317.3</v>
      </c>
      <c r="K204" s="52"/>
    </row>
    <row r="205" spans="3:11" ht="18" x14ac:dyDescent="0.55000000000000004">
      <c r="C205" s="13" t="s">
        <v>47</v>
      </c>
      <c r="D205" s="46" t="s">
        <v>50</v>
      </c>
      <c r="E205" s="13" t="s">
        <v>28</v>
      </c>
      <c r="F205" s="14">
        <v>6300</v>
      </c>
      <c r="G205" s="15">
        <v>42</v>
      </c>
      <c r="H205" s="15">
        <f>Data[Amount]/Data[Units]</f>
        <v>150</v>
      </c>
      <c r="I205" s="52">
        <f>VLOOKUP(Data[[#This Row],[Product]],products3[#All],2)</f>
        <v>12.37</v>
      </c>
      <c r="J205" s="52">
        <f>Data[[#This Row],[Cost per Unit]]*Data[[#This Row],[Units]]</f>
        <v>519.54</v>
      </c>
      <c r="K205" s="52"/>
    </row>
    <row r="206" spans="3:11" ht="18" x14ac:dyDescent="0.55000000000000004">
      <c r="C206" s="13" t="s">
        <v>26</v>
      </c>
      <c r="D206" s="46" t="s">
        <v>9</v>
      </c>
      <c r="E206" s="13" t="s">
        <v>10</v>
      </c>
      <c r="F206" s="14">
        <v>560</v>
      </c>
      <c r="G206" s="15">
        <v>81</v>
      </c>
      <c r="H206" s="15">
        <f>Data[Amount]/Data[Units]</f>
        <v>6.9135802469135799</v>
      </c>
      <c r="I206" s="52">
        <f>VLOOKUP(Data[[#This Row],[Product]],products3[#All],2)</f>
        <v>11.7</v>
      </c>
      <c r="J206" s="52">
        <f>Data[[#This Row],[Cost per Unit]]*Data[[#This Row],[Units]]</f>
        <v>947.69999999999993</v>
      </c>
      <c r="K206" s="52"/>
    </row>
    <row r="207" spans="3:11" ht="18" x14ac:dyDescent="0.55000000000000004">
      <c r="C207" s="13" t="s">
        <v>18</v>
      </c>
      <c r="D207" s="46" t="s">
        <v>9</v>
      </c>
      <c r="E207" s="13" t="s">
        <v>51</v>
      </c>
      <c r="F207" s="14">
        <v>2856</v>
      </c>
      <c r="G207" s="15">
        <v>246</v>
      </c>
      <c r="H207" s="15">
        <f>Data[Amount]/Data[Units]</f>
        <v>11.609756097560975</v>
      </c>
      <c r="I207" s="52">
        <f>VLOOKUP(Data[[#This Row],[Product]],products3[#All],2)</f>
        <v>9.77</v>
      </c>
      <c r="J207" s="52">
        <f>Data[[#This Row],[Cost per Unit]]*Data[[#This Row],[Units]]</f>
        <v>2403.42</v>
      </c>
      <c r="K207" s="52"/>
    </row>
    <row r="208" spans="3:11" ht="18" x14ac:dyDescent="0.55000000000000004">
      <c r="C208" s="13" t="s">
        <v>18</v>
      </c>
      <c r="D208" s="46" t="s">
        <v>50</v>
      </c>
      <c r="E208" s="13" t="s">
        <v>33</v>
      </c>
      <c r="F208" s="14">
        <v>707</v>
      </c>
      <c r="G208" s="15">
        <v>174</v>
      </c>
      <c r="H208" s="15">
        <f>Data[Amount]/Data[Units]</f>
        <v>4.0632183908045976</v>
      </c>
      <c r="I208" s="52">
        <f>VLOOKUP(Data[[#This Row],[Product]],products3[#All],2)</f>
        <v>10.38</v>
      </c>
      <c r="J208" s="52">
        <f>Data[[#This Row],[Cost per Unit]]*Data[[#This Row],[Units]]</f>
        <v>1806.1200000000001</v>
      </c>
      <c r="K208" s="52"/>
    </row>
    <row r="209" spans="3:11" ht="18" x14ac:dyDescent="0.55000000000000004">
      <c r="C209" s="13" t="s">
        <v>13</v>
      </c>
      <c r="D209" s="46" t="s">
        <v>14</v>
      </c>
      <c r="E209" s="13" t="s">
        <v>10</v>
      </c>
      <c r="F209" s="14">
        <v>3598</v>
      </c>
      <c r="G209" s="15">
        <v>81</v>
      </c>
      <c r="H209" s="15">
        <f>Data[Amount]/Data[Units]</f>
        <v>44.419753086419753</v>
      </c>
      <c r="I209" s="52">
        <f>VLOOKUP(Data[[#This Row],[Product]],products3[#All],2)</f>
        <v>11.7</v>
      </c>
      <c r="J209" s="52">
        <f>Data[[#This Row],[Cost per Unit]]*Data[[#This Row],[Units]]</f>
        <v>947.69999999999993</v>
      </c>
      <c r="K209" s="52"/>
    </row>
    <row r="210" spans="3:11" ht="18" x14ac:dyDescent="0.55000000000000004">
      <c r="C210" s="13" t="s">
        <v>8</v>
      </c>
      <c r="D210" s="46" t="s">
        <v>14</v>
      </c>
      <c r="E210" s="13" t="s">
        <v>37</v>
      </c>
      <c r="F210" s="14">
        <v>6853</v>
      </c>
      <c r="G210" s="15">
        <v>372</v>
      </c>
      <c r="H210" s="15">
        <f>Data[Amount]/Data[Units]</f>
        <v>18.422043010752688</v>
      </c>
      <c r="I210" s="52">
        <f>VLOOKUP(Data[[#This Row],[Product]],products3[#All],2)</f>
        <v>9.77</v>
      </c>
      <c r="J210" s="52">
        <f>Data[[#This Row],[Cost per Unit]]*Data[[#This Row],[Units]]</f>
        <v>3634.44</v>
      </c>
      <c r="K210" s="52"/>
    </row>
    <row r="211" spans="3:11" ht="18" x14ac:dyDescent="0.55000000000000004">
      <c r="C211" s="13" t="s">
        <v>8</v>
      </c>
      <c r="D211" s="46" t="s">
        <v>14</v>
      </c>
      <c r="E211" s="13" t="s">
        <v>30</v>
      </c>
      <c r="F211" s="14">
        <v>4725</v>
      </c>
      <c r="G211" s="15">
        <v>174</v>
      </c>
      <c r="H211" s="15">
        <f>Data[Amount]/Data[Units]</f>
        <v>27.155172413793103</v>
      </c>
      <c r="I211" s="52">
        <f>VLOOKUP(Data[[#This Row],[Product]],products3[#All],2)</f>
        <v>14.49</v>
      </c>
      <c r="J211" s="52">
        <f>Data[[#This Row],[Cost per Unit]]*Data[[#This Row],[Units]]</f>
        <v>2521.2600000000002</v>
      </c>
      <c r="K211" s="52"/>
    </row>
    <row r="212" spans="3:11" ht="18" x14ac:dyDescent="0.55000000000000004">
      <c r="C212" s="13" t="s">
        <v>21</v>
      </c>
      <c r="D212" s="46" t="s">
        <v>22</v>
      </c>
      <c r="E212" s="13" t="s">
        <v>15</v>
      </c>
      <c r="F212" s="14">
        <v>10304</v>
      </c>
      <c r="G212" s="15">
        <v>84</v>
      </c>
      <c r="H212" s="15">
        <f>Data[Amount]/Data[Units]</f>
        <v>122.66666666666667</v>
      </c>
      <c r="I212" s="52">
        <f>VLOOKUP(Data[[#This Row],[Product]],products3[#All],2)</f>
        <v>10.38</v>
      </c>
      <c r="J212" s="52">
        <f>Data[[#This Row],[Cost per Unit]]*Data[[#This Row],[Units]]</f>
        <v>871.92000000000007</v>
      </c>
      <c r="K212" s="52"/>
    </row>
    <row r="213" spans="3:11" ht="18" x14ac:dyDescent="0.55000000000000004">
      <c r="C213" s="13" t="s">
        <v>21</v>
      </c>
      <c r="D213" s="46" t="s">
        <v>50</v>
      </c>
      <c r="E213" s="13" t="s">
        <v>30</v>
      </c>
      <c r="F213" s="14">
        <v>1274</v>
      </c>
      <c r="G213" s="15">
        <v>225</v>
      </c>
      <c r="H213" s="15">
        <f>Data[Amount]/Data[Units]</f>
        <v>5.6622222222222218</v>
      </c>
      <c r="I213" s="52">
        <f>VLOOKUP(Data[[#This Row],[Product]],products3[#All],2)</f>
        <v>14.49</v>
      </c>
      <c r="J213" s="52">
        <f>Data[[#This Row],[Cost per Unit]]*Data[[#This Row],[Units]]</f>
        <v>3260.25</v>
      </c>
      <c r="K213" s="52"/>
    </row>
    <row r="214" spans="3:11" ht="18" x14ac:dyDescent="0.55000000000000004">
      <c r="C214" s="13" t="s">
        <v>43</v>
      </c>
      <c r="D214" s="46" t="s">
        <v>22</v>
      </c>
      <c r="E214" s="13" t="s">
        <v>10</v>
      </c>
      <c r="F214" s="14">
        <v>1526</v>
      </c>
      <c r="G214" s="15">
        <v>105</v>
      </c>
      <c r="H214" s="15">
        <f>Data[Amount]/Data[Units]</f>
        <v>14.533333333333333</v>
      </c>
      <c r="I214" s="52">
        <f>VLOOKUP(Data[[#This Row],[Product]],products3[#All],2)</f>
        <v>11.7</v>
      </c>
      <c r="J214" s="52">
        <f>Data[[#This Row],[Cost per Unit]]*Data[[#This Row],[Units]]</f>
        <v>1228.5</v>
      </c>
      <c r="K214" s="52"/>
    </row>
    <row r="215" spans="3:11" ht="18" x14ac:dyDescent="0.55000000000000004">
      <c r="C215" s="13" t="s">
        <v>8</v>
      </c>
      <c r="D215" s="46" t="s">
        <v>27</v>
      </c>
      <c r="E215" s="13" t="s">
        <v>54</v>
      </c>
      <c r="F215" s="14">
        <v>3101</v>
      </c>
      <c r="G215" s="15">
        <v>225</v>
      </c>
      <c r="H215" s="15">
        <f>Data[Amount]/Data[Units]</f>
        <v>13.782222222222222</v>
      </c>
      <c r="I215" s="52">
        <f>VLOOKUP(Data[[#This Row],[Product]],products3[#All],2)</f>
        <v>10.38</v>
      </c>
      <c r="J215" s="52">
        <f>Data[[#This Row],[Cost per Unit]]*Data[[#This Row],[Units]]</f>
        <v>2335.5</v>
      </c>
      <c r="K215" s="52"/>
    </row>
    <row r="216" spans="3:11" ht="18" x14ac:dyDescent="0.55000000000000004">
      <c r="C216" s="13" t="s">
        <v>46</v>
      </c>
      <c r="D216" s="46" t="s">
        <v>9</v>
      </c>
      <c r="E216" s="13" t="s">
        <v>17</v>
      </c>
      <c r="F216" s="14">
        <v>1057</v>
      </c>
      <c r="G216" s="15">
        <v>54</v>
      </c>
      <c r="H216" s="15">
        <f>Data[Amount]/Data[Units]</f>
        <v>19.574074074074073</v>
      </c>
      <c r="I216" s="52">
        <f>VLOOKUP(Data[[#This Row],[Product]],products3[#All],2)</f>
        <v>11.7</v>
      </c>
      <c r="J216" s="52">
        <f>Data[[#This Row],[Cost per Unit]]*Data[[#This Row],[Units]]</f>
        <v>631.79999999999995</v>
      </c>
      <c r="K216" s="52"/>
    </row>
    <row r="217" spans="3:11" ht="18" x14ac:dyDescent="0.55000000000000004">
      <c r="C217" s="13" t="s">
        <v>40</v>
      </c>
      <c r="D217" s="46" t="s">
        <v>9</v>
      </c>
      <c r="E217" s="13" t="s">
        <v>51</v>
      </c>
      <c r="F217" s="14">
        <v>5306</v>
      </c>
      <c r="G217" s="15">
        <v>0</v>
      </c>
      <c r="H217" s="15" t="e">
        <f>Data[Amount]/Data[Units]</f>
        <v>#DIV/0!</v>
      </c>
      <c r="I217" s="52">
        <f>VLOOKUP(Data[[#This Row],[Product]],products3[#All],2)</f>
        <v>9.77</v>
      </c>
      <c r="J217" s="52">
        <f>Data[[#This Row],[Cost per Unit]]*Data[[#This Row],[Units]]</f>
        <v>0</v>
      </c>
      <c r="K217" s="52"/>
    </row>
    <row r="218" spans="3:11" ht="18" x14ac:dyDescent="0.55000000000000004">
      <c r="C218" s="13" t="s">
        <v>43</v>
      </c>
      <c r="D218" s="46" t="s">
        <v>27</v>
      </c>
      <c r="E218" s="13" t="s">
        <v>49</v>
      </c>
      <c r="F218" s="14">
        <v>4018</v>
      </c>
      <c r="G218" s="15">
        <v>171</v>
      </c>
      <c r="H218" s="15">
        <f>Data[Amount]/Data[Units]</f>
        <v>23.497076023391813</v>
      </c>
      <c r="I218" s="52">
        <f>VLOOKUP(Data[[#This Row],[Product]],products3[#All],2)</f>
        <v>11.7</v>
      </c>
      <c r="J218" s="52">
        <f>Data[[#This Row],[Cost per Unit]]*Data[[#This Row],[Units]]</f>
        <v>2000.6999999999998</v>
      </c>
      <c r="K218" s="52"/>
    </row>
    <row r="219" spans="3:11" ht="18" x14ac:dyDescent="0.55000000000000004">
      <c r="C219" s="13" t="s">
        <v>18</v>
      </c>
      <c r="D219" s="46" t="s">
        <v>50</v>
      </c>
      <c r="E219" s="13" t="s">
        <v>30</v>
      </c>
      <c r="F219" s="14">
        <v>938</v>
      </c>
      <c r="G219" s="15">
        <v>189</v>
      </c>
      <c r="H219" s="15">
        <f>Data[Amount]/Data[Units]</f>
        <v>4.9629629629629628</v>
      </c>
      <c r="I219" s="52">
        <f>VLOOKUP(Data[[#This Row],[Product]],products3[#All],2)</f>
        <v>14.49</v>
      </c>
      <c r="J219" s="52">
        <f>Data[[#This Row],[Cost per Unit]]*Data[[#This Row],[Units]]</f>
        <v>2738.61</v>
      </c>
      <c r="K219" s="52"/>
    </row>
    <row r="220" spans="3:11" ht="18" x14ac:dyDescent="0.55000000000000004">
      <c r="C220" s="13" t="s">
        <v>40</v>
      </c>
      <c r="D220" s="46" t="s">
        <v>34</v>
      </c>
      <c r="E220" s="13" t="s">
        <v>23</v>
      </c>
      <c r="F220" s="14">
        <v>1778</v>
      </c>
      <c r="G220" s="15">
        <v>270</v>
      </c>
      <c r="H220" s="15">
        <f>Data[Amount]/Data[Units]</f>
        <v>6.5851851851851855</v>
      </c>
      <c r="I220" s="52">
        <f>VLOOKUP(Data[[#This Row],[Product]],products3[#All],2)</f>
        <v>10.38</v>
      </c>
      <c r="J220" s="52">
        <f>Data[[#This Row],[Cost per Unit]]*Data[[#This Row],[Units]]</f>
        <v>2802.6000000000004</v>
      </c>
      <c r="K220" s="52"/>
    </row>
    <row r="221" spans="3:11" ht="18" x14ac:dyDescent="0.55000000000000004">
      <c r="C221" s="13" t="s">
        <v>26</v>
      </c>
      <c r="D221" s="46" t="s">
        <v>27</v>
      </c>
      <c r="E221" s="13" t="s">
        <v>10</v>
      </c>
      <c r="F221" s="14">
        <v>1638</v>
      </c>
      <c r="G221" s="15">
        <v>63</v>
      </c>
      <c r="H221" s="15">
        <f>Data[Amount]/Data[Units]</f>
        <v>26</v>
      </c>
      <c r="I221" s="52">
        <f>VLOOKUP(Data[[#This Row],[Product]],products3[#All],2)</f>
        <v>11.7</v>
      </c>
      <c r="J221" s="52">
        <f>Data[[#This Row],[Cost per Unit]]*Data[[#This Row],[Units]]</f>
        <v>737.09999999999991</v>
      </c>
      <c r="K221" s="52"/>
    </row>
    <row r="222" spans="3:11" ht="18" x14ac:dyDescent="0.55000000000000004">
      <c r="C222" s="13" t="s">
        <v>21</v>
      </c>
      <c r="D222" s="46" t="s">
        <v>34</v>
      </c>
      <c r="E222" s="13" t="s">
        <v>28</v>
      </c>
      <c r="F222" s="14">
        <v>154</v>
      </c>
      <c r="G222" s="15">
        <v>21</v>
      </c>
      <c r="H222" s="15">
        <f>Data[Amount]/Data[Units]</f>
        <v>7.333333333333333</v>
      </c>
      <c r="I222" s="52">
        <f>VLOOKUP(Data[[#This Row],[Product]],products3[#All],2)</f>
        <v>12.37</v>
      </c>
      <c r="J222" s="52">
        <f>Data[[#This Row],[Cost per Unit]]*Data[[#This Row],[Units]]</f>
        <v>259.77</v>
      </c>
      <c r="K222" s="52"/>
    </row>
    <row r="223" spans="3:11" ht="18" x14ac:dyDescent="0.55000000000000004">
      <c r="C223" s="13" t="s">
        <v>40</v>
      </c>
      <c r="D223" s="46" t="s">
        <v>9</v>
      </c>
      <c r="E223" s="13" t="s">
        <v>37</v>
      </c>
      <c r="F223" s="14">
        <v>9835</v>
      </c>
      <c r="G223" s="15">
        <v>207</v>
      </c>
      <c r="H223" s="15">
        <f>Data[Amount]/Data[Units]</f>
        <v>47.512077294685987</v>
      </c>
      <c r="I223" s="52">
        <f>VLOOKUP(Data[[#This Row],[Product]],products3[#All],2)</f>
        <v>9.77</v>
      </c>
      <c r="J223" s="52">
        <f>Data[[#This Row],[Cost per Unit]]*Data[[#This Row],[Units]]</f>
        <v>2022.3899999999999</v>
      </c>
      <c r="K223" s="52"/>
    </row>
    <row r="224" spans="3:11" ht="18" x14ac:dyDescent="0.55000000000000004">
      <c r="C224" s="13" t="s">
        <v>18</v>
      </c>
      <c r="D224" s="46" t="s">
        <v>9</v>
      </c>
      <c r="E224" s="13" t="s">
        <v>42</v>
      </c>
      <c r="F224" s="14">
        <v>7273</v>
      </c>
      <c r="G224" s="15">
        <v>96</v>
      </c>
      <c r="H224" s="15">
        <f>Data[Amount]/Data[Units]</f>
        <v>75.760416666666671</v>
      </c>
      <c r="I224" s="52">
        <f>VLOOKUP(Data[[#This Row],[Product]],products3[#All],2)</f>
        <v>14.49</v>
      </c>
      <c r="J224" s="52">
        <f>Data[[#This Row],[Cost per Unit]]*Data[[#This Row],[Units]]</f>
        <v>1391.04</v>
      </c>
      <c r="K224" s="52"/>
    </row>
    <row r="225" spans="3:11" ht="18" x14ac:dyDescent="0.55000000000000004">
      <c r="C225" s="13" t="s">
        <v>43</v>
      </c>
      <c r="D225" s="46" t="s">
        <v>27</v>
      </c>
      <c r="E225" s="13" t="s">
        <v>37</v>
      </c>
      <c r="F225" s="14">
        <v>6909</v>
      </c>
      <c r="G225" s="15">
        <v>81</v>
      </c>
      <c r="H225" s="15">
        <f>Data[Amount]/Data[Units]</f>
        <v>85.296296296296291</v>
      </c>
      <c r="I225" s="52">
        <f>VLOOKUP(Data[[#This Row],[Product]],products3[#All],2)</f>
        <v>9.77</v>
      </c>
      <c r="J225" s="52">
        <f>Data[[#This Row],[Cost per Unit]]*Data[[#This Row],[Units]]</f>
        <v>791.37</v>
      </c>
      <c r="K225" s="52"/>
    </row>
    <row r="226" spans="3:11" ht="18" x14ac:dyDescent="0.55000000000000004">
      <c r="C226" s="13" t="s">
        <v>18</v>
      </c>
      <c r="D226" s="46" t="s">
        <v>27</v>
      </c>
      <c r="E226" s="13" t="s">
        <v>49</v>
      </c>
      <c r="F226" s="14">
        <v>3920</v>
      </c>
      <c r="G226" s="15">
        <v>306</v>
      </c>
      <c r="H226" s="15">
        <f>Data[Amount]/Data[Units]</f>
        <v>12.81045751633987</v>
      </c>
      <c r="I226" s="52">
        <f>VLOOKUP(Data[[#This Row],[Product]],products3[#All],2)</f>
        <v>11.7</v>
      </c>
      <c r="J226" s="52">
        <f>Data[[#This Row],[Cost per Unit]]*Data[[#This Row],[Units]]</f>
        <v>3580.2</v>
      </c>
      <c r="K226" s="52"/>
    </row>
    <row r="227" spans="3:11" ht="18" x14ac:dyDescent="0.55000000000000004">
      <c r="C227" s="13" t="s">
        <v>55</v>
      </c>
      <c r="D227" s="46" t="s">
        <v>27</v>
      </c>
      <c r="E227" s="13" t="s">
        <v>45</v>
      </c>
      <c r="F227" s="14">
        <v>4858</v>
      </c>
      <c r="G227" s="15">
        <v>279</v>
      </c>
      <c r="H227" s="15">
        <f>Data[Amount]/Data[Units]</f>
        <v>17.412186379928315</v>
      </c>
      <c r="I227" s="52">
        <f>VLOOKUP(Data[[#This Row],[Product]],products3[#All],2)</f>
        <v>12.37</v>
      </c>
      <c r="J227" s="52">
        <f>Data[[#This Row],[Cost per Unit]]*Data[[#This Row],[Units]]</f>
        <v>3451.2299999999996</v>
      </c>
      <c r="K227" s="52"/>
    </row>
    <row r="228" spans="3:11" ht="18" x14ac:dyDescent="0.55000000000000004">
      <c r="C228" s="13" t="s">
        <v>46</v>
      </c>
      <c r="D228" s="46" t="s">
        <v>34</v>
      </c>
      <c r="E228" s="13" t="s">
        <v>19</v>
      </c>
      <c r="F228" s="14">
        <v>3549</v>
      </c>
      <c r="G228" s="15">
        <v>3</v>
      </c>
      <c r="H228" s="15">
        <f>Data[Amount]/Data[Units]</f>
        <v>1183</v>
      </c>
      <c r="I228" s="52">
        <f>VLOOKUP(Data[[#This Row],[Product]],products3[#All],2)</f>
        <v>9.77</v>
      </c>
      <c r="J228" s="52">
        <f>Data[[#This Row],[Cost per Unit]]*Data[[#This Row],[Units]]</f>
        <v>29.31</v>
      </c>
      <c r="K228" s="52"/>
    </row>
    <row r="229" spans="3:11" ht="18" x14ac:dyDescent="0.55000000000000004">
      <c r="C229" s="13" t="s">
        <v>40</v>
      </c>
      <c r="D229" s="46" t="s">
        <v>27</v>
      </c>
      <c r="E229" s="13" t="s">
        <v>53</v>
      </c>
      <c r="F229" s="14">
        <v>966</v>
      </c>
      <c r="G229" s="15">
        <v>198</v>
      </c>
      <c r="H229" s="15">
        <f>Data[Amount]/Data[Units]</f>
        <v>4.8787878787878789</v>
      </c>
      <c r="I229" s="52">
        <f>VLOOKUP(Data[[#This Row],[Product]],products3[#All],2)</f>
        <v>14.49</v>
      </c>
      <c r="J229" s="52">
        <f>Data[[#This Row],[Cost per Unit]]*Data[[#This Row],[Units]]</f>
        <v>2869.02</v>
      </c>
      <c r="K229" s="52"/>
    </row>
    <row r="230" spans="3:11" ht="18" x14ac:dyDescent="0.55000000000000004">
      <c r="C230" s="13" t="s">
        <v>43</v>
      </c>
      <c r="D230" s="46" t="s">
        <v>27</v>
      </c>
      <c r="E230" s="13" t="s">
        <v>23</v>
      </c>
      <c r="F230" s="14">
        <v>385</v>
      </c>
      <c r="G230" s="15">
        <v>249</v>
      </c>
      <c r="H230" s="15">
        <f>Data[Amount]/Data[Units]</f>
        <v>1.5461847389558232</v>
      </c>
      <c r="I230" s="52">
        <f>VLOOKUP(Data[[#This Row],[Product]],products3[#All],2)</f>
        <v>10.38</v>
      </c>
      <c r="J230" s="52">
        <f>Data[[#This Row],[Cost per Unit]]*Data[[#This Row],[Units]]</f>
        <v>2584.6200000000003</v>
      </c>
      <c r="K230" s="52"/>
    </row>
    <row r="231" spans="3:11" ht="18" x14ac:dyDescent="0.55000000000000004">
      <c r="C231" s="13" t="s">
        <v>26</v>
      </c>
      <c r="D231" s="46" t="s">
        <v>50</v>
      </c>
      <c r="E231" s="13" t="s">
        <v>30</v>
      </c>
      <c r="F231" s="14">
        <v>2219</v>
      </c>
      <c r="G231" s="15">
        <v>75</v>
      </c>
      <c r="H231" s="15">
        <f>Data[Amount]/Data[Units]</f>
        <v>29.586666666666666</v>
      </c>
      <c r="I231" s="52">
        <f>VLOOKUP(Data[[#This Row],[Product]],products3[#All],2)</f>
        <v>14.49</v>
      </c>
      <c r="J231" s="52">
        <f>Data[[#This Row],[Cost per Unit]]*Data[[#This Row],[Units]]</f>
        <v>1086.75</v>
      </c>
      <c r="K231" s="52"/>
    </row>
    <row r="232" spans="3:11" ht="18" x14ac:dyDescent="0.55000000000000004">
      <c r="C232" s="13" t="s">
        <v>18</v>
      </c>
      <c r="D232" s="46" t="s">
        <v>22</v>
      </c>
      <c r="E232" s="13" t="s">
        <v>15</v>
      </c>
      <c r="F232" s="14">
        <v>2954</v>
      </c>
      <c r="G232" s="15">
        <v>189</v>
      </c>
      <c r="H232" s="15">
        <f>Data[Amount]/Data[Units]</f>
        <v>15.62962962962963</v>
      </c>
      <c r="I232" s="52">
        <f>VLOOKUP(Data[[#This Row],[Product]],products3[#All],2)</f>
        <v>10.38</v>
      </c>
      <c r="J232" s="52">
        <f>Data[[#This Row],[Cost per Unit]]*Data[[#This Row],[Units]]</f>
        <v>1961.8200000000002</v>
      </c>
      <c r="K232" s="52"/>
    </row>
    <row r="233" spans="3:11" ht="18" x14ac:dyDescent="0.55000000000000004">
      <c r="C233" s="13" t="s">
        <v>40</v>
      </c>
      <c r="D233" s="46" t="s">
        <v>22</v>
      </c>
      <c r="E233" s="13" t="s">
        <v>15</v>
      </c>
      <c r="F233" s="14">
        <v>280</v>
      </c>
      <c r="G233" s="15">
        <v>87</v>
      </c>
      <c r="H233" s="15">
        <f>Data[Amount]/Data[Units]</f>
        <v>3.2183908045977012</v>
      </c>
      <c r="I233" s="52">
        <f>VLOOKUP(Data[[#This Row],[Product]],products3[#All],2)</f>
        <v>10.38</v>
      </c>
      <c r="J233" s="52">
        <f>Data[[#This Row],[Cost per Unit]]*Data[[#This Row],[Units]]</f>
        <v>903.06000000000006</v>
      </c>
      <c r="K233" s="52"/>
    </row>
    <row r="234" spans="3:11" ht="18" x14ac:dyDescent="0.55000000000000004">
      <c r="C234" s="13" t="s">
        <v>21</v>
      </c>
      <c r="D234" s="46" t="s">
        <v>22</v>
      </c>
      <c r="E234" s="13" t="s">
        <v>10</v>
      </c>
      <c r="F234" s="14">
        <v>6118</v>
      </c>
      <c r="G234" s="15">
        <v>174</v>
      </c>
      <c r="H234" s="15">
        <f>Data[Amount]/Data[Units]</f>
        <v>35.160919540229884</v>
      </c>
      <c r="I234" s="52">
        <f>VLOOKUP(Data[[#This Row],[Product]],products3[#All],2)</f>
        <v>11.7</v>
      </c>
      <c r="J234" s="52">
        <f>Data[[#This Row],[Cost per Unit]]*Data[[#This Row],[Units]]</f>
        <v>2035.8</v>
      </c>
      <c r="K234" s="52"/>
    </row>
    <row r="235" spans="3:11" ht="18" x14ac:dyDescent="0.55000000000000004">
      <c r="C235" s="13" t="s">
        <v>46</v>
      </c>
      <c r="D235" s="46" t="s">
        <v>27</v>
      </c>
      <c r="E235" s="13" t="s">
        <v>25</v>
      </c>
      <c r="F235" s="14">
        <v>4802</v>
      </c>
      <c r="G235" s="15">
        <v>36</v>
      </c>
      <c r="H235" s="15">
        <f>Data[Amount]/Data[Units]</f>
        <v>133.38888888888889</v>
      </c>
      <c r="I235" s="52">
        <f>VLOOKUP(Data[[#This Row],[Product]],products3[#All],2)</f>
        <v>14.49</v>
      </c>
      <c r="J235" s="52">
        <f>Data[[#This Row],[Cost per Unit]]*Data[[#This Row],[Units]]</f>
        <v>521.64</v>
      </c>
      <c r="K235" s="52"/>
    </row>
    <row r="236" spans="3:11" ht="18" x14ac:dyDescent="0.55000000000000004">
      <c r="C236" s="13" t="s">
        <v>18</v>
      </c>
      <c r="D236" s="46" t="s">
        <v>34</v>
      </c>
      <c r="E236" s="13" t="s">
        <v>49</v>
      </c>
      <c r="F236" s="14">
        <v>4137</v>
      </c>
      <c r="G236" s="15">
        <v>60</v>
      </c>
      <c r="H236" s="15">
        <f>Data[Amount]/Data[Units]</f>
        <v>68.95</v>
      </c>
      <c r="I236" s="52">
        <f>VLOOKUP(Data[[#This Row],[Product]],products3[#All],2)</f>
        <v>11.7</v>
      </c>
      <c r="J236" s="52">
        <f>Data[[#This Row],[Cost per Unit]]*Data[[#This Row],[Units]]</f>
        <v>702</v>
      </c>
      <c r="K236" s="52"/>
    </row>
    <row r="237" spans="3:11" ht="18" x14ac:dyDescent="0.55000000000000004">
      <c r="C237" s="13" t="s">
        <v>47</v>
      </c>
      <c r="D237" s="46" t="s">
        <v>14</v>
      </c>
      <c r="E237" s="13" t="s">
        <v>48</v>
      </c>
      <c r="F237" s="14">
        <v>2023</v>
      </c>
      <c r="G237" s="15">
        <v>78</v>
      </c>
      <c r="H237" s="15">
        <f>Data[Amount]/Data[Units]</f>
        <v>25.935897435897434</v>
      </c>
      <c r="I237" s="52">
        <f>VLOOKUP(Data[[#This Row],[Product]],products3[#All],2)</f>
        <v>10.38</v>
      </c>
      <c r="J237" s="52">
        <f>Data[[#This Row],[Cost per Unit]]*Data[[#This Row],[Units]]</f>
        <v>809.6400000000001</v>
      </c>
      <c r="K237" s="52"/>
    </row>
    <row r="238" spans="3:11" ht="18" x14ac:dyDescent="0.55000000000000004">
      <c r="C238" s="13" t="s">
        <v>18</v>
      </c>
      <c r="D238" s="46" t="s">
        <v>22</v>
      </c>
      <c r="E238" s="13" t="s">
        <v>10</v>
      </c>
      <c r="F238" s="14">
        <v>9051</v>
      </c>
      <c r="G238" s="15">
        <v>57</v>
      </c>
      <c r="H238" s="15">
        <f>Data[Amount]/Data[Units]</f>
        <v>158.78947368421052</v>
      </c>
      <c r="I238" s="52">
        <f>VLOOKUP(Data[[#This Row],[Product]],products3[#All],2)</f>
        <v>11.7</v>
      </c>
      <c r="J238" s="52">
        <f>Data[[#This Row],[Cost per Unit]]*Data[[#This Row],[Units]]</f>
        <v>666.9</v>
      </c>
      <c r="K238" s="52"/>
    </row>
    <row r="239" spans="3:11" ht="18" x14ac:dyDescent="0.55000000000000004">
      <c r="C239" s="13" t="s">
        <v>18</v>
      </c>
      <c r="D239" s="46" t="s">
        <v>9</v>
      </c>
      <c r="E239" s="13" t="s">
        <v>54</v>
      </c>
      <c r="F239" s="14">
        <v>2919</v>
      </c>
      <c r="G239" s="15">
        <v>45</v>
      </c>
      <c r="H239" s="15">
        <f>Data[Amount]/Data[Units]</f>
        <v>64.86666666666666</v>
      </c>
      <c r="I239" s="52">
        <f>VLOOKUP(Data[[#This Row],[Product]],products3[#All],2)</f>
        <v>10.38</v>
      </c>
      <c r="J239" s="52">
        <f>Data[[#This Row],[Cost per Unit]]*Data[[#This Row],[Units]]</f>
        <v>467.1</v>
      </c>
      <c r="K239" s="52"/>
    </row>
    <row r="240" spans="3:11" ht="18" x14ac:dyDescent="0.55000000000000004">
      <c r="C240" s="13" t="s">
        <v>21</v>
      </c>
      <c r="D240" s="46" t="s">
        <v>34</v>
      </c>
      <c r="E240" s="13" t="s">
        <v>37</v>
      </c>
      <c r="F240" s="14">
        <v>5915</v>
      </c>
      <c r="G240" s="15">
        <v>3</v>
      </c>
      <c r="H240" s="15">
        <f>Data[Amount]/Data[Units]</f>
        <v>1971.6666666666667</v>
      </c>
      <c r="I240" s="52">
        <f>VLOOKUP(Data[[#This Row],[Product]],products3[#All],2)</f>
        <v>9.77</v>
      </c>
      <c r="J240" s="52">
        <f>Data[[#This Row],[Cost per Unit]]*Data[[#This Row],[Units]]</f>
        <v>29.31</v>
      </c>
      <c r="K240" s="52"/>
    </row>
    <row r="241" spans="3:11" ht="18" x14ac:dyDescent="0.55000000000000004">
      <c r="C241" s="13" t="s">
        <v>55</v>
      </c>
      <c r="D241" s="46" t="s">
        <v>14</v>
      </c>
      <c r="E241" s="13" t="s">
        <v>25</v>
      </c>
      <c r="F241" s="14">
        <v>2562</v>
      </c>
      <c r="G241" s="15">
        <v>6</v>
      </c>
      <c r="H241" s="15">
        <f>Data[Amount]/Data[Units]</f>
        <v>427</v>
      </c>
      <c r="I241" s="52">
        <f>VLOOKUP(Data[[#This Row],[Product]],products3[#All],2)</f>
        <v>14.49</v>
      </c>
      <c r="J241" s="52">
        <f>Data[[#This Row],[Cost per Unit]]*Data[[#This Row],[Units]]</f>
        <v>86.94</v>
      </c>
      <c r="K241" s="52"/>
    </row>
    <row r="242" spans="3:11" ht="18" x14ac:dyDescent="0.55000000000000004">
      <c r="C242" s="13" t="s">
        <v>43</v>
      </c>
      <c r="D242" s="46" t="s">
        <v>9</v>
      </c>
      <c r="E242" s="13" t="s">
        <v>28</v>
      </c>
      <c r="F242" s="14">
        <v>8813</v>
      </c>
      <c r="G242" s="15">
        <v>21</v>
      </c>
      <c r="H242" s="15">
        <f>Data[Amount]/Data[Units]</f>
        <v>419.66666666666669</v>
      </c>
      <c r="I242" s="52">
        <f>VLOOKUP(Data[[#This Row],[Product]],products3[#All],2)</f>
        <v>12.37</v>
      </c>
      <c r="J242" s="52">
        <f>Data[[#This Row],[Cost per Unit]]*Data[[#This Row],[Units]]</f>
        <v>259.77</v>
      </c>
      <c r="K242" s="52"/>
    </row>
    <row r="243" spans="3:11" ht="18" x14ac:dyDescent="0.55000000000000004">
      <c r="C243" s="13" t="s">
        <v>43</v>
      </c>
      <c r="D243" s="46" t="s">
        <v>22</v>
      </c>
      <c r="E243" s="13" t="s">
        <v>23</v>
      </c>
      <c r="F243" s="14">
        <v>6111</v>
      </c>
      <c r="G243" s="15">
        <v>3</v>
      </c>
      <c r="H243" s="15">
        <f>Data[Amount]/Data[Units]</f>
        <v>2037</v>
      </c>
      <c r="I243" s="52">
        <f>VLOOKUP(Data[[#This Row],[Product]],products3[#All],2)</f>
        <v>10.38</v>
      </c>
      <c r="J243" s="52">
        <f>Data[[#This Row],[Cost per Unit]]*Data[[#This Row],[Units]]</f>
        <v>31.14</v>
      </c>
      <c r="K243" s="52"/>
    </row>
    <row r="244" spans="3:11" ht="18" x14ac:dyDescent="0.55000000000000004">
      <c r="C244" s="13" t="s">
        <v>13</v>
      </c>
      <c r="D244" s="46" t="s">
        <v>50</v>
      </c>
      <c r="E244" s="13" t="s">
        <v>35</v>
      </c>
      <c r="F244" s="14">
        <v>3507</v>
      </c>
      <c r="G244" s="15">
        <v>288</v>
      </c>
      <c r="H244" s="15">
        <f>Data[Amount]/Data[Units]</f>
        <v>12.177083333333334</v>
      </c>
      <c r="I244" s="52">
        <f>VLOOKUP(Data[[#This Row],[Product]],products3[#All],2)</f>
        <v>5.79</v>
      </c>
      <c r="J244" s="52">
        <f>Data[[#This Row],[Cost per Unit]]*Data[[#This Row],[Units]]</f>
        <v>1667.52</v>
      </c>
      <c r="K244" s="52"/>
    </row>
    <row r="245" spans="3:11" ht="18" x14ac:dyDescent="0.55000000000000004">
      <c r="C245" s="13" t="s">
        <v>26</v>
      </c>
      <c r="D245" s="46" t="s">
        <v>22</v>
      </c>
      <c r="E245" s="13" t="s">
        <v>12</v>
      </c>
      <c r="F245" s="14">
        <v>4319</v>
      </c>
      <c r="G245" s="15">
        <v>30</v>
      </c>
      <c r="H245" s="15">
        <f>Data[Amount]/Data[Units]</f>
        <v>143.96666666666667</v>
      </c>
      <c r="I245" s="52">
        <f>VLOOKUP(Data[[#This Row],[Product]],products3[#All],2)</f>
        <v>14.49</v>
      </c>
      <c r="J245" s="52">
        <f>Data[[#This Row],[Cost per Unit]]*Data[[#This Row],[Units]]</f>
        <v>434.7</v>
      </c>
      <c r="K245" s="52"/>
    </row>
    <row r="246" spans="3:11" ht="18" x14ac:dyDescent="0.55000000000000004">
      <c r="C246" s="13" t="s">
        <v>8</v>
      </c>
      <c r="D246" s="46" t="s">
        <v>34</v>
      </c>
      <c r="E246" s="13" t="s">
        <v>51</v>
      </c>
      <c r="F246" s="14">
        <v>609</v>
      </c>
      <c r="G246" s="15">
        <v>87</v>
      </c>
      <c r="H246" s="15">
        <f>Data[Amount]/Data[Units]</f>
        <v>7</v>
      </c>
      <c r="I246" s="52">
        <f>VLOOKUP(Data[[#This Row],[Product]],products3[#All],2)</f>
        <v>9.77</v>
      </c>
      <c r="J246" s="52">
        <f>Data[[#This Row],[Cost per Unit]]*Data[[#This Row],[Units]]</f>
        <v>849.99</v>
      </c>
      <c r="K246" s="52"/>
    </row>
    <row r="247" spans="3:11" ht="18" x14ac:dyDescent="0.55000000000000004">
      <c r="C247" s="13" t="s">
        <v>8</v>
      </c>
      <c r="D247" s="46" t="s">
        <v>27</v>
      </c>
      <c r="E247" s="13" t="s">
        <v>53</v>
      </c>
      <c r="F247" s="14">
        <v>6370</v>
      </c>
      <c r="G247" s="15">
        <v>30</v>
      </c>
      <c r="H247" s="15">
        <f>Data[Amount]/Data[Units]</f>
        <v>212.33333333333334</v>
      </c>
      <c r="I247" s="52">
        <f>VLOOKUP(Data[[#This Row],[Product]],products3[#All],2)</f>
        <v>14.49</v>
      </c>
      <c r="J247" s="52">
        <f>Data[[#This Row],[Cost per Unit]]*Data[[#This Row],[Units]]</f>
        <v>434.7</v>
      </c>
      <c r="K247" s="52"/>
    </row>
    <row r="248" spans="3:11" ht="18" x14ac:dyDescent="0.55000000000000004">
      <c r="C248" s="13" t="s">
        <v>43</v>
      </c>
      <c r="D248" s="46" t="s">
        <v>34</v>
      </c>
      <c r="E248" s="13" t="s">
        <v>39</v>
      </c>
      <c r="F248" s="14">
        <v>5474</v>
      </c>
      <c r="G248" s="15">
        <v>168</v>
      </c>
      <c r="H248" s="15">
        <f>Data[Amount]/Data[Units]</f>
        <v>32.583333333333336</v>
      </c>
      <c r="I248" s="52">
        <f>VLOOKUP(Data[[#This Row],[Product]],products3[#All],2)</f>
        <v>11.7</v>
      </c>
      <c r="J248" s="52">
        <f>Data[[#This Row],[Cost per Unit]]*Data[[#This Row],[Units]]</f>
        <v>1965.6</v>
      </c>
      <c r="K248" s="52"/>
    </row>
    <row r="249" spans="3:11" ht="18" x14ac:dyDescent="0.55000000000000004">
      <c r="C249" s="13" t="s">
        <v>8</v>
      </c>
      <c r="D249" s="46" t="s">
        <v>22</v>
      </c>
      <c r="E249" s="13" t="s">
        <v>53</v>
      </c>
      <c r="F249" s="14">
        <v>3164</v>
      </c>
      <c r="G249" s="15">
        <v>306</v>
      </c>
      <c r="H249" s="15">
        <f>Data[Amount]/Data[Units]</f>
        <v>10.339869281045752</v>
      </c>
      <c r="I249" s="52">
        <f>VLOOKUP(Data[[#This Row],[Product]],products3[#All],2)</f>
        <v>14.49</v>
      </c>
      <c r="J249" s="52">
        <f>Data[[#This Row],[Cost per Unit]]*Data[[#This Row],[Units]]</f>
        <v>4433.9400000000005</v>
      </c>
      <c r="K249" s="52"/>
    </row>
    <row r="250" spans="3:11" ht="18" x14ac:dyDescent="0.55000000000000004">
      <c r="C250" s="13" t="s">
        <v>26</v>
      </c>
      <c r="D250" s="46" t="s">
        <v>14</v>
      </c>
      <c r="E250" s="13" t="s">
        <v>19</v>
      </c>
      <c r="F250" s="14">
        <v>1302</v>
      </c>
      <c r="G250" s="15">
        <v>402</v>
      </c>
      <c r="H250" s="15">
        <f>Data[Amount]/Data[Units]</f>
        <v>3.2388059701492535</v>
      </c>
      <c r="I250" s="52">
        <f>VLOOKUP(Data[[#This Row],[Product]],products3[#All],2)</f>
        <v>9.77</v>
      </c>
      <c r="J250" s="52">
        <f>Data[[#This Row],[Cost per Unit]]*Data[[#This Row],[Units]]</f>
        <v>3927.54</v>
      </c>
      <c r="K250" s="52"/>
    </row>
    <row r="251" spans="3:11" ht="18" x14ac:dyDescent="0.55000000000000004">
      <c r="C251" s="13" t="s">
        <v>47</v>
      </c>
      <c r="D251" s="46" t="s">
        <v>9</v>
      </c>
      <c r="E251" s="13" t="s">
        <v>54</v>
      </c>
      <c r="F251" s="14">
        <v>7308</v>
      </c>
      <c r="G251" s="15">
        <v>327</v>
      </c>
      <c r="H251" s="15">
        <f>Data[Amount]/Data[Units]</f>
        <v>22.348623853211009</v>
      </c>
      <c r="I251" s="52">
        <f>VLOOKUP(Data[[#This Row],[Product]],products3[#All],2)</f>
        <v>10.38</v>
      </c>
      <c r="J251" s="52">
        <f>Data[[#This Row],[Cost per Unit]]*Data[[#This Row],[Units]]</f>
        <v>3394.26</v>
      </c>
      <c r="K251" s="52"/>
    </row>
    <row r="252" spans="3:11" ht="18" x14ac:dyDescent="0.55000000000000004">
      <c r="C252" s="13" t="s">
        <v>8</v>
      </c>
      <c r="D252" s="46" t="s">
        <v>9</v>
      </c>
      <c r="E252" s="13" t="s">
        <v>53</v>
      </c>
      <c r="F252" s="14">
        <v>6132</v>
      </c>
      <c r="G252" s="15">
        <v>93</v>
      </c>
      <c r="H252" s="15">
        <f>Data[Amount]/Data[Units]</f>
        <v>65.935483870967744</v>
      </c>
      <c r="I252" s="52">
        <f>VLOOKUP(Data[[#This Row],[Product]],products3[#All],2)</f>
        <v>14.49</v>
      </c>
      <c r="J252" s="52">
        <f>Data[[#This Row],[Cost per Unit]]*Data[[#This Row],[Units]]</f>
        <v>1347.57</v>
      </c>
      <c r="K252" s="52"/>
    </row>
    <row r="253" spans="3:11" ht="18" x14ac:dyDescent="0.55000000000000004">
      <c r="C253" s="13" t="s">
        <v>55</v>
      </c>
      <c r="D253" s="46" t="s">
        <v>14</v>
      </c>
      <c r="E253" s="13" t="s">
        <v>17</v>
      </c>
      <c r="F253" s="14">
        <v>3472</v>
      </c>
      <c r="G253" s="15">
        <v>96</v>
      </c>
      <c r="H253" s="15">
        <f>Data[Amount]/Data[Units]</f>
        <v>36.166666666666664</v>
      </c>
      <c r="I253" s="52">
        <f>VLOOKUP(Data[[#This Row],[Product]],products3[#All],2)</f>
        <v>11.7</v>
      </c>
      <c r="J253" s="52">
        <f>Data[[#This Row],[Cost per Unit]]*Data[[#This Row],[Units]]</f>
        <v>1123.1999999999998</v>
      </c>
      <c r="K253" s="52"/>
    </row>
    <row r="254" spans="3:11" ht="18" x14ac:dyDescent="0.55000000000000004">
      <c r="C254" s="13" t="s">
        <v>13</v>
      </c>
      <c r="D254" s="46" t="s">
        <v>27</v>
      </c>
      <c r="E254" s="13" t="s">
        <v>23</v>
      </c>
      <c r="F254" s="14">
        <v>9660</v>
      </c>
      <c r="G254" s="15">
        <v>27</v>
      </c>
      <c r="H254" s="15">
        <f>Data[Amount]/Data[Units]</f>
        <v>357.77777777777777</v>
      </c>
      <c r="I254" s="52">
        <f>VLOOKUP(Data[[#This Row],[Product]],products3[#All],2)</f>
        <v>10.38</v>
      </c>
      <c r="J254" s="52">
        <f>Data[[#This Row],[Cost per Unit]]*Data[[#This Row],[Units]]</f>
        <v>280.26000000000005</v>
      </c>
      <c r="K254" s="52"/>
    </row>
    <row r="255" spans="3:11" ht="18" x14ac:dyDescent="0.55000000000000004">
      <c r="C255" s="13" t="s">
        <v>18</v>
      </c>
      <c r="D255" s="46" t="s">
        <v>34</v>
      </c>
      <c r="E255" s="13" t="s">
        <v>51</v>
      </c>
      <c r="F255" s="14">
        <v>2436</v>
      </c>
      <c r="G255" s="15">
        <v>99</v>
      </c>
      <c r="H255" s="15">
        <f>Data[Amount]/Data[Units]</f>
        <v>24.606060606060606</v>
      </c>
      <c r="I255" s="52">
        <f>VLOOKUP(Data[[#This Row],[Product]],products3[#All],2)</f>
        <v>9.77</v>
      </c>
      <c r="J255" s="52">
        <f>Data[[#This Row],[Cost per Unit]]*Data[[#This Row],[Units]]</f>
        <v>967.2299999999999</v>
      </c>
      <c r="K255" s="52"/>
    </row>
    <row r="256" spans="3:11" ht="18" x14ac:dyDescent="0.55000000000000004">
      <c r="C256" s="13" t="s">
        <v>18</v>
      </c>
      <c r="D256" s="46" t="s">
        <v>34</v>
      </c>
      <c r="E256" s="13" t="s">
        <v>31</v>
      </c>
      <c r="F256" s="14">
        <v>9506</v>
      </c>
      <c r="G256" s="15">
        <v>87</v>
      </c>
      <c r="H256" s="15">
        <f>Data[Amount]/Data[Units]</f>
        <v>109.26436781609195</v>
      </c>
      <c r="I256" s="52">
        <f>VLOOKUP(Data[[#This Row],[Product]],products3[#All],2)</f>
        <v>14.49</v>
      </c>
      <c r="J256" s="52">
        <f>Data[[#This Row],[Cost per Unit]]*Data[[#This Row],[Units]]</f>
        <v>1260.6300000000001</v>
      </c>
      <c r="K256" s="52"/>
    </row>
    <row r="257" spans="3:11" ht="18" x14ac:dyDescent="0.55000000000000004">
      <c r="C257" s="13" t="s">
        <v>55</v>
      </c>
      <c r="D257" s="46" t="s">
        <v>9</v>
      </c>
      <c r="E257" s="13" t="s">
        <v>45</v>
      </c>
      <c r="F257" s="14">
        <v>245</v>
      </c>
      <c r="G257" s="15">
        <v>288</v>
      </c>
      <c r="H257" s="15">
        <f>Data[Amount]/Data[Units]</f>
        <v>0.85069444444444442</v>
      </c>
      <c r="I257" s="52">
        <f>VLOOKUP(Data[[#This Row],[Product]],products3[#All],2)</f>
        <v>12.37</v>
      </c>
      <c r="J257" s="52">
        <f>Data[[#This Row],[Cost per Unit]]*Data[[#This Row],[Units]]</f>
        <v>3562.56</v>
      </c>
      <c r="K257" s="52"/>
    </row>
    <row r="258" spans="3:11" ht="18" x14ac:dyDescent="0.55000000000000004">
      <c r="C258" s="13" t="s">
        <v>13</v>
      </c>
      <c r="D258" s="46" t="s">
        <v>14</v>
      </c>
      <c r="E258" s="13" t="s">
        <v>42</v>
      </c>
      <c r="F258" s="14">
        <v>2702</v>
      </c>
      <c r="G258" s="15">
        <v>363</v>
      </c>
      <c r="H258" s="15">
        <f>Data[Amount]/Data[Units]</f>
        <v>7.443526170798898</v>
      </c>
      <c r="I258" s="52">
        <f>VLOOKUP(Data[[#This Row],[Product]],products3[#All],2)</f>
        <v>14.49</v>
      </c>
      <c r="J258" s="52">
        <f>Data[[#This Row],[Cost per Unit]]*Data[[#This Row],[Units]]</f>
        <v>5259.87</v>
      </c>
      <c r="K258" s="52"/>
    </row>
    <row r="259" spans="3:11" ht="18" x14ac:dyDescent="0.55000000000000004">
      <c r="C259" s="13" t="s">
        <v>55</v>
      </c>
      <c r="D259" s="46" t="s">
        <v>50</v>
      </c>
      <c r="E259" s="13" t="s">
        <v>33</v>
      </c>
      <c r="F259" s="14">
        <v>700</v>
      </c>
      <c r="G259" s="15">
        <v>87</v>
      </c>
      <c r="H259" s="15">
        <f>Data[Amount]/Data[Units]</f>
        <v>8.0459770114942533</v>
      </c>
      <c r="I259" s="52">
        <f>VLOOKUP(Data[[#This Row],[Product]],products3[#All],2)</f>
        <v>10.38</v>
      </c>
      <c r="J259" s="52">
        <f>Data[[#This Row],[Cost per Unit]]*Data[[#This Row],[Units]]</f>
        <v>903.06000000000006</v>
      </c>
      <c r="K259" s="52"/>
    </row>
    <row r="260" spans="3:11" ht="18" x14ac:dyDescent="0.55000000000000004">
      <c r="C260" s="13" t="s">
        <v>26</v>
      </c>
      <c r="D260" s="46" t="s">
        <v>50</v>
      </c>
      <c r="E260" s="13" t="s">
        <v>33</v>
      </c>
      <c r="F260" s="14">
        <v>3759</v>
      </c>
      <c r="G260" s="15">
        <v>150</v>
      </c>
      <c r="H260" s="15">
        <f>Data[Amount]/Data[Units]</f>
        <v>25.06</v>
      </c>
      <c r="I260" s="52">
        <f>VLOOKUP(Data[[#This Row],[Product]],products3[#All],2)</f>
        <v>10.38</v>
      </c>
      <c r="J260" s="52">
        <f>Data[[#This Row],[Cost per Unit]]*Data[[#This Row],[Units]]</f>
        <v>1557.0000000000002</v>
      </c>
      <c r="K260" s="52"/>
    </row>
    <row r="261" spans="3:11" ht="18" x14ac:dyDescent="0.55000000000000004">
      <c r="C261" s="13" t="s">
        <v>46</v>
      </c>
      <c r="D261" s="46" t="s">
        <v>14</v>
      </c>
      <c r="E261" s="13" t="s">
        <v>33</v>
      </c>
      <c r="F261" s="14">
        <v>1589</v>
      </c>
      <c r="G261" s="15">
        <v>303</v>
      </c>
      <c r="H261" s="15">
        <f>Data[Amount]/Data[Units]</f>
        <v>5.2442244224422438</v>
      </c>
      <c r="I261" s="52">
        <f>VLOOKUP(Data[[#This Row],[Product]],products3[#All],2)</f>
        <v>10.38</v>
      </c>
      <c r="J261" s="52">
        <f>Data[[#This Row],[Cost per Unit]]*Data[[#This Row],[Units]]</f>
        <v>3145.1400000000003</v>
      </c>
      <c r="K261" s="52"/>
    </row>
    <row r="262" spans="3:11" ht="18" x14ac:dyDescent="0.55000000000000004">
      <c r="C262" s="13" t="s">
        <v>40</v>
      </c>
      <c r="D262" s="46" t="s">
        <v>14</v>
      </c>
      <c r="E262" s="13" t="s">
        <v>54</v>
      </c>
      <c r="F262" s="14">
        <v>5194</v>
      </c>
      <c r="G262" s="15">
        <v>288</v>
      </c>
      <c r="H262" s="15">
        <f>Data[Amount]/Data[Units]</f>
        <v>18.034722222222221</v>
      </c>
      <c r="I262" s="52">
        <f>VLOOKUP(Data[[#This Row],[Product]],products3[#All],2)</f>
        <v>10.38</v>
      </c>
      <c r="J262" s="52">
        <f>Data[[#This Row],[Cost per Unit]]*Data[[#This Row],[Units]]</f>
        <v>2989.44</v>
      </c>
      <c r="K262" s="52"/>
    </row>
    <row r="263" spans="3:11" ht="18" x14ac:dyDescent="0.55000000000000004">
      <c r="C263" s="13" t="s">
        <v>55</v>
      </c>
      <c r="D263" s="46" t="s">
        <v>22</v>
      </c>
      <c r="E263" s="13" t="s">
        <v>12</v>
      </c>
      <c r="F263" s="14">
        <v>945</v>
      </c>
      <c r="G263" s="15">
        <v>75</v>
      </c>
      <c r="H263" s="15">
        <f>Data[Amount]/Data[Units]</f>
        <v>12.6</v>
      </c>
      <c r="I263" s="52">
        <f>VLOOKUP(Data[[#This Row],[Product]],products3[#All],2)</f>
        <v>14.49</v>
      </c>
      <c r="J263" s="52">
        <f>Data[[#This Row],[Cost per Unit]]*Data[[#This Row],[Units]]</f>
        <v>1086.75</v>
      </c>
      <c r="K263" s="52"/>
    </row>
    <row r="264" spans="3:11" ht="18" x14ac:dyDescent="0.55000000000000004">
      <c r="C264" s="13" t="s">
        <v>8</v>
      </c>
      <c r="D264" s="46" t="s">
        <v>34</v>
      </c>
      <c r="E264" s="13" t="s">
        <v>35</v>
      </c>
      <c r="F264" s="14">
        <v>1988</v>
      </c>
      <c r="G264" s="15">
        <v>39</v>
      </c>
      <c r="H264" s="15">
        <f>Data[Amount]/Data[Units]</f>
        <v>50.974358974358971</v>
      </c>
      <c r="I264" s="52">
        <f>VLOOKUP(Data[[#This Row],[Product]],products3[#All],2)</f>
        <v>5.79</v>
      </c>
      <c r="J264" s="52">
        <f>Data[[#This Row],[Cost per Unit]]*Data[[#This Row],[Units]]</f>
        <v>225.81</v>
      </c>
      <c r="K264" s="52"/>
    </row>
    <row r="265" spans="3:11" ht="18" x14ac:dyDescent="0.55000000000000004">
      <c r="C265" s="13" t="s">
        <v>26</v>
      </c>
      <c r="D265" s="46" t="s">
        <v>50</v>
      </c>
      <c r="E265" s="13" t="s">
        <v>15</v>
      </c>
      <c r="F265" s="14">
        <v>6734</v>
      </c>
      <c r="G265" s="15">
        <v>123</v>
      </c>
      <c r="H265" s="15">
        <f>Data[Amount]/Data[Units]</f>
        <v>54.747967479674799</v>
      </c>
      <c r="I265" s="52">
        <f>VLOOKUP(Data[[#This Row],[Product]],products3[#All],2)</f>
        <v>10.38</v>
      </c>
      <c r="J265" s="52">
        <f>Data[[#This Row],[Cost per Unit]]*Data[[#This Row],[Units]]</f>
        <v>1276.74</v>
      </c>
      <c r="K265" s="52"/>
    </row>
    <row r="266" spans="3:11" ht="18" x14ac:dyDescent="0.55000000000000004">
      <c r="C266" s="13" t="s">
        <v>8</v>
      </c>
      <c r="D266" s="46" t="s">
        <v>22</v>
      </c>
      <c r="E266" s="13" t="s">
        <v>19</v>
      </c>
      <c r="F266" s="14">
        <v>217</v>
      </c>
      <c r="G266" s="15">
        <v>36</v>
      </c>
      <c r="H266" s="15">
        <f>Data[Amount]/Data[Units]</f>
        <v>6.0277777777777777</v>
      </c>
      <c r="I266" s="52">
        <f>VLOOKUP(Data[[#This Row],[Product]],products3[#All],2)</f>
        <v>9.77</v>
      </c>
      <c r="J266" s="52">
        <f>Data[[#This Row],[Cost per Unit]]*Data[[#This Row],[Units]]</f>
        <v>351.71999999999997</v>
      </c>
      <c r="K266" s="52"/>
    </row>
    <row r="267" spans="3:11" ht="18" x14ac:dyDescent="0.55000000000000004">
      <c r="C267" s="13" t="s">
        <v>43</v>
      </c>
      <c r="D267" s="46" t="s">
        <v>50</v>
      </c>
      <c r="E267" s="13" t="s">
        <v>37</v>
      </c>
      <c r="F267" s="14">
        <v>6279</v>
      </c>
      <c r="G267" s="15">
        <v>237</v>
      </c>
      <c r="H267" s="15">
        <f>Data[Amount]/Data[Units]</f>
        <v>26.49367088607595</v>
      </c>
      <c r="I267" s="52">
        <f>VLOOKUP(Data[[#This Row],[Product]],products3[#All],2)</f>
        <v>9.77</v>
      </c>
      <c r="J267" s="52">
        <f>Data[[#This Row],[Cost per Unit]]*Data[[#This Row],[Units]]</f>
        <v>2315.4899999999998</v>
      </c>
      <c r="K267" s="52"/>
    </row>
    <row r="268" spans="3:11" ht="18" x14ac:dyDescent="0.55000000000000004">
      <c r="C268" s="13" t="s">
        <v>8</v>
      </c>
      <c r="D268" s="46" t="s">
        <v>22</v>
      </c>
      <c r="E268" s="13" t="s">
        <v>12</v>
      </c>
      <c r="F268" s="14">
        <v>4424</v>
      </c>
      <c r="G268" s="15">
        <v>201</v>
      </c>
      <c r="H268" s="15">
        <f>Data[Amount]/Data[Units]</f>
        <v>22.009950248756219</v>
      </c>
      <c r="I268" s="52">
        <f>VLOOKUP(Data[[#This Row],[Product]],products3[#All],2)</f>
        <v>14.49</v>
      </c>
      <c r="J268" s="52">
        <f>Data[[#This Row],[Cost per Unit]]*Data[[#This Row],[Units]]</f>
        <v>2912.4900000000002</v>
      </c>
      <c r="K268" s="52"/>
    </row>
    <row r="269" spans="3:11" ht="18" x14ac:dyDescent="0.55000000000000004">
      <c r="C269" s="13" t="s">
        <v>46</v>
      </c>
      <c r="D269" s="46" t="s">
        <v>22</v>
      </c>
      <c r="E269" s="13" t="s">
        <v>33</v>
      </c>
      <c r="F269" s="14">
        <v>189</v>
      </c>
      <c r="G269" s="15">
        <v>48</v>
      </c>
      <c r="H269" s="15">
        <f>Data[Amount]/Data[Units]</f>
        <v>3.9375</v>
      </c>
      <c r="I269" s="52">
        <f>VLOOKUP(Data[[#This Row],[Product]],products3[#All],2)</f>
        <v>10.38</v>
      </c>
      <c r="J269" s="52">
        <f>Data[[#This Row],[Cost per Unit]]*Data[[#This Row],[Units]]</f>
        <v>498.24</v>
      </c>
      <c r="K269" s="52"/>
    </row>
    <row r="270" spans="3:11" ht="18" x14ac:dyDescent="0.55000000000000004">
      <c r="C270" s="13" t="s">
        <v>43</v>
      </c>
      <c r="D270" s="46" t="s">
        <v>14</v>
      </c>
      <c r="E270" s="13" t="s">
        <v>37</v>
      </c>
      <c r="F270" s="14">
        <v>490</v>
      </c>
      <c r="G270" s="15">
        <v>84</v>
      </c>
      <c r="H270" s="15">
        <f>Data[Amount]/Data[Units]</f>
        <v>5.833333333333333</v>
      </c>
      <c r="I270" s="52">
        <f>VLOOKUP(Data[[#This Row],[Product]],products3[#All],2)</f>
        <v>9.77</v>
      </c>
      <c r="J270" s="52">
        <f>Data[[#This Row],[Cost per Unit]]*Data[[#This Row],[Units]]</f>
        <v>820.68</v>
      </c>
      <c r="K270" s="52"/>
    </row>
    <row r="271" spans="3:11" ht="18" x14ac:dyDescent="0.55000000000000004">
      <c r="C271" s="13" t="s">
        <v>13</v>
      </c>
      <c r="D271" s="46" t="s">
        <v>9</v>
      </c>
      <c r="E271" s="13" t="s">
        <v>45</v>
      </c>
      <c r="F271" s="14">
        <v>434</v>
      </c>
      <c r="G271" s="15">
        <v>87</v>
      </c>
      <c r="H271" s="15">
        <f>Data[Amount]/Data[Units]</f>
        <v>4.9885057471264371</v>
      </c>
      <c r="I271" s="52">
        <f>VLOOKUP(Data[[#This Row],[Product]],products3[#All],2)</f>
        <v>12.37</v>
      </c>
      <c r="J271" s="52">
        <f>Data[[#This Row],[Cost per Unit]]*Data[[#This Row],[Units]]</f>
        <v>1076.1899999999998</v>
      </c>
      <c r="K271" s="52"/>
    </row>
    <row r="272" spans="3:11" ht="18" x14ac:dyDescent="0.55000000000000004">
      <c r="C272" s="13" t="s">
        <v>40</v>
      </c>
      <c r="D272" s="46" t="s">
        <v>34</v>
      </c>
      <c r="E272" s="13" t="s">
        <v>10</v>
      </c>
      <c r="F272" s="14">
        <v>10129</v>
      </c>
      <c r="G272" s="15">
        <v>312</v>
      </c>
      <c r="H272" s="15">
        <f>Data[Amount]/Data[Units]</f>
        <v>32.464743589743591</v>
      </c>
      <c r="I272" s="52">
        <f>VLOOKUP(Data[[#This Row],[Product]],products3[#All],2)</f>
        <v>11.7</v>
      </c>
      <c r="J272" s="52">
        <f>Data[[#This Row],[Cost per Unit]]*Data[[#This Row],[Units]]</f>
        <v>3650.3999999999996</v>
      </c>
      <c r="K272" s="52"/>
    </row>
    <row r="273" spans="3:11" ht="18" x14ac:dyDescent="0.55000000000000004">
      <c r="C273" s="13" t="s">
        <v>47</v>
      </c>
      <c r="D273" s="46" t="s">
        <v>27</v>
      </c>
      <c r="E273" s="13" t="s">
        <v>54</v>
      </c>
      <c r="F273" s="14">
        <v>1652</v>
      </c>
      <c r="G273" s="15">
        <v>102</v>
      </c>
      <c r="H273" s="15">
        <f>Data[Amount]/Data[Units]</f>
        <v>16.196078431372548</v>
      </c>
      <c r="I273" s="52">
        <f>VLOOKUP(Data[[#This Row],[Product]],products3[#All],2)</f>
        <v>10.38</v>
      </c>
      <c r="J273" s="52">
        <f>Data[[#This Row],[Cost per Unit]]*Data[[#This Row],[Units]]</f>
        <v>1058.76</v>
      </c>
      <c r="K273" s="52"/>
    </row>
    <row r="274" spans="3:11" ht="18" x14ac:dyDescent="0.55000000000000004">
      <c r="C274" s="13" t="s">
        <v>13</v>
      </c>
      <c r="D274" s="46" t="s">
        <v>34</v>
      </c>
      <c r="E274" s="13" t="s">
        <v>45</v>
      </c>
      <c r="F274" s="14">
        <v>6433</v>
      </c>
      <c r="G274" s="15">
        <v>78</v>
      </c>
      <c r="H274" s="15">
        <f>Data[Amount]/Data[Units]</f>
        <v>82.474358974358978</v>
      </c>
      <c r="I274" s="52">
        <f>VLOOKUP(Data[[#This Row],[Product]],products3[#All],2)</f>
        <v>12.37</v>
      </c>
      <c r="J274" s="52">
        <f>Data[[#This Row],[Cost per Unit]]*Data[[#This Row],[Units]]</f>
        <v>964.8599999999999</v>
      </c>
      <c r="K274" s="52"/>
    </row>
    <row r="275" spans="3:11" ht="18" x14ac:dyDescent="0.55000000000000004">
      <c r="C275" s="13" t="s">
        <v>47</v>
      </c>
      <c r="D275" s="46" t="s">
        <v>50</v>
      </c>
      <c r="E275" s="13" t="s">
        <v>48</v>
      </c>
      <c r="F275" s="14">
        <v>2212</v>
      </c>
      <c r="G275" s="15">
        <v>117</v>
      </c>
      <c r="H275" s="15">
        <f>Data[Amount]/Data[Units]</f>
        <v>18.905982905982906</v>
      </c>
      <c r="I275" s="52">
        <f>VLOOKUP(Data[[#This Row],[Product]],products3[#All],2)</f>
        <v>10.38</v>
      </c>
      <c r="J275" s="52">
        <f>Data[[#This Row],[Cost per Unit]]*Data[[#This Row],[Units]]</f>
        <v>1214.46</v>
      </c>
      <c r="K275" s="52"/>
    </row>
    <row r="276" spans="3:11" ht="18" x14ac:dyDescent="0.55000000000000004">
      <c r="C276" s="13" t="s">
        <v>21</v>
      </c>
      <c r="D276" s="46" t="s">
        <v>14</v>
      </c>
      <c r="E276" s="13" t="s">
        <v>39</v>
      </c>
      <c r="F276" s="14">
        <v>609</v>
      </c>
      <c r="G276" s="15">
        <v>99</v>
      </c>
      <c r="H276" s="15">
        <f>Data[Amount]/Data[Units]</f>
        <v>6.1515151515151514</v>
      </c>
      <c r="I276" s="52">
        <f>VLOOKUP(Data[[#This Row],[Product]],products3[#All],2)</f>
        <v>11.7</v>
      </c>
      <c r="J276" s="52">
        <f>Data[[#This Row],[Cost per Unit]]*Data[[#This Row],[Units]]</f>
        <v>1158.3</v>
      </c>
      <c r="K276" s="52"/>
    </row>
    <row r="277" spans="3:11" ht="18" x14ac:dyDescent="0.55000000000000004">
      <c r="C277" s="13" t="s">
        <v>8</v>
      </c>
      <c r="D277" s="46" t="s">
        <v>14</v>
      </c>
      <c r="E277" s="13" t="s">
        <v>49</v>
      </c>
      <c r="F277" s="14">
        <v>1638</v>
      </c>
      <c r="G277" s="15">
        <v>48</v>
      </c>
      <c r="H277" s="15">
        <f>Data[Amount]/Data[Units]</f>
        <v>34.125</v>
      </c>
      <c r="I277" s="52">
        <f>VLOOKUP(Data[[#This Row],[Product]],products3[#All],2)</f>
        <v>11.7</v>
      </c>
      <c r="J277" s="52">
        <f>Data[[#This Row],[Cost per Unit]]*Data[[#This Row],[Units]]</f>
        <v>561.59999999999991</v>
      </c>
      <c r="K277" s="52"/>
    </row>
    <row r="278" spans="3:11" ht="18" x14ac:dyDescent="0.55000000000000004">
      <c r="C278" s="13" t="s">
        <v>40</v>
      </c>
      <c r="D278" s="46" t="s">
        <v>50</v>
      </c>
      <c r="E278" s="13" t="s">
        <v>25</v>
      </c>
      <c r="F278" s="14">
        <v>3829</v>
      </c>
      <c r="G278" s="15">
        <v>24</v>
      </c>
      <c r="H278" s="15">
        <f>Data[Amount]/Data[Units]</f>
        <v>159.54166666666666</v>
      </c>
      <c r="I278" s="52">
        <f>VLOOKUP(Data[[#This Row],[Product]],products3[#All],2)</f>
        <v>14.49</v>
      </c>
      <c r="J278" s="52">
        <f>Data[[#This Row],[Cost per Unit]]*Data[[#This Row],[Units]]</f>
        <v>347.76</v>
      </c>
      <c r="K278" s="52"/>
    </row>
    <row r="279" spans="3:11" ht="18" x14ac:dyDescent="0.55000000000000004">
      <c r="C279" s="13" t="s">
        <v>8</v>
      </c>
      <c r="D279" s="46" t="s">
        <v>27</v>
      </c>
      <c r="E279" s="13" t="s">
        <v>25</v>
      </c>
      <c r="F279" s="14">
        <v>5775</v>
      </c>
      <c r="G279" s="15">
        <v>42</v>
      </c>
      <c r="H279" s="15">
        <f>Data[Amount]/Data[Units]</f>
        <v>137.5</v>
      </c>
      <c r="I279" s="52">
        <f>VLOOKUP(Data[[#This Row],[Product]],products3[#All],2)</f>
        <v>14.49</v>
      </c>
      <c r="J279" s="52">
        <f>Data[[#This Row],[Cost per Unit]]*Data[[#This Row],[Units]]</f>
        <v>608.58000000000004</v>
      </c>
      <c r="K279" s="52"/>
    </row>
    <row r="280" spans="3:11" ht="18" x14ac:dyDescent="0.55000000000000004">
      <c r="C280" s="13" t="s">
        <v>26</v>
      </c>
      <c r="D280" s="46" t="s">
        <v>14</v>
      </c>
      <c r="E280" s="13" t="s">
        <v>42</v>
      </c>
      <c r="F280" s="14">
        <v>1071</v>
      </c>
      <c r="G280" s="15">
        <v>270</v>
      </c>
      <c r="H280" s="15">
        <f>Data[Amount]/Data[Units]</f>
        <v>3.9666666666666668</v>
      </c>
      <c r="I280" s="52">
        <f>VLOOKUP(Data[[#This Row],[Product]],products3[#All],2)</f>
        <v>14.49</v>
      </c>
      <c r="J280" s="52">
        <f>Data[[#This Row],[Cost per Unit]]*Data[[#This Row],[Units]]</f>
        <v>3912.3</v>
      </c>
      <c r="K280" s="52"/>
    </row>
    <row r="281" spans="3:11" ht="18" x14ac:dyDescent="0.55000000000000004">
      <c r="C281" s="13" t="s">
        <v>13</v>
      </c>
      <c r="D281" s="46" t="s">
        <v>22</v>
      </c>
      <c r="E281" s="13" t="s">
        <v>48</v>
      </c>
      <c r="F281" s="14">
        <v>5019</v>
      </c>
      <c r="G281" s="15">
        <v>150</v>
      </c>
      <c r="H281" s="15">
        <f>Data[Amount]/Data[Units]</f>
        <v>33.46</v>
      </c>
      <c r="I281" s="52">
        <f>VLOOKUP(Data[[#This Row],[Product]],products3[#All],2)</f>
        <v>10.38</v>
      </c>
      <c r="J281" s="52">
        <f>Data[[#This Row],[Cost per Unit]]*Data[[#This Row],[Units]]</f>
        <v>1557.0000000000002</v>
      </c>
      <c r="K281" s="52"/>
    </row>
    <row r="282" spans="3:11" ht="18" x14ac:dyDescent="0.55000000000000004">
      <c r="C282" s="13" t="s">
        <v>46</v>
      </c>
      <c r="D282" s="46" t="s">
        <v>9</v>
      </c>
      <c r="E282" s="13" t="s">
        <v>25</v>
      </c>
      <c r="F282" s="14">
        <v>2863</v>
      </c>
      <c r="G282" s="15">
        <v>42</v>
      </c>
      <c r="H282" s="15">
        <f>Data[Amount]/Data[Units]</f>
        <v>68.166666666666671</v>
      </c>
      <c r="I282" s="52">
        <f>VLOOKUP(Data[[#This Row],[Product]],products3[#All],2)</f>
        <v>14.49</v>
      </c>
      <c r="J282" s="52">
        <f>Data[[#This Row],[Cost per Unit]]*Data[[#This Row],[Units]]</f>
        <v>608.58000000000004</v>
      </c>
      <c r="K282" s="52"/>
    </row>
    <row r="283" spans="3:11" ht="18" x14ac:dyDescent="0.55000000000000004">
      <c r="C283" s="13" t="s">
        <v>8</v>
      </c>
      <c r="D283" s="46" t="s">
        <v>14</v>
      </c>
      <c r="E283" s="13" t="s">
        <v>52</v>
      </c>
      <c r="F283" s="14">
        <v>1617</v>
      </c>
      <c r="G283" s="15">
        <v>126</v>
      </c>
      <c r="H283" s="15">
        <f>Data[Amount]/Data[Units]</f>
        <v>12.833333333333334</v>
      </c>
      <c r="I283" s="52">
        <f>VLOOKUP(Data[[#This Row],[Product]],products3[#All],2)</f>
        <v>7.16</v>
      </c>
      <c r="J283" s="52">
        <f>Data[[#This Row],[Cost per Unit]]*Data[[#This Row],[Units]]</f>
        <v>902.16</v>
      </c>
      <c r="K283" s="52"/>
    </row>
    <row r="284" spans="3:11" ht="18" x14ac:dyDescent="0.55000000000000004">
      <c r="C284" s="13" t="s">
        <v>26</v>
      </c>
      <c r="D284" s="46" t="s">
        <v>9</v>
      </c>
      <c r="E284" s="13" t="s">
        <v>51</v>
      </c>
      <c r="F284" s="14">
        <v>6818</v>
      </c>
      <c r="G284" s="15">
        <v>6</v>
      </c>
      <c r="H284" s="15">
        <f>Data[Amount]/Data[Units]</f>
        <v>1136.3333333333333</v>
      </c>
      <c r="I284" s="52">
        <f>VLOOKUP(Data[[#This Row],[Product]],products3[#All],2)</f>
        <v>9.77</v>
      </c>
      <c r="J284" s="52">
        <f>Data[[#This Row],[Cost per Unit]]*Data[[#This Row],[Units]]</f>
        <v>58.62</v>
      </c>
      <c r="K284" s="52"/>
    </row>
    <row r="285" spans="3:11" ht="18" x14ac:dyDescent="0.55000000000000004">
      <c r="C285" s="13" t="s">
        <v>47</v>
      </c>
      <c r="D285" s="46" t="s">
        <v>14</v>
      </c>
      <c r="E285" s="13" t="s">
        <v>25</v>
      </c>
      <c r="F285" s="14">
        <v>6657</v>
      </c>
      <c r="G285" s="15">
        <v>276</v>
      </c>
      <c r="H285" s="15">
        <f>Data[Amount]/Data[Units]</f>
        <v>24.119565217391305</v>
      </c>
      <c r="I285" s="52">
        <f>VLOOKUP(Data[[#This Row],[Product]],products3[#All],2)</f>
        <v>14.49</v>
      </c>
      <c r="J285" s="52">
        <f>Data[[#This Row],[Cost per Unit]]*Data[[#This Row],[Units]]</f>
        <v>3999.2400000000002</v>
      </c>
      <c r="K285" s="52"/>
    </row>
    <row r="286" spans="3:11" ht="18" x14ac:dyDescent="0.55000000000000004">
      <c r="C286" s="13" t="s">
        <v>47</v>
      </c>
      <c r="D286" s="46" t="s">
        <v>50</v>
      </c>
      <c r="E286" s="13" t="s">
        <v>33</v>
      </c>
      <c r="F286" s="14">
        <v>2919</v>
      </c>
      <c r="G286" s="15">
        <v>93</v>
      </c>
      <c r="H286" s="15">
        <f>Data[Amount]/Data[Units]</f>
        <v>31.387096774193548</v>
      </c>
      <c r="I286" s="52">
        <f>VLOOKUP(Data[[#This Row],[Product]],products3[#All],2)</f>
        <v>10.38</v>
      </c>
      <c r="J286" s="52">
        <f>Data[[#This Row],[Cost per Unit]]*Data[[#This Row],[Units]]</f>
        <v>965.34</v>
      </c>
      <c r="K286" s="52"/>
    </row>
    <row r="287" spans="3:11" ht="18" x14ac:dyDescent="0.55000000000000004">
      <c r="C287" s="13" t="s">
        <v>46</v>
      </c>
      <c r="D287" s="46" t="s">
        <v>22</v>
      </c>
      <c r="E287" s="13" t="s">
        <v>35</v>
      </c>
      <c r="F287" s="14">
        <v>3094</v>
      </c>
      <c r="G287" s="15">
        <v>246</v>
      </c>
      <c r="H287" s="15">
        <f>Data[Amount]/Data[Units]</f>
        <v>12.577235772357724</v>
      </c>
      <c r="I287" s="52">
        <f>VLOOKUP(Data[[#This Row],[Product]],products3[#All],2)</f>
        <v>5.79</v>
      </c>
      <c r="J287" s="52">
        <f>Data[[#This Row],[Cost per Unit]]*Data[[#This Row],[Units]]</f>
        <v>1424.34</v>
      </c>
      <c r="K287" s="52"/>
    </row>
    <row r="288" spans="3:11" ht="18" x14ac:dyDescent="0.55000000000000004">
      <c r="C288" s="13" t="s">
        <v>26</v>
      </c>
      <c r="D288" s="46" t="s">
        <v>27</v>
      </c>
      <c r="E288" s="13" t="s">
        <v>49</v>
      </c>
      <c r="F288" s="14">
        <v>2989</v>
      </c>
      <c r="G288" s="15">
        <v>3</v>
      </c>
      <c r="H288" s="15">
        <f>Data[Amount]/Data[Units]</f>
        <v>996.33333333333337</v>
      </c>
      <c r="I288" s="52">
        <f>VLOOKUP(Data[[#This Row],[Product]],products3[#All],2)</f>
        <v>11.7</v>
      </c>
      <c r="J288" s="52">
        <f>Data[[#This Row],[Cost per Unit]]*Data[[#This Row],[Units]]</f>
        <v>35.099999999999994</v>
      </c>
      <c r="K288" s="52"/>
    </row>
    <row r="289" spans="3:11" ht="18" x14ac:dyDescent="0.55000000000000004">
      <c r="C289" s="13" t="s">
        <v>13</v>
      </c>
      <c r="D289" s="46" t="s">
        <v>34</v>
      </c>
      <c r="E289" s="13" t="s">
        <v>53</v>
      </c>
      <c r="F289" s="14">
        <v>2268</v>
      </c>
      <c r="G289" s="15">
        <v>63</v>
      </c>
      <c r="H289" s="15">
        <f>Data[Amount]/Data[Units]</f>
        <v>36</v>
      </c>
      <c r="I289" s="52">
        <f>VLOOKUP(Data[[#This Row],[Product]],products3[#All],2)</f>
        <v>14.49</v>
      </c>
      <c r="J289" s="52">
        <f>Data[[#This Row],[Cost per Unit]]*Data[[#This Row],[Units]]</f>
        <v>912.87</v>
      </c>
      <c r="K289" s="52"/>
    </row>
    <row r="290" spans="3:11" ht="18" x14ac:dyDescent="0.55000000000000004">
      <c r="C290" s="13" t="s">
        <v>43</v>
      </c>
      <c r="D290" s="46" t="s">
        <v>14</v>
      </c>
      <c r="E290" s="13" t="s">
        <v>35</v>
      </c>
      <c r="F290" s="14">
        <v>4753</v>
      </c>
      <c r="G290" s="15">
        <v>246</v>
      </c>
      <c r="H290" s="15">
        <f>Data[Amount]/Data[Units]</f>
        <v>19.321138211382113</v>
      </c>
      <c r="I290" s="52">
        <f>VLOOKUP(Data[[#This Row],[Product]],products3[#All],2)</f>
        <v>5.79</v>
      </c>
      <c r="J290" s="52">
        <f>Data[[#This Row],[Cost per Unit]]*Data[[#This Row],[Units]]</f>
        <v>1424.34</v>
      </c>
      <c r="K290" s="52"/>
    </row>
    <row r="291" spans="3:11" ht="18" x14ac:dyDescent="0.55000000000000004">
      <c r="C291" s="13" t="s">
        <v>46</v>
      </c>
      <c r="D291" s="46" t="s">
        <v>50</v>
      </c>
      <c r="E291" s="13" t="s">
        <v>39</v>
      </c>
      <c r="F291" s="14">
        <v>7511</v>
      </c>
      <c r="G291" s="15">
        <v>120</v>
      </c>
      <c r="H291" s="15">
        <f>Data[Amount]/Data[Units]</f>
        <v>62.591666666666669</v>
      </c>
      <c r="I291" s="52">
        <f>VLOOKUP(Data[[#This Row],[Product]],products3[#All],2)</f>
        <v>11.7</v>
      </c>
      <c r="J291" s="52">
        <f>Data[[#This Row],[Cost per Unit]]*Data[[#This Row],[Units]]</f>
        <v>1404</v>
      </c>
      <c r="K291" s="52"/>
    </row>
    <row r="292" spans="3:11" ht="18" x14ac:dyDescent="0.55000000000000004">
      <c r="C292" s="13" t="s">
        <v>46</v>
      </c>
      <c r="D292" s="46" t="s">
        <v>34</v>
      </c>
      <c r="E292" s="13" t="s">
        <v>35</v>
      </c>
      <c r="F292" s="14">
        <v>4326</v>
      </c>
      <c r="G292" s="15">
        <v>348</v>
      </c>
      <c r="H292" s="15">
        <f>Data[Amount]/Data[Units]</f>
        <v>12.431034482758621</v>
      </c>
      <c r="I292" s="52">
        <f>VLOOKUP(Data[[#This Row],[Product]],products3[#All],2)</f>
        <v>5.79</v>
      </c>
      <c r="J292" s="52">
        <f>Data[[#This Row],[Cost per Unit]]*Data[[#This Row],[Units]]</f>
        <v>2014.92</v>
      </c>
      <c r="K292" s="52"/>
    </row>
    <row r="293" spans="3:11" ht="18" x14ac:dyDescent="0.55000000000000004">
      <c r="C293" s="13" t="s">
        <v>21</v>
      </c>
      <c r="D293" s="46" t="s">
        <v>50</v>
      </c>
      <c r="E293" s="13" t="s">
        <v>48</v>
      </c>
      <c r="F293" s="14">
        <v>4935</v>
      </c>
      <c r="G293" s="15">
        <v>126</v>
      </c>
      <c r="H293" s="15">
        <f>Data[Amount]/Data[Units]</f>
        <v>39.166666666666664</v>
      </c>
      <c r="I293" s="52">
        <f>VLOOKUP(Data[[#This Row],[Product]],products3[#All],2)</f>
        <v>10.38</v>
      </c>
      <c r="J293" s="52">
        <f>Data[[#This Row],[Cost per Unit]]*Data[[#This Row],[Units]]</f>
        <v>1307.8800000000001</v>
      </c>
      <c r="K293" s="52"/>
    </row>
    <row r="294" spans="3:11" ht="18" x14ac:dyDescent="0.55000000000000004">
      <c r="C294" s="13" t="s">
        <v>26</v>
      </c>
      <c r="D294" s="46" t="s">
        <v>14</v>
      </c>
      <c r="E294" s="13" t="s">
        <v>10</v>
      </c>
      <c r="F294" s="14">
        <v>4781</v>
      </c>
      <c r="G294" s="15">
        <v>123</v>
      </c>
      <c r="H294" s="15">
        <f>Data[Amount]/Data[Units]</f>
        <v>38.869918699186989</v>
      </c>
      <c r="I294" s="52">
        <f>VLOOKUP(Data[[#This Row],[Product]],products3[#All],2)</f>
        <v>11.7</v>
      </c>
      <c r="J294" s="52">
        <f>Data[[#This Row],[Cost per Unit]]*Data[[#This Row],[Units]]</f>
        <v>1439.1</v>
      </c>
      <c r="K294" s="52"/>
    </row>
    <row r="295" spans="3:11" ht="18" x14ac:dyDescent="0.55000000000000004">
      <c r="C295" s="13" t="s">
        <v>43</v>
      </c>
      <c r="D295" s="46" t="s">
        <v>34</v>
      </c>
      <c r="E295" s="13" t="s">
        <v>28</v>
      </c>
      <c r="F295" s="14">
        <v>7483</v>
      </c>
      <c r="G295" s="15">
        <v>45</v>
      </c>
      <c r="H295" s="15">
        <f>Data[Amount]/Data[Units]</f>
        <v>166.28888888888889</v>
      </c>
      <c r="I295" s="52">
        <f>VLOOKUP(Data[[#This Row],[Product]],products3[#All],2)</f>
        <v>12.37</v>
      </c>
      <c r="J295" s="52">
        <f>Data[[#This Row],[Cost per Unit]]*Data[[#This Row],[Units]]</f>
        <v>556.65</v>
      </c>
      <c r="K295" s="52"/>
    </row>
    <row r="296" spans="3:11" ht="18" x14ac:dyDescent="0.55000000000000004">
      <c r="C296" s="13" t="s">
        <v>55</v>
      </c>
      <c r="D296" s="46" t="s">
        <v>34</v>
      </c>
      <c r="E296" s="13" t="s">
        <v>19</v>
      </c>
      <c r="F296" s="14">
        <v>6860</v>
      </c>
      <c r="G296" s="15">
        <v>126</v>
      </c>
      <c r="H296" s="15">
        <f>Data[Amount]/Data[Units]</f>
        <v>54.444444444444443</v>
      </c>
      <c r="I296" s="52">
        <f>VLOOKUP(Data[[#This Row],[Product]],products3[#All],2)</f>
        <v>9.77</v>
      </c>
      <c r="J296" s="52">
        <f>Data[[#This Row],[Cost per Unit]]*Data[[#This Row],[Units]]</f>
        <v>1231.02</v>
      </c>
      <c r="K296" s="52"/>
    </row>
    <row r="297" spans="3:11" ht="18" x14ac:dyDescent="0.55000000000000004">
      <c r="C297" s="13" t="s">
        <v>8</v>
      </c>
      <c r="D297" s="46" t="s">
        <v>9</v>
      </c>
      <c r="E297" s="13" t="s">
        <v>52</v>
      </c>
      <c r="F297" s="14">
        <v>9002</v>
      </c>
      <c r="G297" s="15">
        <v>72</v>
      </c>
      <c r="H297" s="15">
        <f>Data[Amount]/Data[Units]</f>
        <v>125.02777777777777</v>
      </c>
      <c r="I297" s="52">
        <f>VLOOKUP(Data[[#This Row],[Product]],products3[#All],2)</f>
        <v>7.16</v>
      </c>
      <c r="J297" s="52">
        <f>Data[[#This Row],[Cost per Unit]]*Data[[#This Row],[Units]]</f>
        <v>515.52</v>
      </c>
      <c r="K297" s="52"/>
    </row>
    <row r="298" spans="3:11" ht="18" x14ac:dyDescent="0.55000000000000004">
      <c r="C298" s="13" t="s">
        <v>26</v>
      </c>
      <c r="D298" s="46" t="s">
        <v>22</v>
      </c>
      <c r="E298" s="13" t="s">
        <v>52</v>
      </c>
      <c r="F298" s="14">
        <v>1400</v>
      </c>
      <c r="G298" s="15">
        <v>135</v>
      </c>
      <c r="H298" s="15">
        <f>Data[Amount]/Data[Units]</f>
        <v>10.37037037037037</v>
      </c>
      <c r="I298" s="52">
        <f>VLOOKUP(Data[[#This Row],[Product]],products3[#All],2)</f>
        <v>7.16</v>
      </c>
      <c r="J298" s="52">
        <f>Data[[#This Row],[Cost per Unit]]*Data[[#This Row],[Units]]</f>
        <v>966.6</v>
      </c>
      <c r="K298" s="52"/>
    </row>
    <row r="299" spans="3:11" ht="18" x14ac:dyDescent="0.55000000000000004">
      <c r="C299" s="13" t="s">
        <v>55</v>
      </c>
      <c r="D299" s="46" t="s">
        <v>50</v>
      </c>
      <c r="E299" s="13" t="s">
        <v>37</v>
      </c>
      <c r="F299" s="14">
        <v>4053</v>
      </c>
      <c r="G299" s="15">
        <v>24</v>
      </c>
      <c r="H299" s="15">
        <f>Data[Amount]/Data[Units]</f>
        <v>168.875</v>
      </c>
      <c r="I299" s="52">
        <f>VLOOKUP(Data[[#This Row],[Product]],products3[#All],2)</f>
        <v>9.77</v>
      </c>
      <c r="J299" s="52">
        <f>Data[[#This Row],[Cost per Unit]]*Data[[#This Row],[Units]]</f>
        <v>234.48</v>
      </c>
      <c r="K299" s="52"/>
    </row>
    <row r="300" spans="3:11" ht="18" x14ac:dyDescent="0.55000000000000004">
      <c r="C300" s="13" t="s">
        <v>40</v>
      </c>
      <c r="D300" s="46" t="s">
        <v>22</v>
      </c>
      <c r="E300" s="13" t="s">
        <v>35</v>
      </c>
      <c r="F300" s="14">
        <v>2149</v>
      </c>
      <c r="G300" s="15">
        <v>117</v>
      </c>
      <c r="H300" s="15">
        <f>Data[Amount]/Data[Units]</f>
        <v>18.367521367521366</v>
      </c>
      <c r="I300" s="52">
        <f>VLOOKUP(Data[[#This Row],[Product]],products3[#All],2)</f>
        <v>5.79</v>
      </c>
      <c r="J300" s="52">
        <f>Data[[#This Row],[Cost per Unit]]*Data[[#This Row],[Units]]</f>
        <v>677.43</v>
      </c>
      <c r="K300" s="52"/>
    </row>
    <row r="301" spans="3:11" ht="18" x14ac:dyDescent="0.55000000000000004">
      <c r="C301" s="13" t="s">
        <v>47</v>
      </c>
      <c r="D301" s="46" t="s">
        <v>27</v>
      </c>
      <c r="E301" s="13" t="s">
        <v>52</v>
      </c>
      <c r="F301" s="14">
        <v>3640</v>
      </c>
      <c r="G301" s="15">
        <v>51</v>
      </c>
      <c r="H301" s="15">
        <f>Data[Amount]/Data[Units]</f>
        <v>71.372549019607845</v>
      </c>
      <c r="I301" s="52">
        <f>VLOOKUP(Data[[#This Row],[Product]],products3[#All],2)</f>
        <v>7.16</v>
      </c>
      <c r="J301" s="52">
        <f>Data[[#This Row],[Cost per Unit]]*Data[[#This Row],[Units]]</f>
        <v>365.16</v>
      </c>
      <c r="K301" s="52"/>
    </row>
    <row r="302" spans="3:11" ht="18" x14ac:dyDescent="0.55000000000000004">
      <c r="C302" s="13" t="s">
        <v>46</v>
      </c>
      <c r="D302" s="46" t="s">
        <v>27</v>
      </c>
      <c r="E302" s="13" t="s">
        <v>48</v>
      </c>
      <c r="F302" s="14">
        <v>630</v>
      </c>
      <c r="G302" s="15">
        <v>36</v>
      </c>
      <c r="H302" s="15">
        <f>Data[Amount]/Data[Units]</f>
        <v>17.5</v>
      </c>
      <c r="I302" s="52">
        <f>VLOOKUP(Data[[#This Row],[Product]],products3[#All],2)</f>
        <v>10.38</v>
      </c>
      <c r="J302" s="52">
        <f>Data[[#This Row],[Cost per Unit]]*Data[[#This Row],[Units]]</f>
        <v>373.68</v>
      </c>
      <c r="K302" s="52"/>
    </row>
    <row r="303" spans="3:11" ht="18" x14ac:dyDescent="0.55000000000000004">
      <c r="C303" s="13" t="s">
        <v>18</v>
      </c>
      <c r="D303" s="46" t="s">
        <v>14</v>
      </c>
      <c r="E303" s="13" t="s">
        <v>53</v>
      </c>
      <c r="F303" s="14">
        <v>2429</v>
      </c>
      <c r="G303" s="15">
        <v>144</v>
      </c>
      <c r="H303" s="15">
        <f>Data[Amount]/Data[Units]</f>
        <v>16.868055555555557</v>
      </c>
      <c r="I303" s="52">
        <f>VLOOKUP(Data[[#This Row],[Product]],products3[#All],2)</f>
        <v>14.49</v>
      </c>
      <c r="J303" s="52">
        <f>Data[[#This Row],[Cost per Unit]]*Data[[#This Row],[Units]]</f>
        <v>2086.56</v>
      </c>
      <c r="K303" s="52"/>
    </row>
    <row r="304" spans="3:11" ht="18" x14ac:dyDescent="0.55000000000000004">
      <c r="C304" s="13" t="s">
        <v>18</v>
      </c>
      <c r="D304" s="46" t="s">
        <v>22</v>
      </c>
      <c r="E304" s="13" t="s">
        <v>28</v>
      </c>
      <c r="F304" s="14">
        <v>2142</v>
      </c>
      <c r="G304" s="15">
        <v>114</v>
      </c>
      <c r="H304" s="15">
        <f>Data[Amount]/Data[Units]</f>
        <v>18.789473684210527</v>
      </c>
      <c r="I304" s="52">
        <f>VLOOKUP(Data[[#This Row],[Product]],products3[#All],2)</f>
        <v>12.37</v>
      </c>
      <c r="J304" s="52">
        <f>Data[[#This Row],[Cost per Unit]]*Data[[#This Row],[Units]]</f>
        <v>1410.1799999999998</v>
      </c>
      <c r="K304" s="52"/>
    </row>
    <row r="305" spans="3:11" ht="18" x14ac:dyDescent="0.55000000000000004">
      <c r="C305" s="13" t="s">
        <v>40</v>
      </c>
      <c r="D305" s="46" t="s">
        <v>9</v>
      </c>
      <c r="E305" s="13" t="s">
        <v>10</v>
      </c>
      <c r="F305" s="14">
        <v>6454</v>
      </c>
      <c r="G305" s="15">
        <v>54</v>
      </c>
      <c r="H305" s="15">
        <f>Data[Amount]/Data[Units]</f>
        <v>119.51851851851852</v>
      </c>
      <c r="I305" s="52">
        <f>VLOOKUP(Data[[#This Row],[Product]],products3[#All],2)</f>
        <v>11.7</v>
      </c>
      <c r="J305" s="52">
        <f>Data[[#This Row],[Cost per Unit]]*Data[[#This Row],[Units]]</f>
        <v>631.79999999999995</v>
      </c>
      <c r="K305" s="52"/>
    </row>
    <row r="306" spans="3:11" ht="18" x14ac:dyDescent="0.55000000000000004">
      <c r="C306" s="13" t="s">
        <v>40</v>
      </c>
      <c r="D306" s="46" t="s">
        <v>9</v>
      </c>
      <c r="E306" s="13" t="s">
        <v>30</v>
      </c>
      <c r="F306" s="14">
        <v>4487</v>
      </c>
      <c r="G306" s="15">
        <v>333</v>
      </c>
      <c r="H306" s="15">
        <f>Data[Amount]/Data[Units]</f>
        <v>13.474474474474475</v>
      </c>
      <c r="I306" s="52">
        <f>VLOOKUP(Data[[#This Row],[Product]],products3[#All],2)</f>
        <v>14.49</v>
      </c>
      <c r="J306" s="52">
        <f>Data[[#This Row],[Cost per Unit]]*Data[[#This Row],[Units]]</f>
        <v>4825.17</v>
      </c>
      <c r="K306" s="52"/>
    </row>
    <row r="307" spans="3:11" ht="18" x14ac:dyDescent="0.55000000000000004">
      <c r="C307" s="13" t="s">
        <v>47</v>
      </c>
      <c r="D307" s="46" t="s">
        <v>9</v>
      </c>
      <c r="E307" s="13" t="s">
        <v>19</v>
      </c>
      <c r="F307" s="14">
        <v>938</v>
      </c>
      <c r="G307" s="15">
        <v>366</v>
      </c>
      <c r="H307" s="15">
        <f>Data[Amount]/Data[Units]</f>
        <v>2.5628415300546448</v>
      </c>
      <c r="I307" s="52">
        <f>VLOOKUP(Data[[#This Row],[Product]],products3[#All],2)</f>
        <v>9.77</v>
      </c>
      <c r="J307" s="52">
        <f>Data[[#This Row],[Cost per Unit]]*Data[[#This Row],[Units]]</f>
        <v>3575.8199999999997</v>
      </c>
      <c r="K307" s="52"/>
    </row>
    <row r="308" spans="3:11" ht="18" x14ac:dyDescent="0.55000000000000004">
      <c r="C308" s="13" t="s">
        <v>47</v>
      </c>
      <c r="D308" s="46" t="s">
        <v>34</v>
      </c>
      <c r="E308" s="13" t="s">
        <v>51</v>
      </c>
      <c r="F308" s="14">
        <v>8841</v>
      </c>
      <c r="G308" s="15">
        <v>303</v>
      </c>
      <c r="H308" s="15">
        <f>Data[Amount]/Data[Units]</f>
        <v>29.178217821782177</v>
      </c>
      <c r="I308" s="52">
        <f>VLOOKUP(Data[[#This Row],[Product]],products3[#All],2)</f>
        <v>9.77</v>
      </c>
      <c r="J308" s="52">
        <f>Data[[#This Row],[Cost per Unit]]*Data[[#This Row],[Units]]</f>
        <v>2960.31</v>
      </c>
      <c r="K308" s="52"/>
    </row>
    <row r="309" spans="3:11" ht="18" x14ac:dyDescent="0.55000000000000004">
      <c r="C309" s="13" t="s">
        <v>46</v>
      </c>
      <c r="D309" s="46" t="s">
        <v>27</v>
      </c>
      <c r="E309" s="13" t="s">
        <v>31</v>
      </c>
      <c r="F309" s="14">
        <v>4018</v>
      </c>
      <c r="G309" s="15">
        <v>126</v>
      </c>
      <c r="H309" s="15">
        <f>Data[Amount]/Data[Units]</f>
        <v>31.888888888888889</v>
      </c>
      <c r="I309" s="52">
        <f>VLOOKUP(Data[[#This Row],[Product]],products3[#All],2)</f>
        <v>14.49</v>
      </c>
      <c r="J309" s="52">
        <f>Data[[#This Row],[Cost per Unit]]*Data[[#This Row],[Units]]</f>
        <v>1825.74</v>
      </c>
      <c r="K309" s="52"/>
    </row>
    <row r="310" spans="3:11" ht="18" x14ac:dyDescent="0.55000000000000004">
      <c r="C310" s="13" t="s">
        <v>21</v>
      </c>
      <c r="D310" s="46" t="s">
        <v>9</v>
      </c>
      <c r="E310" s="13" t="s">
        <v>25</v>
      </c>
      <c r="F310" s="14">
        <v>714</v>
      </c>
      <c r="G310" s="15">
        <v>231</v>
      </c>
      <c r="H310" s="15">
        <f>Data[Amount]/Data[Units]</f>
        <v>3.0909090909090908</v>
      </c>
      <c r="I310" s="52">
        <f>VLOOKUP(Data[[#This Row],[Product]],products3[#All],2)</f>
        <v>14.49</v>
      </c>
      <c r="J310" s="52">
        <f>Data[[#This Row],[Cost per Unit]]*Data[[#This Row],[Units]]</f>
        <v>3347.19</v>
      </c>
      <c r="K310" s="52"/>
    </row>
    <row r="311" spans="3:11" ht="18" x14ac:dyDescent="0.55000000000000004">
      <c r="C311" s="13" t="s">
        <v>18</v>
      </c>
      <c r="D311" s="46" t="s">
        <v>34</v>
      </c>
      <c r="E311" s="13" t="s">
        <v>28</v>
      </c>
      <c r="F311" s="14">
        <v>3850</v>
      </c>
      <c r="G311" s="15">
        <v>102</v>
      </c>
      <c r="H311" s="15">
        <f>Data[Amount]/Data[Units]</f>
        <v>37.745098039215684</v>
      </c>
      <c r="I311" s="52">
        <f>VLOOKUP(Data[[#This Row],[Product]],products3[#All],2)</f>
        <v>12.37</v>
      </c>
      <c r="J311" s="52">
        <f>Data[[#This Row],[Cost per Unit]]*Data[[#This Row],[Units]]</f>
        <v>1261.74</v>
      </c>
      <c r="K311" s="52"/>
    </row>
    <row r="312" spans="3:11" x14ac:dyDescent="0.5">
      <c r="F312" s="7"/>
      <c r="G312" s="8"/>
    </row>
    <row r="313" spans="3:11" x14ac:dyDescent="0.5">
      <c r="F313" s="7"/>
      <c r="G313" s="8"/>
    </row>
    <row r="314" spans="3:11" x14ac:dyDescent="0.5">
      <c r="F314" s="7"/>
      <c r="G314" s="8"/>
    </row>
    <row r="315" spans="3:11" x14ac:dyDescent="0.5">
      <c r="F315" s="7"/>
      <c r="G315" s="8"/>
    </row>
    <row r="316" spans="3:11" x14ac:dyDescent="0.5">
      <c r="F316" s="7"/>
      <c r="G316" s="8"/>
    </row>
    <row r="317" spans="3:11" x14ac:dyDescent="0.5">
      <c r="F317" s="7"/>
      <c r="G317" s="8"/>
    </row>
    <row r="318" spans="3:11" x14ac:dyDescent="0.5">
      <c r="F318" s="7"/>
      <c r="G318" s="8"/>
    </row>
    <row r="319" spans="3:11" x14ac:dyDescent="0.5">
      <c r="F319" s="7"/>
      <c r="G319" s="8"/>
    </row>
    <row r="320" spans="3:11" x14ac:dyDescent="0.5">
      <c r="F320" s="7"/>
      <c r="G320" s="8"/>
    </row>
    <row r="321" spans="6:7" x14ac:dyDescent="0.5">
      <c r="F321" s="7"/>
      <c r="G321" s="8"/>
    </row>
    <row r="322" spans="6:7" x14ac:dyDescent="0.5">
      <c r="F322" s="7"/>
      <c r="G322" s="8"/>
    </row>
    <row r="323" spans="6:7" x14ac:dyDescent="0.5">
      <c r="F323" s="7"/>
      <c r="G323" s="8"/>
    </row>
    <row r="324" spans="6:7" x14ac:dyDescent="0.5">
      <c r="F324" s="7"/>
      <c r="G324" s="8"/>
    </row>
    <row r="325" spans="6:7" x14ac:dyDescent="0.5">
      <c r="F325" s="7"/>
      <c r="G325" s="8"/>
    </row>
    <row r="326" spans="6:7" x14ac:dyDescent="0.5">
      <c r="F326" s="7"/>
      <c r="G326" s="8"/>
    </row>
    <row r="327" spans="6:7" x14ac:dyDescent="0.5">
      <c r="F327" s="7"/>
      <c r="G327" s="8"/>
    </row>
    <row r="328" spans="6:7" x14ac:dyDescent="0.5">
      <c r="F328" s="7"/>
      <c r="G328" s="8"/>
    </row>
    <row r="329" spans="6:7" x14ac:dyDescent="0.5">
      <c r="F329" s="7"/>
      <c r="G329" s="8"/>
    </row>
    <row r="330" spans="6:7" x14ac:dyDescent="0.5">
      <c r="F330" s="7"/>
      <c r="G330" s="8"/>
    </row>
    <row r="331" spans="6:7" x14ac:dyDescent="0.5">
      <c r="F331" s="7"/>
      <c r="G331" s="8"/>
    </row>
    <row r="332" spans="6:7" x14ac:dyDescent="0.5">
      <c r="F332" s="7"/>
      <c r="G332" s="8"/>
    </row>
    <row r="333" spans="6:7" x14ac:dyDescent="0.5">
      <c r="F333" s="7"/>
      <c r="G333" s="8"/>
    </row>
    <row r="334" spans="6:7" x14ac:dyDescent="0.5">
      <c r="F334" s="7"/>
      <c r="G334" s="8"/>
    </row>
    <row r="335" spans="6:7" x14ac:dyDescent="0.5">
      <c r="F335" s="7"/>
      <c r="G335" s="8"/>
    </row>
    <row r="336" spans="6:7" x14ac:dyDescent="0.5">
      <c r="F336" s="7"/>
      <c r="G336" s="8"/>
    </row>
    <row r="337" spans="6:7" x14ac:dyDescent="0.5">
      <c r="F337" s="7"/>
      <c r="G337" s="8"/>
    </row>
    <row r="338" spans="6:7" x14ac:dyDescent="0.5">
      <c r="F338" s="7"/>
      <c r="G338" s="8"/>
    </row>
    <row r="339" spans="6:7" x14ac:dyDescent="0.5">
      <c r="F339" s="7"/>
      <c r="G339" s="8"/>
    </row>
    <row r="340" spans="6:7" x14ac:dyDescent="0.5">
      <c r="F340" s="7"/>
      <c r="G340" s="8"/>
    </row>
    <row r="341" spans="6:7" x14ac:dyDescent="0.5">
      <c r="F341" s="7"/>
      <c r="G341" s="8"/>
    </row>
    <row r="342" spans="6:7" x14ac:dyDescent="0.5">
      <c r="F342" s="7"/>
      <c r="G342" s="8"/>
    </row>
    <row r="343" spans="6:7" x14ac:dyDescent="0.5">
      <c r="F343" s="7"/>
      <c r="G343" s="8"/>
    </row>
    <row r="344" spans="6:7" x14ac:dyDescent="0.5">
      <c r="F344" s="7"/>
      <c r="G344" s="8"/>
    </row>
    <row r="345" spans="6:7" x14ac:dyDescent="0.5">
      <c r="F345" s="7"/>
      <c r="G345" s="8"/>
    </row>
    <row r="346" spans="6:7" x14ac:dyDescent="0.5">
      <c r="F346" s="7"/>
      <c r="G346" s="8"/>
    </row>
    <row r="347" spans="6:7" x14ac:dyDescent="0.5">
      <c r="F347" s="7"/>
      <c r="G347" s="8"/>
    </row>
    <row r="348" spans="6:7" x14ac:dyDescent="0.5">
      <c r="F348" s="7"/>
      <c r="G348" s="8"/>
    </row>
    <row r="349" spans="6:7" x14ac:dyDescent="0.5">
      <c r="F349" s="7"/>
      <c r="G349" s="8"/>
    </row>
    <row r="350" spans="6:7" x14ac:dyDescent="0.5">
      <c r="F350" s="7"/>
      <c r="G350" s="8"/>
    </row>
    <row r="351" spans="6:7" x14ac:dyDescent="0.5">
      <c r="F351" s="7"/>
      <c r="G351" s="8"/>
    </row>
    <row r="352" spans="6:7" x14ac:dyDescent="0.5">
      <c r="F352" s="7"/>
      <c r="G352" s="8"/>
    </row>
    <row r="353" spans="6:7" x14ac:dyDescent="0.5">
      <c r="F353" s="7"/>
      <c r="G353" s="8"/>
    </row>
    <row r="354" spans="6:7" x14ac:dyDescent="0.5">
      <c r="F354" s="7"/>
      <c r="G354" s="8"/>
    </row>
    <row r="355" spans="6:7" x14ac:dyDescent="0.5">
      <c r="F355" s="7"/>
      <c r="G355" s="8"/>
    </row>
    <row r="356" spans="6:7" x14ac:dyDescent="0.5">
      <c r="F356" s="7"/>
      <c r="G356" s="8"/>
    </row>
    <row r="357" spans="6:7" x14ac:dyDescent="0.5">
      <c r="F357" s="7"/>
      <c r="G357" s="8"/>
    </row>
    <row r="358" spans="6:7" x14ac:dyDescent="0.5">
      <c r="F358" s="7"/>
      <c r="G358" s="8"/>
    </row>
    <row r="359" spans="6:7" x14ac:dyDescent="0.5">
      <c r="F359" s="7"/>
      <c r="G359" s="8"/>
    </row>
    <row r="360" spans="6:7" x14ac:dyDescent="0.5">
      <c r="F360" s="7"/>
      <c r="G360" s="8"/>
    </row>
    <row r="361" spans="6:7" x14ac:dyDescent="0.5">
      <c r="F361" s="7"/>
      <c r="G361" s="8"/>
    </row>
    <row r="362" spans="6:7" x14ac:dyDescent="0.5">
      <c r="F362" s="7"/>
      <c r="G362" s="8"/>
    </row>
    <row r="363" spans="6:7" x14ac:dyDescent="0.5">
      <c r="F363" s="7"/>
      <c r="G363" s="8"/>
    </row>
    <row r="364" spans="6:7" x14ac:dyDescent="0.5">
      <c r="F364" s="7"/>
      <c r="G364" s="8"/>
    </row>
    <row r="365" spans="6:7" x14ac:dyDescent="0.5">
      <c r="F365" s="7"/>
      <c r="G365" s="8"/>
    </row>
    <row r="366" spans="6:7" x14ac:dyDescent="0.5">
      <c r="F366" s="7"/>
      <c r="G366" s="8"/>
    </row>
    <row r="367" spans="6:7" x14ac:dyDescent="0.5">
      <c r="F367" s="7"/>
      <c r="G367" s="8"/>
    </row>
    <row r="368" spans="6:7" x14ac:dyDescent="0.5">
      <c r="F368" s="7"/>
      <c r="G368" s="8"/>
    </row>
    <row r="369" spans="6:7" x14ac:dyDescent="0.5">
      <c r="F369" s="7"/>
      <c r="G369" s="8"/>
    </row>
    <row r="370" spans="6:7" x14ac:dyDescent="0.5">
      <c r="F370" s="7"/>
      <c r="G370" s="8"/>
    </row>
    <row r="371" spans="6:7" x14ac:dyDescent="0.5">
      <c r="F371" s="7"/>
      <c r="G371" s="8"/>
    </row>
    <row r="372" spans="6:7" x14ac:dyDescent="0.5">
      <c r="F372" s="7"/>
      <c r="G372" s="8"/>
    </row>
    <row r="373" spans="6:7" x14ac:dyDescent="0.5">
      <c r="F373" s="7"/>
      <c r="G373" s="8"/>
    </row>
    <row r="374" spans="6:7" x14ac:dyDescent="0.5">
      <c r="F374" s="7"/>
      <c r="G374" s="8"/>
    </row>
    <row r="375" spans="6:7" x14ac:dyDescent="0.5">
      <c r="F375" s="7"/>
      <c r="G375" s="8"/>
    </row>
    <row r="376" spans="6:7" x14ac:dyDescent="0.5">
      <c r="F376" s="7"/>
      <c r="G376" s="8"/>
    </row>
    <row r="377" spans="6:7" x14ac:dyDescent="0.5">
      <c r="F377" s="7"/>
      <c r="G377" s="8"/>
    </row>
    <row r="378" spans="6:7" x14ac:dyDescent="0.5">
      <c r="F378" s="7"/>
      <c r="G378" s="8"/>
    </row>
    <row r="379" spans="6:7" x14ac:dyDescent="0.5">
      <c r="F379" s="7"/>
      <c r="G379" s="8"/>
    </row>
    <row r="380" spans="6:7" x14ac:dyDescent="0.5">
      <c r="F380" s="7"/>
      <c r="G380" s="8"/>
    </row>
    <row r="381" spans="6:7" x14ac:dyDescent="0.5">
      <c r="F381" s="7"/>
      <c r="G381" s="8"/>
    </row>
    <row r="382" spans="6:7" x14ac:dyDescent="0.5">
      <c r="F382" s="7"/>
      <c r="G382" s="8"/>
    </row>
    <row r="383" spans="6:7" x14ac:dyDescent="0.5">
      <c r="F383" s="7"/>
      <c r="G383" s="8"/>
    </row>
    <row r="384" spans="6:7" x14ac:dyDescent="0.5">
      <c r="F384" s="7"/>
      <c r="G384" s="8"/>
    </row>
    <row r="385" spans="6:7" x14ac:dyDescent="0.5">
      <c r="F385" s="7"/>
      <c r="G385" s="8"/>
    </row>
    <row r="386" spans="6:7" x14ac:dyDescent="0.5">
      <c r="F386" s="7"/>
      <c r="G386" s="8"/>
    </row>
    <row r="387" spans="6:7" x14ac:dyDescent="0.5">
      <c r="F387" s="7"/>
      <c r="G387" s="8"/>
    </row>
    <row r="388" spans="6:7" x14ac:dyDescent="0.5">
      <c r="F388" s="7"/>
      <c r="G388" s="8"/>
    </row>
    <row r="389" spans="6:7" x14ac:dyDescent="0.5">
      <c r="F389" s="7"/>
      <c r="G389" s="8"/>
    </row>
    <row r="390" spans="6:7" x14ac:dyDescent="0.5">
      <c r="F390" s="7"/>
      <c r="G390" s="8"/>
    </row>
    <row r="391" spans="6:7" x14ac:dyDescent="0.5">
      <c r="F391" s="7"/>
      <c r="G391" s="8"/>
    </row>
    <row r="392" spans="6:7" x14ac:dyDescent="0.5">
      <c r="F392" s="7"/>
      <c r="G392" s="8"/>
    </row>
    <row r="393" spans="6:7" x14ac:dyDescent="0.5">
      <c r="F393" s="7"/>
      <c r="G393" s="8"/>
    </row>
    <row r="394" spans="6:7" x14ac:dyDescent="0.5">
      <c r="F394" s="7"/>
      <c r="G394" s="8"/>
    </row>
    <row r="395" spans="6:7" x14ac:dyDescent="0.5">
      <c r="F395" s="7"/>
      <c r="G395" s="8"/>
    </row>
    <row r="396" spans="6:7" x14ac:dyDescent="0.5">
      <c r="F396" s="7"/>
      <c r="G396" s="8"/>
    </row>
    <row r="397" spans="6:7" x14ac:dyDescent="0.5">
      <c r="F397" s="7"/>
      <c r="G397" s="8"/>
    </row>
    <row r="398" spans="6:7" x14ac:dyDescent="0.5">
      <c r="F398" s="7"/>
      <c r="G398" s="8"/>
    </row>
    <row r="399" spans="6:7" x14ac:dyDescent="0.5">
      <c r="F399" s="7"/>
      <c r="G399" s="8"/>
    </row>
    <row r="400" spans="6:7" x14ac:dyDescent="0.5">
      <c r="F400" s="7"/>
      <c r="G400" s="8"/>
    </row>
    <row r="401" spans="6:7" x14ac:dyDescent="0.5">
      <c r="F401" s="7"/>
      <c r="G401" s="8"/>
    </row>
    <row r="402" spans="6:7" x14ac:dyDescent="0.5">
      <c r="F402" s="7"/>
      <c r="G402" s="8"/>
    </row>
    <row r="403" spans="6:7" x14ac:dyDescent="0.5">
      <c r="F403" s="7"/>
      <c r="G403" s="8"/>
    </row>
    <row r="404" spans="6:7" x14ac:dyDescent="0.5">
      <c r="F404" s="7"/>
      <c r="G404" s="8"/>
    </row>
    <row r="405" spans="6:7" x14ac:dyDescent="0.5">
      <c r="F405" s="7"/>
      <c r="G405" s="8"/>
    </row>
    <row r="406" spans="6:7" x14ac:dyDescent="0.5">
      <c r="F406" s="7"/>
      <c r="G406" s="8"/>
    </row>
    <row r="407" spans="6:7" x14ac:dyDescent="0.5">
      <c r="F407" s="7"/>
      <c r="G407" s="8"/>
    </row>
    <row r="408" spans="6:7" x14ac:dyDescent="0.5">
      <c r="F408" s="7"/>
      <c r="G408" s="8"/>
    </row>
    <row r="409" spans="6:7" x14ac:dyDescent="0.5">
      <c r="F409" s="7"/>
      <c r="G409" s="8"/>
    </row>
    <row r="410" spans="6:7" x14ac:dyDescent="0.5">
      <c r="F410" s="7"/>
      <c r="G410" s="8"/>
    </row>
    <row r="411" spans="6:7" x14ac:dyDescent="0.5">
      <c r="F411" s="7"/>
      <c r="G411" s="8"/>
    </row>
    <row r="412" spans="6:7" x14ac:dyDescent="0.5">
      <c r="F412" s="7"/>
      <c r="G412" s="8"/>
    </row>
    <row r="413" spans="6:7" x14ac:dyDescent="0.5">
      <c r="F413" s="7"/>
      <c r="G413" s="8"/>
    </row>
    <row r="414" spans="6:7" x14ac:dyDescent="0.5">
      <c r="F414" s="7"/>
      <c r="G414" s="8"/>
    </row>
    <row r="415" spans="6:7" x14ac:dyDescent="0.5">
      <c r="F415" s="7"/>
      <c r="G415" s="8"/>
    </row>
    <row r="416" spans="6:7" x14ac:dyDescent="0.5">
      <c r="F416" s="7"/>
      <c r="G416" s="8"/>
    </row>
    <row r="417" spans="6:7" x14ac:dyDescent="0.5">
      <c r="F417" s="7"/>
      <c r="G417" s="8"/>
    </row>
    <row r="418" spans="6:7" x14ac:dyDescent="0.5">
      <c r="F418" s="7"/>
      <c r="G418" s="8"/>
    </row>
    <row r="419" spans="6:7" x14ac:dyDescent="0.5">
      <c r="F419" s="7"/>
      <c r="G419" s="8"/>
    </row>
    <row r="420" spans="6:7" x14ac:dyDescent="0.5">
      <c r="F420" s="7"/>
      <c r="G420" s="8"/>
    </row>
    <row r="421" spans="6:7" x14ac:dyDescent="0.5">
      <c r="F421" s="7"/>
      <c r="G421" s="8"/>
    </row>
    <row r="422" spans="6:7" x14ac:dyDescent="0.5">
      <c r="F422" s="7"/>
      <c r="G422" s="8"/>
    </row>
    <row r="423" spans="6:7" x14ac:dyDescent="0.5">
      <c r="F423" s="7"/>
      <c r="G423" s="8"/>
    </row>
    <row r="424" spans="6:7" x14ac:dyDescent="0.5">
      <c r="F424" s="7"/>
      <c r="G424" s="8"/>
    </row>
    <row r="425" spans="6:7" x14ac:dyDescent="0.5">
      <c r="F425" s="7"/>
      <c r="G425" s="8"/>
    </row>
    <row r="426" spans="6:7" x14ac:dyDescent="0.5">
      <c r="F426" s="7"/>
      <c r="G426" s="8"/>
    </row>
    <row r="427" spans="6:7" x14ac:dyDescent="0.5">
      <c r="F427" s="7"/>
      <c r="G427" s="8"/>
    </row>
    <row r="428" spans="6:7" x14ac:dyDescent="0.5">
      <c r="F428" s="7"/>
      <c r="G428" s="8"/>
    </row>
    <row r="429" spans="6:7" x14ac:dyDescent="0.5">
      <c r="F429" s="7"/>
      <c r="G429" s="8"/>
    </row>
    <row r="430" spans="6:7" x14ac:dyDescent="0.5">
      <c r="F430" s="7"/>
      <c r="G430" s="8"/>
    </row>
    <row r="431" spans="6:7" x14ac:dyDescent="0.5">
      <c r="F431" s="7"/>
      <c r="G431" s="8"/>
    </row>
    <row r="432" spans="6:7" x14ac:dyDescent="0.5">
      <c r="F432" s="7"/>
      <c r="G432" s="8"/>
    </row>
    <row r="433" spans="6:7" x14ac:dyDescent="0.5">
      <c r="F433" s="7"/>
      <c r="G433" s="8"/>
    </row>
    <row r="434" spans="6:7" x14ac:dyDescent="0.5">
      <c r="F434" s="7"/>
      <c r="G434" s="8"/>
    </row>
    <row r="435" spans="6:7" x14ac:dyDescent="0.5">
      <c r="F435" s="7"/>
      <c r="G435" s="8"/>
    </row>
    <row r="436" spans="6:7" x14ac:dyDescent="0.5">
      <c r="F436" s="7"/>
      <c r="G436" s="8"/>
    </row>
    <row r="437" spans="6:7" x14ac:dyDescent="0.5">
      <c r="F437" s="7"/>
      <c r="G437" s="8"/>
    </row>
    <row r="438" spans="6:7" x14ac:dyDescent="0.5">
      <c r="F438" s="7"/>
      <c r="G438" s="8"/>
    </row>
    <row r="439" spans="6:7" x14ac:dyDescent="0.5">
      <c r="F439" s="7"/>
      <c r="G439" s="8"/>
    </row>
    <row r="440" spans="6:7" x14ac:dyDescent="0.5">
      <c r="F440" s="7"/>
      <c r="G440" s="8"/>
    </row>
    <row r="441" spans="6:7" x14ac:dyDescent="0.5">
      <c r="F441" s="7"/>
      <c r="G441" s="8"/>
    </row>
    <row r="442" spans="6:7" x14ac:dyDescent="0.5">
      <c r="F442" s="7"/>
      <c r="G442" s="8"/>
    </row>
    <row r="443" spans="6:7" x14ac:dyDescent="0.5">
      <c r="F443" s="7"/>
      <c r="G443" s="8"/>
    </row>
    <row r="444" spans="6:7" x14ac:dyDescent="0.5">
      <c r="F444" s="7"/>
      <c r="G444" s="8"/>
    </row>
    <row r="445" spans="6:7" x14ac:dyDescent="0.5">
      <c r="F445" s="7"/>
      <c r="G445" s="8"/>
    </row>
    <row r="446" spans="6:7" x14ac:dyDescent="0.5">
      <c r="F446" s="7"/>
      <c r="G446" s="8"/>
    </row>
    <row r="447" spans="6:7" x14ac:dyDescent="0.5">
      <c r="F447" s="7"/>
      <c r="G447" s="8"/>
    </row>
    <row r="448" spans="6:7" x14ac:dyDescent="0.5">
      <c r="F448" s="7"/>
      <c r="G448" s="8"/>
    </row>
    <row r="449" spans="6:7" x14ac:dyDescent="0.5">
      <c r="F449" s="7"/>
      <c r="G449" s="8"/>
    </row>
    <row r="450" spans="6:7" x14ac:dyDescent="0.5">
      <c r="F450" s="7"/>
      <c r="G450" s="8"/>
    </row>
    <row r="451" spans="6:7" x14ac:dyDescent="0.5">
      <c r="F451" s="7"/>
      <c r="G451" s="8"/>
    </row>
    <row r="452" spans="6:7" x14ac:dyDescent="0.5">
      <c r="F452" s="7"/>
      <c r="G452" s="8"/>
    </row>
    <row r="453" spans="6:7" x14ac:dyDescent="0.5">
      <c r="F453" s="7"/>
      <c r="G453" s="8"/>
    </row>
    <row r="454" spans="6:7" x14ac:dyDescent="0.5">
      <c r="F454" s="7"/>
      <c r="G454" s="8"/>
    </row>
    <row r="455" spans="6:7" x14ac:dyDescent="0.5">
      <c r="F455" s="7"/>
      <c r="G455" s="8"/>
    </row>
    <row r="456" spans="6:7" x14ac:dyDescent="0.5">
      <c r="F456" s="7"/>
      <c r="G456" s="8"/>
    </row>
    <row r="457" spans="6:7" x14ac:dyDescent="0.5">
      <c r="F457" s="7"/>
      <c r="G457" s="8"/>
    </row>
    <row r="458" spans="6:7" x14ac:dyDescent="0.5">
      <c r="F458" s="7"/>
      <c r="G458" s="8"/>
    </row>
    <row r="459" spans="6:7" x14ac:dyDescent="0.5">
      <c r="F459" s="7"/>
      <c r="G459" s="8"/>
    </row>
    <row r="460" spans="6:7" x14ac:dyDescent="0.5">
      <c r="F460" s="7"/>
      <c r="G460" s="8"/>
    </row>
    <row r="461" spans="6:7" x14ac:dyDescent="0.5">
      <c r="F461" s="7"/>
      <c r="G461" s="8"/>
    </row>
    <row r="462" spans="6:7" x14ac:dyDescent="0.5">
      <c r="F462" s="7"/>
      <c r="G462" s="8"/>
    </row>
    <row r="463" spans="6:7" x14ac:dyDescent="0.5">
      <c r="F463" s="7"/>
      <c r="G463" s="8"/>
    </row>
    <row r="464" spans="6:7" x14ac:dyDescent="0.5">
      <c r="F464" s="7"/>
      <c r="G464" s="8"/>
    </row>
    <row r="465" spans="6:7" x14ac:dyDescent="0.5">
      <c r="F465" s="7"/>
      <c r="G465" s="8"/>
    </row>
    <row r="466" spans="6:7" x14ac:dyDescent="0.5">
      <c r="F466" s="7"/>
      <c r="G466" s="8"/>
    </row>
    <row r="467" spans="6:7" x14ac:dyDescent="0.5">
      <c r="F467" s="7"/>
      <c r="G467" s="8"/>
    </row>
    <row r="468" spans="6:7" x14ac:dyDescent="0.5">
      <c r="F468" s="7"/>
      <c r="G468" s="8"/>
    </row>
    <row r="469" spans="6:7" x14ac:dyDescent="0.5">
      <c r="F469" s="7"/>
      <c r="G469" s="8"/>
    </row>
    <row r="470" spans="6:7" x14ac:dyDescent="0.5">
      <c r="F470" s="7"/>
      <c r="G470" s="8"/>
    </row>
    <row r="471" spans="6:7" x14ac:dyDescent="0.5">
      <c r="F471" s="7"/>
      <c r="G471" s="8"/>
    </row>
    <row r="472" spans="6:7" x14ac:dyDescent="0.5">
      <c r="F472" s="7"/>
      <c r="G472" s="8"/>
    </row>
    <row r="473" spans="6:7" x14ac:dyDescent="0.5">
      <c r="F473" s="7"/>
      <c r="G473" s="8"/>
    </row>
    <row r="474" spans="6:7" x14ac:dyDescent="0.5">
      <c r="F474" s="7"/>
      <c r="G474" s="8"/>
    </row>
    <row r="475" spans="6:7" x14ac:dyDescent="0.5">
      <c r="F475" s="7"/>
      <c r="G475" s="8"/>
    </row>
    <row r="476" spans="6:7" x14ac:dyDescent="0.5">
      <c r="F476" s="7"/>
      <c r="G476" s="8"/>
    </row>
    <row r="477" spans="6:7" x14ac:dyDescent="0.5">
      <c r="F477" s="7"/>
      <c r="G477" s="8"/>
    </row>
    <row r="478" spans="6:7" x14ac:dyDescent="0.5">
      <c r="F478" s="7"/>
      <c r="G478" s="8"/>
    </row>
    <row r="479" spans="6:7" x14ac:dyDescent="0.5">
      <c r="F479" s="7"/>
      <c r="G479" s="8"/>
    </row>
    <row r="480" spans="6:7" x14ac:dyDescent="0.5">
      <c r="F480" s="7"/>
      <c r="G480" s="8"/>
    </row>
    <row r="481" spans="6:7" x14ac:dyDescent="0.5">
      <c r="F481" s="7"/>
      <c r="G481" s="8"/>
    </row>
    <row r="482" spans="6:7" x14ac:dyDescent="0.5">
      <c r="F482" s="7"/>
      <c r="G482" s="8"/>
    </row>
    <row r="483" spans="6:7" x14ac:dyDescent="0.5">
      <c r="F483" s="7"/>
      <c r="G483" s="8"/>
    </row>
    <row r="484" spans="6:7" x14ac:dyDescent="0.5">
      <c r="F484" s="7"/>
      <c r="G484" s="8"/>
    </row>
    <row r="485" spans="6:7" x14ac:dyDescent="0.5">
      <c r="F485" s="7"/>
      <c r="G485" s="8"/>
    </row>
    <row r="486" spans="6:7" x14ac:dyDescent="0.5">
      <c r="F486" s="7"/>
      <c r="G486" s="8"/>
    </row>
    <row r="487" spans="6:7" x14ac:dyDescent="0.5">
      <c r="F487" s="7"/>
      <c r="G487" s="8"/>
    </row>
    <row r="488" spans="6:7" x14ac:dyDescent="0.5">
      <c r="F488" s="7"/>
      <c r="G488" s="8"/>
    </row>
    <row r="489" spans="6:7" x14ac:dyDescent="0.5">
      <c r="F489" s="7"/>
      <c r="G489" s="8"/>
    </row>
    <row r="490" spans="6:7" x14ac:dyDescent="0.5">
      <c r="F490" s="7"/>
      <c r="G490" s="8"/>
    </row>
    <row r="491" spans="6:7" x14ac:dyDescent="0.5">
      <c r="F491" s="7"/>
      <c r="G491" s="8"/>
    </row>
    <row r="492" spans="6:7" x14ac:dyDescent="0.5">
      <c r="F492" s="7"/>
      <c r="G492" s="8"/>
    </row>
    <row r="493" spans="6:7" x14ac:dyDescent="0.5">
      <c r="F493" s="7"/>
      <c r="G493" s="8"/>
    </row>
    <row r="494" spans="6:7" x14ac:dyDescent="0.5">
      <c r="F494" s="7"/>
      <c r="G494" s="8"/>
    </row>
    <row r="495" spans="6:7" x14ac:dyDescent="0.5">
      <c r="F495" s="7"/>
      <c r="G495" s="8"/>
    </row>
    <row r="496" spans="6:7" x14ac:dyDescent="0.5">
      <c r="F496" s="7"/>
      <c r="G496" s="8"/>
    </row>
    <row r="497" spans="6:7" x14ac:dyDescent="0.5">
      <c r="F497" s="7"/>
      <c r="G497" s="8"/>
    </row>
    <row r="498" spans="6:7" x14ac:dyDescent="0.5">
      <c r="F498" s="7"/>
      <c r="G498" s="8"/>
    </row>
    <row r="499" spans="6:7" x14ac:dyDescent="0.5">
      <c r="F499" s="7"/>
      <c r="G499" s="8"/>
    </row>
    <row r="500" spans="6:7" x14ac:dyDescent="0.5">
      <c r="F500" s="7"/>
      <c r="G500" s="8"/>
    </row>
    <row r="501" spans="6:7" x14ac:dyDescent="0.5">
      <c r="F501" s="7"/>
      <c r="G501" s="8"/>
    </row>
    <row r="502" spans="6:7" x14ac:dyDescent="0.5">
      <c r="F502" s="7"/>
      <c r="G502" s="8"/>
    </row>
    <row r="503" spans="6:7" x14ac:dyDescent="0.5">
      <c r="F503" s="7"/>
      <c r="G503" s="8"/>
    </row>
    <row r="504" spans="6:7" x14ac:dyDescent="0.5">
      <c r="F504" s="7"/>
      <c r="G504" s="8"/>
    </row>
    <row r="505" spans="6:7" x14ac:dyDescent="0.5">
      <c r="F505" s="7"/>
      <c r="G505" s="8"/>
    </row>
    <row r="506" spans="6:7" x14ac:dyDescent="0.5">
      <c r="F506" s="7"/>
      <c r="G506" s="8"/>
    </row>
    <row r="507" spans="6:7" x14ac:dyDescent="0.5">
      <c r="F507" s="7"/>
      <c r="G507" s="8"/>
    </row>
    <row r="508" spans="6:7" x14ac:dyDescent="0.5">
      <c r="F508" s="7"/>
      <c r="G508" s="8"/>
    </row>
    <row r="509" spans="6:7" x14ac:dyDescent="0.5">
      <c r="F509" s="7"/>
      <c r="G509" s="8"/>
    </row>
    <row r="510" spans="6:7" x14ac:dyDescent="0.5">
      <c r="F510" s="7"/>
      <c r="G510" s="8"/>
    </row>
    <row r="511" spans="6:7" x14ac:dyDescent="0.5">
      <c r="F511" s="7"/>
      <c r="G511" s="8"/>
    </row>
    <row r="512" spans="6:7" x14ac:dyDescent="0.5">
      <c r="F512" s="7"/>
      <c r="G512" s="8"/>
    </row>
    <row r="513" spans="6:7" x14ac:dyDescent="0.5">
      <c r="F513" s="7"/>
      <c r="G513" s="8"/>
    </row>
    <row r="514" spans="6:7" x14ac:dyDescent="0.5">
      <c r="F514" s="7"/>
      <c r="G514" s="8"/>
    </row>
    <row r="515" spans="6:7" x14ac:dyDescent="0.5">
      <c r="F515" s="7"/>
      <c r="G515" s="8"/>
    </row>
    <row r="516" spans="6:7" x14ac:dyDescent="0.5">
      <c r="F516" s="7"/>
      <c r="G516" s="8"/>
    </row>
    <row r="517" spans="6:7" x14ac:dyDescent="0.5">
      <c r="F517" s="7"/>
      <c r="G517" s="8"/>
    </row>
    <row r="518" spans="6:7" x14ac:dyDescent="0.5">
      <c r="F518" s="7"/>
      <c r="G518" s="8"/>
    </row>
    <row r="519" spans="6:7" x14ac:dyDescent="0.5">
      <c r="F519" s="7"/>
      <c r="G519" s="8"/>
    </row>
    <row r="520" spans="6:7" x14ac:dyDescent="0.5">
      <c r="F520" s="7"/>
      <c r="G520" s="8"/>
    </row>
    <row r="521" spans="6:7" x14ac:dyDescent="0.5">
      <c r="F521" s="7"/>
      <c r="G521" s="8"/>
    </row>
    <row r="522" spans="6:7" x14ac:dyDescent="0.5">
      <c r="F522" s="7"/>
      <c r="G522" s="8"/>
    </row>
    <row r="523" spans="6:7" x14ac:dyDescent="0.5">
      <c r="F523" s="7"/>
      <c r="G523" s="8"/>
    </row>
    <row r="524" spans="6:7" x14ac:dyDescent="0.5">
      <c r="F524" s="7"/>
      <c r="G524" s="8"/>
    </row>
    <row r="525" spans="6:7" x14ac:dyDescent="0.5">
      <c r="F525" s="7"/>
      <c r="G525" s="8"/>
    </row>
    <row r="526" spans="6:7" x14ac:dyDescent="0.5">
      <c r="F526" s="7"/>
      <c r="G526" s="8"/>
    </row>
    <row r="527" spans="6:7" x14ac:dyDescent="0.5">
      <c r="F527" s="7"/>
      <c r="G527" s="8"/>
    </row>
    <row r="528" spans="6:7" x14ac:dyDescent="0.5">
      <c r="F528" s="7"/>
      <c r="G528" s="8"/>
    </row>
    <row r="529" spans="6:7" x14ac:dyDescent="0.5">
      <c r="F529" s="7"/>
      <c r="G529" s="8"/>
    </row>
    <row r="530" spans="6:7" x14ac:dyDescent="0.5">
      <c r="F530" s="7"/>
      <c r="G530" s="8"/>
    </row>
    <row r="531" spans="6:7" x14ac:dyDescent="0.5">
      <c r="F531" s="7"/>
      <c r="G531" s="8"/>
    </row>
    <row r="532" spans="6:7" x14ac:dyDescent="0.5">
      <c r="F532" s="7"/>
      <c r="G532" s="8"/>
    </row>
    <row r="533" spans="6:7" x14ac:dyDescent="0.5">
      <c r="F533" s="7"/>
      <c r="G533" s="8"/>
    </row>
    <row r="534" spans="6:7" x14ac:dyDescent="0.5">
      <c r="F534" s="7"/>
      <c r="G534" s="8"/>
    </row>
    <row r="535" spans="6:7" x14ac:dyDescent="0.5">
      <c r="F535" s="7"/>
      <c r="G535" s="8"/>
    </row>
    <row r="536" spans="6:7" x14ac:dyDescent="0.5">
      <c r="F536" s="7"/>
      <c r="G536" s="8"/>
    </row>
    <row r="537" spans="6:7" x14ac:dyDescent="0.5">
      <c r="F537" s="7"/>
      <c r="G537" s="8"/>
    </row>
    <row r="538" spans="6:7" x14ac:dyDescent="0.5">
      <c r="F538" s="7"/>
      <c r="G538" s="8"/>
    </row>
    <row r="539" spans="6:7" x14ac:dyDescent="0.5">
      <c r="F539" s="7"/>
      <c r="G539" s="8"/>
    </row>
    <row r="540" spans="6:7" x14ac:dyDescent="0.5">
      <c r="F540" s="7"/>
      <c r="G540" s="8"/>
    </row>
    <row r="541" spans="6:7" x14ac:dyDescent="0.5">
      <c r="F541" s="7"/>
      <c r="G541" s="8"/>
    </row>
    <row r="542" spans="6:7" x14ac:dyDescent="0.5">
      <c r="F542" s="7"/>
      <c r="G542" s="8"/>
    </row>
    <row r="543" spans="6:7" x14ac:dyDescent="0.5">
      <c r="F543" s="7"/>
      <c r="G543" s="8"/>
    </row>
    <row r="544" spans="6:7" x14ac:dyDescent="0.5">
      <c r="F544" s="7"/>
      <c r="G544" s="8"/>
    </row>
    <row r="545" spans="6:7" x14ac:dyDescent="0.5">
      <c r="F545" s="7"/>
      <c r="G545" s="8"/>
    </row>
    <row r="546" spans="6:7" x14ac:dyDescent="0.5">
      <c r="F546" s="7"/>
      <c r="G546" s="8"/>
    </row>
    <row r="547" spans="6:7" x14ac:dyDescent="0.5">
      <c r="F547" s="7"/>
      <c r="G547" s="8"/>
    </row>
    <row r="548" spans="6:7" x14ac:dyDescent="0.5">
      <c r="F548" s="7"/>
      <c r="G548" s="8"/>
    </row>
    <row r="549" spans="6:7" x14ac:dyDescent="0.5">
      <c r="F549" s="7"/>
      <c r="G549" s="8"/>
    </row>
    <row r="550" spans="6:7" x14ac:dyDescent="0.5">
      <c r="F550" s="7"/>
      <c r="G550" s="8"/>
    </row>
    <row r="551" spans="6:7" x14ac:dyDescent="0.5">
      <c r="F551" s="7"/>
      <c r="G551" s="8"/>
    </row>
    <row r="552" spans="6:7" x14ac:dyDescent="0.5">
      <c r="F552" s="7"/>
      <c r="G552" s="8"/>
    </row>
    <row r="553" spans="6:7" x14ac:dyDescent="0.5">
      <c r="F553" s="7"/>
      <c r="G553" s="8"/>
    </row>
    <row r="554" spans="6:7" x14ac:dyDescent="0.5">
      <c r="F554" s="7"/>
      <c r="G554" s="8"/>
    </row>
    <row r="555" spans="6:7" x14ac:dyDescent="0.5">
      <c r="F555" s="7"/>
      <c r="G555" s="8"/>
    </row>
    <row r="556" spans="6:7" x14ac:dyDescent="0.5">
      <c r="F556" s="7"/>
      <c r="G556" s="8"/>
    </row>
    <row r="557" spans="6:7" x14ac:dyDescent="0.5">
      <c r="F557" s="7"/>
      <c r="G557" s="8"/>
    </row>
    <row r="558" spans="6:7" x14ac:dyDescent="0.5">
      <c r="F558" s="7"/>
      <c r="G558" s="8"/>
    </row>
    <row r="559" spans="6:7" x14ac:dyDescent="0.5">
      <c r="F559" s="7"/>
      <c r="G559" s="8"/>
    </row>
    <row r="560" spans="6:7" x14ac:dyDescent="0.5">
      <c r="F560" s="7"/>
      <c r="G560" s="8"/>
    </row>
    <row r="561" spans="6:7" x14ac:dyDescent="0.5">
      <c r="F561" s="7"/>
      <c r="G561" s="8"/>
    </row>
    <row r="562" spans="6:7" x14ac:dyDescent="0.5">
      <c r="F562" s="7"/>
      <c r="G562" s="8"/>
    </row>
    <row r="563" spans="6:7" x14ac:dyDescent="0.5">
      <c r="F563" s="7"/>
      <c r="G563" s="8"/>
    </row>
    <row r="564" spans="6:7" x14ac:dyDescent="0.5">
      <c r="F564" s="7"/>
      <c r="G564" s="8"/>
    </row>
    <row r="565" spans="6:7" x14ac:dyDescent="0.5">
      <c r="F565" s="7"/>
      <c r="G565" s="8"/>
    </row>
    <row r="566" spans="6:7" x14ac:dyDescent="0.5">
      <c r="F566" s="7"/>
      <c r="G566" s="8"/>
    </row>
    <row r="567" spans="6:7" x14ac:dyDescent="0.5">
      <c r="F567" s="7"/>
      <c r="G567" s="8"/>
    </row>
    <row r="568" spans="6:7" x14ac:dyDescent="0.5">
      <c r="F568" s="7"/>
      <c r="G568" s="8"/>
    </row>
    <row r="569" spans="6:7" x14ac:dyDescent="0.5">
      <c r="F569" s="7"/>
      <c r="G569" s="8"/>
    </row>
    <row r="570" spans="6:7" x14ac:dyDescent="0.5">
      <c r="F570" s="7"/>
      <c r="G570" s="8"/>
    </row>
    <row r="571" spans="6:7" x14ac:dyDescent="0.5">
      <c r="F571" s="7"/>
      <c r="G571" s="8"/>
    </row>
    <row r="572" spans="6:7" x14ac:dyDescent="0.5">
      <c r="F572" s="7"/>
      <c r="G572" s="8"/>
    </row>
    <row r="573" spans="6:7" x14ac:dyDescent="0.5">
      <c r="F573" s="7"/>
      <c r="G573" s="8"/>
    </row>
    <row r="574" spans="6:7" x14ac:dyDescent="0.5">
      <c r="F574" s="7"/>
      <c r="G574" s="8"/>
    </row>
    <row r="575" spans="6:7" x14ac:dyDescent="0.5">
      <c r="F575" s="7"/>
      <c r="G575" s="8"/>
    </row>
    <row r="576" spans="6:7" x14ac:dyDescent="0.5">
      <c r="F576" s="7"/>
      <c r="G576" s="8"/>
    </row>
    <row r="577" spans="6:7" x14ac:dyDescent="0.5">
      <c r="F577" s="7"/>
      <c r="G577" s="8"/>
    </row>
    <row r="578" spans="6:7" x14ac:dyDescent="0.5">
      <c r="F578" s="7"/>
      <c r="G578" s="8"/>
    </row>
    <row r="579" spans="6:7" x14ac:dyDescent="0.5">
      <c r="F579" s="7"/>
      <c r="G579" s="8"/>
    </row>
    <row r="580" spans="6:7" x14ac:dyDescent="0.5">
      <c r="F580" s="7"/>
      <c r="G580" s="8"/>
    </row>
    <row r="581" spans="6:7" x14ac:dyDescent="0.5">
      <c r="F581" s="7"/>
      <c r="G581" s="8"/>
    </row>
    <row r="582" spans="6:7" x14ac:dyDescent="0.5">
      <c r="F582" s="7"/>
      <c r="G582" s="8"/>
    </row>
    <row r="583" spans="6:7" x14ac:dyDescent="0.5">
      <c r="F583" s="7"/>
      <c r="G583" s="8"/>
    </row>
    <row r="584" spans="6:7" x14ac:dyDescent="0.5">
      <c r="F584" s="7"/>
      <c r="G584" s="8"/>
    </row>
    <row r="585" spans="6:7" x14ac:dyDescent="0.5">
      <c r="F585" s="7"/>
      <c r="G585" s="8"/>
    </row>
    <row r="586" spans="6:7" x14ac:dyDescent="0.5">
      <c r="F586" s="7"/>
      <c r="G586" s="8"/>
    </row>
    <row r="587" spans="6:7" x14ac:dyDescent="0.5">
      <c r="F587" s="7"/>
      <c r="G587" s="8"/>
    </row>
    <row r="588" spans="6:7" x14ac:dyDescent="0.5">
      <c r="F588" s="7"/>
      <c r="G588" s="8"/>
    </row>
    <row r="589" spans="6:7" x14ac:dyDescent="0.5">
      <c r="F589" s="7"/>
      <c r="G589" s="8"/>
    </row>
    <row r="590" spans="6:7" x14ac:dyDescent="0.5">
      <c r="F590" s="7"/>
      <c r="G590" s="8"/>
    </row>
    <row r="591" spans="6:7" x14ac:dyDescent="0.5">
      <c r="F591" s="7"/>
      <c r="G591" s="8"/>
    </row>
    <row r="592" spans="6:7" x14ac:dyDescent="0.5">
      <c r="F592" s="7"/>
      <c r="G592" s="8"/>
    </row>
    <row r="593" spans="6:7" x14ac:dyDescent="0.5">
      <c r="F593" s="7"/>
      <c r="G593" s="8"/>
    </row>
    <row r="594" spans="6:7" x14ac:dyDescent="0.5">
      <c r="F594" s="7"/>
      <c r="G594" s="8"/>
    </row>
    <row r="595" spans="6:7" x14ac:dyDescent="0.5">
      <c r="F595" s="7"/>
      <c r="G595" s="8"/>
    </row>
    <row r="596" spans="6:7" x14ac:dyDescent="0.5">
      <c r="F596" s="7"/>
      <c r="G596" s="8"/>
    </row>
    <row r="597" spans="6:7" x14ac:dyDescent="0.5">
      <c r="F597" s="7"/>
      <c r="G597" s="8"/>
    </row>
    <row r="598" spans="6:7" x14ac:dyDescent="0.5">
      <c r="F598" s="7"/>
      <c r="G598" s="8"/>
    </row>
    <row r="599" spans="6:7" x14ac:dyDescent="0.5">
      <c r="F599" s="7"/>
      <c r="G599" s="8"/>
    </row>
    <row r="600" spans="6:7" x14ac:dyDescent="0.5">
      <c r="F600" s="7"/>
      <c r="G600" s="8"/>
    </row>
    <row r="601" spans="6:7" x14ac:dyDescent="0.5">
      <c r="F601" s="7"/>
      <c r="G601" s="8"/>
    </row>
    <row r="602" spans="6:7" x14ac:dyDescent="0.5">
      <c r="F602" s="7"/>
      <c r="G602" s="8"/>
    </row>
    <row r="603" spans="6:7" x14ac:dyDescent="0.5">
      <c r="F603" s="7"/>
      <c r="G603" s="8"/>
    </row>
    <row r="604" spans="6:7" x14ac:dyDescent="0.5">
      <c r="F604" s="7"/>
      <c r="G604" s="8"/>
    </row>
    <row r="605" spans="6:7" x14ac:dyDescent="0.5">
      <c r="F605" s="7"/>
      <c r="G605" s="8"/>
    </row>
    <row r="606" spans="6:7" x14ac:dyDescent="0.5">
      <c r="F606" s="7"/>
      <c r="G606" s="8"/>
    </row>
    <row r="607" spans="6:7" x14ac:dyDescent="0.5">
      <c r="F607" s="7"/>
      <c r="G607" s="8"/>
    </row>
    <row r="608" spans="6:7" x14ac:dyDescent="0.5">
      <c r="F608" s="7"/>
      <c r="G608" s="8"/>
    </row>
    <row r="609" spans="6:7" x14ac:dyDescent="0.5">
      <c r="F609" s="7"/>
      <c r="G609" s="8"/>
    </row>
    <row r="610" spans="6:7" x14ac:dyDescent="0.5">
      <c r="F610" s="7"/>
      <c r="G610" s="8"/>
    </row>
    <row r="611" spans="6:7" x14ac:dyDescent="0.5">
      <c r="F611" s="7"/>
      <c r="G611" s="8"/>
    </row>
    <row r="612" spans="6:7" x14ac:dyDescent="0.5">
      <c r="F612" s="7"/>
      <c r="G612" s="8"/>
    </row>
    <row r="613" spans="6:7" x14ac:dyDescent="0.5">
      <c r="F613" s="7"/>
      <c r="G613" s="8"/>
    </row>
    <row r="614" spans="6:7" x14ac:dyDescent="0.5">
      <c r="F614" s="7"/>
      <c r="G614" s="8"/>
    </row>
    <row r="615" spans="6:7" x14ac:dyDescent="0.5">
      <c r="F615" s="7"/>
      <c r="G615" s="8"/>
    </row>
    <row r="616" spans="6:7" x14ac:dyDescent="0.5">
      <c r="F616" s="7"/>
      <c r="G616" s="8"/>
    </row>
    <row r="617" spans="6:7" x14ac:dyDescent="0.5">
      <c r="F617" s="7"/>
      <c r="G617" s="8"/>
    </row>
    <row r="618" spans="6:7" x14ac:dyDescent="0.5">
      <c r="F618" s="7"/>
      <c r="G618" s="8"/>
    </row>
    <row r="619" spans="6:7" x14ac:dyDescent="0.5">
      <c r="F619" s="7"/>
      <c r="G619" s="8"/>
    </row>
    <row r="620" spans="6:7" x14ac:dyDescent="0.5">
      <c r="F620" s="7"/>
      <c r="G620" s="8"/>
    </row>
    <row r="621" spans="6:7" x14ac:dyDescent="0.5">
      <c r="F621" s="7"/>
      <c r="G621" s="8"/>
    </row>
    <row r="622" spans="6:7" x14ac:dyDescent="0.5">
      <c r="F622" s="7"/>
      <c r="G622" s="8"/>
    </row>
    <row r="623" spans="6:7" x14ac:dyDescent="0.5">
      <c r="F623" s="7"/>
      <c r="G623" s="8"/>
    </row>
    <row r="624" spans="6:7" x14ac:dyDescent="0.5">
      <c r="F624" s="7"/>
      <c r="G624" s="8"/>
    </row>
    <row r="625" spans="6:7" x14ac:dyDescent="0.5">
      <c r="F625" s="7"/>
      <c r="G625" s="8"/>
    </row>
    <row r="626" spans="6:7" x14ac:dyDescent="0.5">
      <c r="F626" s="7"/>
      <c r="G626" s="8"/>
    </row>
    <row r="627" spans="6:7" x14ac:dyDescent="0.5">
      <c r="F627" s="7"/>
      <c r="G627" s="8"/>
    </row>
    <row r="628" spans="6:7" x14ac:dyDescent="0.5">
      <c r="F628" s="7"/>
      <c r="G628" s="8"/>
    </row>
    <row r="629" spans="6:7" x14ac:dyDescent="0.5">
      <c r="F629" s="7"/>
      <c r="G629" s="8"/>
    </row>
    <row r="630" spans="6:7" x14ac:dyDescent="0.5">
      <c r="F630" s="7"/>
      <c r="G630" s="8"/>
    </row>
    <row r="631" spans="6:7" x14ac:dyDescent="0.5">
      <c r="F631" s="7"/>
      <c r="G631" s="8"/>
    </row>
    <row r="632" spans="6:7" x14ac:dyDescent="0.5">
      <c r="F632" s="7"/>
      <c r="G632" s="8"/>
    </row>
    <row r="633" spans="6:7" x14ac:dyDescent="0.5">
      <c r="F633" s="7"/>
      <c r="G633" s="8"/>
    </row>
    <row r="634" spans="6:7" x14ac:dyDescent="0.5">
      <c r="F634" s="7"/>
      <c r="G634" s="8"/>
    </row>
    <row r="635" spans="6:7" x14ac:dyDescent="0.5">
      <c r="F635" s="7"/>
      <c r="G635" s="8"/>
    </row>
    <row r="636" spans="6:7" x14ac:dyDescent="0.5">
      <c r="F636" s="7"/>
      <c r="G636" s="8"/>
    </row>
    <row r="637" spans="6:7" x14ac:dyDescent="0.5">
      <c r="F637" s="7"/>
      <c r="G637" s="8"/>
    </row>
    <row r="638" spans="6:7" x14ac:dyDescent="0.5">
      <c r="F638" s="7"/>
      <c r="G638" s="8"/>
    </row>
    <row r="639" spans="6:7" x14ac:dyDescent="0.5">
      <c r="F639" s="7"/>
      <c r="G639" s="8"/>
    </row>
    <row r="640" spans="6:7" x14ac:dyDescent="0.5">
      <c r="F640" s="7"/>
      <c r="G640" s="8"/>
    </row>
    <row r="641" spans="6:7" x14ac:dyDescent="0.5">
      <c r="F641" s="7"/>
      <c r="G641" s="8"/>
    </row>
    <row r="642" spans="6:7" x14ac:dyDescent="0.5">
      <c r="F642" s="7"/>
      <c r="G642" s="8"/>
    </row>
    <row r="643" spans="6:7" x14ac:dyDescent="0.5">
      <c r="F643" s="7"/>
      <c r="G643" s="8"/>
    </row>
    <row r="644" spans="6:7" x14ac:dyDescent="0.5">
      <c r="F644" s="7"/>
      <c r="G644" s="8"/>
    </row>
    <row r="645" spans="6:7" x14ac:dyDescent="0.5">
      <c r="F645" s="7"/>
      <c r="G645" s="8"/>
    </row>
    <row r="646" spans="6:7" x14ac:dyDescent="0.5">
      <c r="F646" s="7"/>
      <c r="G646" s="8"/>
    </row>
    <row r="647" spans="6:7" x14ac:dyDescent="0.5">
      <c r="F647" s="7"/>
      <c r="G647" s="8"/>
    </row>
    <row r="648" spans="6:7" x14ac:dyDescent="0.5">
      <c r="F648" s="7"/>
      <c r="G648" s="8"/>
    </row>
    <row r="649" spans="6:7" x14ac:dyDescent="0.5">
      <c r="F649" s="7"/>
      <c r="G649" s="8"/>
    </row>
    <row r="650" spans="6:7" x14ac:dyDescent="0.5">
      <c r="F650" s="7"/>
      <c r="G650" s="8"/>
    </row>
    <row r="651" spans="6:7" x14ac:dyDescent="0.5">
      <c r="F651" s="7"/>
      <c r="G651" s="8"/>
    </row>
    <row r="652" spans="6:7" x14ac:dyDescent="0.5">
      <c r="F652" s="7"/>
      <c r="G652" s="8"/>
    </row>
    <row r="653" spans="6:7" x14ac:dyDescent="0.5">
      <c r="F653" s="7"/>
      <c r="G653" s="8"/>
    </row>
    <row r="654" spans="6:7" x14ac:dyDescent="0.5">
      <c r="F654" s="7"/>
      <c r="G654" s="8"/>
    </row>
    <row r="655" spans="6:7" x14ac:dyDescent="0.5">
      <c r="F655" s="7"/>
      <c r="G655" s="8"/>
    </row>
    <row r="656" spans="6:7" x14ac:dyDescent="0.5">
      <c r="F656" s="7"/>
      <c r="G656" s="8"/>
    </row>
    <row r="657" spans="6:7" x14ac:dyDescent="0.5">
      <c r="F657" s="7"/>
      <c r="G657" s="8"/>
    </row>
    <row r="658" spans="6:7" x14ac:dyDescent="0.5">
      <c r="F658" s="7"/>
      <c r="G658" s="8"/>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5"/>
  <sheetViews>
    <sheetView workbookViewId="0">
      <selection activeCell="F14" sqref="F14"/>
    </sheetView>
  </sheetViews>
  <sheetFormatPr defaultColWidth="11" defaultRowHeight="15.75" x14ac:dyDescent="0.5"/>
  <cols>
    <col min="1" max="1" width="1.0625" customWidth="1"/>
    <col min="2" max="2" width="11" hidden="1" customWidth="1"/>
    <col min="4" max="4" width="25.4375" bestFit="1" customWidth="1"/>
    <col min="5" max="5" width="24" customWidth="1"/>
    <col min="6" max="6" width="16.3125" customWidth="1"/>
  </cols>
  <sheetData>
    <row r="5" spans="4:6" ht="23.25" x14ac:dyDescent="0.7">
      <c r="D5" s="16" t="s">
        <v>56</v>
      </c>
      <c r="E5" s="17" t="s">
        <v>57</v>
      </c>
      <c r="F5" s="18" t="s">
        <v>58</v>
      </c>
    </row>
    <row r="6" spans="4:6" ht="23.25" x14ac:dyDescent="0.7">
      <c r="D6" s="19" t="s">
        <v>59</v>
      </c>
      <c r="E6" s="20">
        <f>MIN(Data[Amount])</f>
        <v>0</v>
      </c>
      <c r="F6" s="21">
        <f>MIN(Data[Units])</f>
        <v>0</v>
      </c>
    </row>
    <row r="7" spans="4:6" ht="23.25" x14ac:dyDescent="0.7">
      <c r="D7" s="19" t="s">
        <v>60</v>
      </c>
      <c r="E7" s="20">
        <f>MAX(Data[Amount])</f>
        <v>16184</v>
      </c>
      <c r="F7" s="21">
        <f>MAX(Data[Units])</f>
        <v>525</v>
      </c>
    </row>
    <row r="8" spans="4:6" ht="23.25" x14ac:dyDescent="0.7">
      <c r="D8" s="19" t="s">
        <v>61</v>
      </c>
      <c r="E8" s="20">
        <f>MEDIAN(Data[Amount])</f>
        <v>3437</v>
      </c>
      <c r="F8" s="21">
        <f>MEDIAN(Data[Units])</f>
        <v>124.5</v>
      </c>
    </row>
    <row r="9" spans="4:6" ht="23.25" x14ac:dyDescent="0.7">
      <c r="D9" s="19" t="s">
        <v>62</v>
      </c>
      <c r="E9" s="20">
        <f>E7-E6</f>
        <v>16184</v>
      </c>
      <c r="F9" s="21">
        <f>F7-F6</f>
        <v>525</v>
      </c>
    </row>
    <row r="10" spans="4:6" ht="23.25" x14ac:dyDescent="0.7">
      <c r="D10" s="19" t="s">
        <v>63</v>
      </c>
      <c r="E10" s="20">
        <f>AVERAGE(Data[Amount])</f>
        <v>4136.2299999999996</v>
      </c>
      <c r="F10" s="21">
        <f>AVERAGE(Data[Units])</f>
        <v>152.19999999999999</v>
      </c>
    </row>
    <row r="11" spans="4:6" ht="23.25" x14ac:dyDescent="0.7">
      <c r="D11" s="19" t="s">
        <v>64</v>
      </c>
      <c r="E11" s="20">
        <f>_xlfn.PERCENTILE.EXC(Data[Amount],0.25)</f>
        <v>1652</v>
      </c>
      <c r="F11" s="21">
        <f>_xlfn.PERCENTILE.EXC(Data[Units],0.25)</f>
        <v>54</v>
      </c>
    </row>
    <row r="12" spans="4:6" ht="23.25" x14ac:dyDescent="0.7">
      <c r="D12" s="22" t="s">
        <v>65</v>
      </c>
      <c r="E12" s="23">
        <f>_xlfn.PERCENTILE.EXC(Data[Amount],0.75)</f>
        <v>6245.75</v>
      </c>
      <c r="F12" s="24">
        <f>_xlfn.PERCENTILE.EXC(Data[Units],0.75)</f>
        <v>223.5</v>
      </c>
    </row>
    <row r="13" spans="4:6" ht="23.25" x14ac:dyDescent="0.7">
      <c r="D13" s="22" t="s">
        <v>91</v>
      </c>
      <c r="E13" s="54">
        <f>_xlfn.STDEV.P(Data[Amount])</f>
        <v>3119.6202274903058</v>
      </c>
      <c r="F13" s="55">
        <f>_xlfn.STDEV.P(Data[Units])</f>
        <v>117.90250209389112</v>
      </c>
    </row>
    <row r="15" spans="4:6" x14ac:dyDescent="0.5">
      <c r="D15" s="53"/>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303"/>
  <sheetViews>
    <sheetView topLeftCell="A10" workbookViewId="0">
      <selection activeCell="C4" sqref="C4"/>
    </sheetView>
  </sheetViews>
  <sheetFormatPr defaultColWidth="11" defaultRowHeight="15.75" x14ac:dyDescent="0.5"/>
  <cols>
    <col min="2" max="2" width="17.3125" bestFit="1" customWidth="1"/>
    <col min="3" max="3" width="14.3125" bestFit="1" customWidth="1"/>
    <col min="4" max="4" width="23.1875" bestFit="1" customWidth="1"/>
    <col min="5" max="5" width="37.5" customWidth="1"/>
    <col min="6" max="6" width="20.8125" customWidth="1"/>
  </cols>
  <sheetData>
    <row r="3" spans="2:6" ht="18" x14ac:dyDescent="0.55000000000000004">
      <c r="B3" s="12" t="s">
        <v>1</v>
      </c>
      <c r="C3" s="12" t="s">
        <v>2</v>
      </c>
      <c r="D3" s="12" t="s">
        <v>3</v>
      </c>
      <c r="E3" s="25" t="s">
        <v>4</v>
      </c>
      <c r="F3" s="25" t="s">
        <v>5</v>
      </c>
    </row>
    <row r="4" spans="2:6" ht="18" x14ac:dyDescent="0.55000000000000004">
      <c r="B4" s="13" t="s">
        <v>43</v>
      </c>
      <c r="C4" s="13" t="s">
        <v>22</v>
      </c>
      <c r="D4" s="13" t="s">
        <v>30</v>
      </c>
      <c r="E4" s="14">
        <v>16184</v>
      </c>
      <c r="F4" s="15">
        <v>39</v>
      </c>
    </row>
    <row r="5" spans="2:6" ht="18" x14ac:dyDescent="0.55000000000000004">
      <c r="B5" s="13" t="s">
        <v>43</v>
      </c>
      <c r="C5" s="13" t="s">
        <v>50</v>
      </c>
      <c r="D5" s="13" t="s">
        <v>42</v>
      </c>
      <c r="E5" s="14">
        <v>15610</v>
      </c>
      <c r="F5" s="15">
        <v>339</v>
      </c>
    </row>
    <row r="6" spans="2:6" ht="18" x14ac:dyDescent="0.55000000000000004">
      <c r="B6" s="13" t="s">
        <v>18</v>
      </c>
      <c r="C6" s="13" t="s">
        <v>50</v>
      </c>
      <c r="D6" s="13" t="s">
        <v>54</v>
      </c>
      <c r="E6" s="14">
        <v>14329</v>
      </c>
      <c r="F6" s="15">
        <v>150</v>
      </c>
    </row>
    <row r="7" spans="2:6" ht="18" x14ac:dyDescent="0.55000000000000004">
      <c r="B7" s="13" t="s">
        <v>43</v>
      </c>
      <c r="C7" s="13" t="s">
        <v>14</v>
      </c>
      <c r="D7" s="13" t="s">
        <v>25</v>
      </c>
      <c r="E7" s="14">
        <v>13391</v>
      </c>
      <c r="F7" s="15">
        <v>201</v>
      </c>
    </row>
    <row r="8" spans="2:6" ht="18" x14ac:dyDescent="0.55000000000000004">
      <c r="B8" s="13" t="s">
        <v>55</v>
      </c>
      <c r="C8" s="13" t="s">
        <v>27</v>
      </c>
      <c r="D8" s="13" t="s">
        <v>31</v>
      </c>
      <c r="E8" s="14">
        <v>12950</v>
      </c>
      <c r="F8" s="15">
        <v>30</v>
      </c>
    </row>
    <row r="9" spans="2:6" ht="18" x14ac:dyDescent="0.55000000000000004">
      <c r="B9" s="13" t="s">
        <v>8</v>
      </c>
      <c r="C9" s="13" t="s">
        <v>14</v>
      </c>
      <c r="D9" s="13" t="s">
        <v>15</v>
      </c>
      <c r="E9" s="14">
        <v>12348</v>
      </c>
      <c r="F9" s="15">
        <v>234</v>
      </c>
    </row>
    <row r="10" spans="2:6" ht="18" x14ac:dyDescent="0.55000000000000004">
      <c r="B10" s="13" t="s">
        <v>46</v>
      </c>
      <c r="C10" s="13" t="s">
        <v>9</v>
      </c>
      <c r="D10" s="13" t="s">
        <v>23</v>
      </c>
      <c r="E10" s="14">
        <v>11571</v>
      </c>
      <c r="F10" s="15">
        <v>138</v>
      </c>
    </row>
    <row r="11" spans="2:6" ht="18" x14ac:dyDescent="0.55000000000000004">
      <c r="B11" s="13" t="s">
        <v>18</v>
      </c>
      <c r="C11" s="13" t="s">
        <v>22</v>
      </c>
      <c r="D11" s="13" t="s">
        <v>53</v>
      </c>
      <c r="E11" s="14">
        <v>11522</v>
      </c>
      <c r="F11" s="15">
        <v>204</v>
      </c>
    </row>
    <row r="12" spans="2:6" ht="18" x14ac:dyDescent="0.55000000000000004">
      <c r="B12" s="13" t="s">
        <v>46</v>
      </c>
      <c r="C12" s="13" t="s">
        <v>22</v>
      </c>
      <c r="D12" s="13" t="s">
        <v>30</v>
      </c>
      <c r="E12" s="14">
        <v>11417</v>
      </c>
      <c r="F12" s="15">
        <v>21</v>
      </c>
    </row>
    <row r="13" spans="2:6" ht="18" x14ac:dyDescent="0.55000000000000004">
      <c r="B13" s="13" t="s">
        <v>21</v>
      </c>
      <c r="C13" s="13" t="s">
        <v>22</v>
      </c>
      <c r="D13" s="13" t="s">
        <v>12</v>
      </c>
      <c r="E13" s="14">
        <v>10311</v>
      </c>
      <c r="F13" s="15">
        <v>231</v>
      </c>
    </row>
    <row r="14" spans="2:6" ht="18" x14ac:dyDescent="0.55000000000000004">
      <c r="B14" s="13" t="s">
        <v>21</v>
      </c>
      <c r="C14" s="13" t="s">
        <v>22</v>
      </c>
      <c r="D14" s="13" t="s">
        <v>15</v>
      </c>
      <c r="E14" s="14">
        <v>10304</v>
      </c>
      <c r="F14" s="15">
        <v>84</v>
      </c>
    </row>
    <row r="15" spans="2:6" ht="18" x14ac:dyDescent="0.55000000000000004">
      <c r="B15" s="13" t="s">
        <v>40</v>
      </c>
      <c r="C15" s="13" t="s">
        <v>34</v>
      </c>
      <c r="D15" s="13" t="s">
        <v>10</v>
      </c>
      <c r="E15" s="14">
        <v>10129</v>
      </c>
      <c r="F15" s="15">
        <v>312</v>
      </c>
    </row>
    <row r="16" spans="2:6" ht="18" x14ac:dyDescent="0.55000000000000004">
      <c r="B16" s="13" t="s">
        <v>26</v>
      </c>
      <c r="C16" s="13" t="s">
        <v>22</v>
      </c>
      <c r="D16" s="13" t="s">
        <v>19</v>
      </c>
      <c r="E16" s="14">
        <v>10073</v>
      </c>
      <c r="F16" s="15">
        <v>120</v>
      </c>
    </row>
    <row r="17" spans="2:6" ht="18" x14ac:dyDescent="0.55000000000000004">
      <c r="B17" s="13" t="s">
        <v>46</v>
      </c>
      <c r="C17" s="13" t="s">
        <v>9</v>
      </c>
      <c r="D17" s="13" t="s">
        <v>33</v>
      </c>
      <c r="E17" s="14">
        <v>9926</v>
      </c>
      <c r="F17" s="15">
        <v>201</v>
      </c>
    </row>
    <row r="18" spans="2:6" ht="18" x14ac:dyDescent="0.55000000000000004">
      <c r="B18" s="13" t="s">
        <v>40</v>
      </c>
      <c r="C18" s="13" t="s">
        <v>9</v>
      </c>
      <c r="D18" s="13" t="s">
        <v>37</v>
      </c>
      <c r="E18" s="14">
        <v>9835</v>
      </c>
      <c r="F18" s="15">
        <v>207</v>
      </c>
    </row>
    <row r="19" spans="2:6" ht="18" x14ac:dyDescent="0.55000000000000004">
      <c r="B19" s="13" t="s">
        <v>8</v>
      </c>
      <c r="C19" s="13" t="s">
        <v>22</v>
      </c>
      <c r="D19" s="13" t="s">
        <v>31</v>
      </c>
      <c r="E19" s="14">
        <v>9772</v>
      </c>
      <c r="F19" s="15">
        <v>90</v>
      </c>
    </row>
    <row r="20" spans="2:6" ht="18" x14ac:dyDescent="0.55000000000000004">
      <c r="B20" s="13" t="s">
        <v>13</v>
      </c>
      <c r="C20" s="13" t="s">
        <v>9</v>
      </c>
      <c r="D20" s="13" t="s">
        <v>25</v>
      </c>
      <c r="E20" s="14">
        <v>9709</v>
      </c>
      <c r="F20" s="15">
        <v>30</v>
      </c>
    </row>
    <row r="21" spans="2:6" ht="18" x14ac:dyDescent="0.55000000000000004">
      <c r="B21" s="13" t="s">
        <v>13</v>
      </c>
      <c r="C21" s="13" t="s">
        <v>27</v>
      </c>
      <c r="D21" s="13" t="s">
        <v>23</v>
      </c>
      <c r="E21" s="14">
        <v>9660</v>
      </c>
      <c r="F21" s="15">
        <v>27</v>
      </c>
    </row>
    <row r="22" spans="2:6" ht="18" x14ac:dyDescent="0.55000000000000004">
      <c r="B22" s="13" t="s">
        <v>21</v>
      </c>
      <c r="C22" s="13" t="s">
        <v>22</v>
      </c>
      <c r="D22" s="13" t="s">
        <v>23</v>
      </c>
      <c r="E22" s="14">
        <v>9632</v>
      </c>
      <c r="F22" s="15">
        <v>288</v>
      </c>
    </row>
    <row r="23" spans="2:6" ht="18" x14ac:dyDescent="0.55000000000000004">
      <c r="B23" s="13" t="s">
        <v>18</v>
      </c>
      <c r="C23" s="13" t="s">
        <v>34</v>
      </c>
      <c r="D23" s="13" t="s">
        <v>31</v>
      </c>
      <c r="E23" s="14">
        <v>9506</v>
      </c>
      <c r="F23" s="15">
        <v>87</v>
      </c>
    </row>
    <row r="24" spans="2:6" ht="18" x14ac:dyDescent="0.55000000000000004">
      <c r="B24" s="13" t="s">
        <v>46</v>
      </c>
      <c r="C24" s="13" t="s">
        <v>27</v>
      </c>
      <c r="D24" s="13" t="s">
        <v>42</v>
      </c>
      <c r="E24" s="14">
        <v>9443</v>
      </c>
      <c r="F24" s="15">
        <v>162</v>
      </c>
    </row>
    <row r="25" spans="2:6" ht="18" x14ac:dyDescent="0.55000000000000004">
      <c r="B25" s="13" t="s">
        <v>47</v>
      </c>
      <c r="C25" s="13" t="s">
        <v>22</v>
      </c>
      <c r="D25" s="13" t="s">
        <v>30</v>
      </c>
      <c r="E25" s="14">
        <v>9198</v>
      </c>
      <c r="F25" s="15">
        <v>36</v>
      </c>
    </row>
    <row r="26" spans="2:6" ht="18" x14ac:dyDescent="0.55000000000000004">
      <c r="B26" s="13" t="s">
        <v>18</v>
      </c>
      <c r="C26" s="13" t="s">
        <v>22</v>
      </c>
      <c r="D26" s="13" t="s">
        <v>10</v>
      </c>
      <c r="E26" s="14">
        <v>9051</v>
      </c>
      <c r="F26" s="15">
        <v>57</v>
      </c>
    </row>
    <row r="27" spans="2:6" ht="18" x14ac:dyDescent="0.55000000000000004">
      <c r="B27" s="13" t="s">
        <v>8</v>
      </c>
      <c r="C27" s="13" t="s">
        <v>9</v>
      </c>
      <c r="D27" s="13" t="s">
        <v>52</v>
      </c>
      <c r="E27" s="14">
        <v>9002</v>
      </c>
      <c r="F27" s="15">
        <v>72</v>
      </c>
    </row>
    <row r="28" spans="2:6" ht="18" x14ac:dyDescent="0.55000000000000004">
      <c r="B28" s="13" t="s">
        <v>13</v>
      </c>
      <c r="C28" s="13" t="s">
        <v>27</v>
      </c>
      <c r="D28" s="13" t="s">
        <v>35</v>
      </c>
      <c r="E28" s="14">
        <v>8890</v>
      </c>
      <c r="F28" s="15">
        <v>210</v>
      </c>
    </row>
    <row r="29" spans="2:6" ht="18" x14ac:dyDescent="0.55000000000000004">
      <c r="B29" s="13" t="s">
        <v>8</v>
      </c>
      <c r="C29" s="13" t="s">
        <v>14</v>
      </c>
      <c r="D29" s="13" t="s">
        <v>31</v>
      </c>
      <c r="E29" s="14">
        <v>8869</v>
      </c>
      <c r="F29" s="15">
        <v>432</v>
      </c>
    </row>
    <row r="30" spans="2:6" ht="18" x14ac:dyDescent="0.55000000000000004">
      <c r="B30" s="13" t="s">
        <v>40</v>
      </c>
      <c r="C30" s="13" t="s">
        <v>50</v>
      </c>
      <c r="D30" s="13" t="s">
        <v>49</v>
      </c>
      <c r="E30" s="14">
        <v>8862</v>
      </c>
      <c r="F30" s="15">
        <v>189</v>
      </c>
    </row>
    <row r="31" spans="2:6" ht="18" x14ac:dyDescent="0.55000000000000004">
      <c r="B31" s="13" t="s">
        <v>47</v>
      </c>
      <c r="C31" s="13" t="s">
        <v>34</v>
      </c>
      <c r="D31" s="13" t="s">
        <v>51</v>
      </c>
      <c r="E31" s="14">
        <v>8841</v>
      </c>
      <c r="F31" s="15">
        <v>303</v>
      </c>
    </row>
    <row r="32" spans="2:6" ht="18" x14ac:dyDescent="0.55000000000000004">
      <c r="B32" s="13" t="s">
        <v>43</v>
      </c>
      <c r="C32" s="13" t="s">
        <v>9</v>
      </c>
      <c r="D32" s="13" t="s">
        <v>28</v>
      </c>
      <c r="E32" s="14">
        <v>8813</v>
      </c>
      <c r="F32" s="15">
        <v>21</v>
      </c>
    </row>
    <row r="33" spans="2:6" ht="18" x14ac:dyDescent="0.55000000000000004">
      <c r="B33" s="13" t="s">
        <v>18</v>
      </c>
      <c r="C33" s="13" t="s">
        <v>50</v>
      </c>
      <c r="D33" s="13" t="s">
        <v>42</v>
      </c>
      <c r="E33" s="14">
        <v>8463</v>
      </c>
      <c r="F33" s="15">
        <v>492</v>
      </c>
    </row>
    <row r="34" spans="2:6" ht="18" x14ac:dyDescent="0.55000000000000004">
      <c r="B34" s="13" t="s">
        <v>40</v>
      </c>
      <c r="C34" s="13" t="s">
        <v>22</v>
      </c>
      <c r="D34" s="13" t="s">
        <v>37</v>
      </c>
      <c r="E34" s="14">
        <v>8435</v>
      </c>
      <c r="F34" s="15">
        <v>42</v>
      </c>
    </row>
    <row r="35" spans="2:6" ht="18" x14ac:dyDescent="0.55000000000000004">
      <c r="B35" s="13" t="s">
        <v>46</v>
      </c>
      <c r="C35" s="13" t="s">
        <v>22</v>
      </c>
      <c r="D35" s="13" t="s">
        <v>52</v>
      </c>
      <c r="E35" s="14">
        <v>8211</v>
      </c>
      <c r="F35" s="15">
        <v>75</v>
      </c>
    </row>
    <row r="36" spans="2:6" ht="18" x14ac:dyDescent="0.55000000000000004">
      <c r="B36" s="13" t="s">
        <v>18</v>
      </c>
      <c r="C36" s="13" t="s">
        <v>50</v>
      </c>
      <c r="D36" s="13" t="s">
        <v>48</v>
      </c>
      <c r="E36" s="14">
        <v>8155</v>
      </c>
      <c r="F36" s="15">
        <v>90</v>
      </c>
    </row>
    <row r="37" spans="2:6" ht="18" x14ac:dyDescent="0.55000000000000004">
      <c r="B37" s="13" t="s">
        <v>26</v>
      </c>
      <c r="C37" s="13" t="s">
        <v>50</v>
      </c>
      <c r="D37" s="13" t="s">
        <v>51</v>
      </c>
      <c r="E37" s="14">
        <v>8008</v>
      </c>
      <c r="F37" s="15">
        <v>456</v>
      </c>
    </row>
    <row r="38" spans="2:6" ht="18" x14ac:dyDescent="0.55000000000000004">
      <c r="B38" s="13" t="s">
        <v>21</v>
      </c>
      <c r="C38" s="13" t="s">
        <v>50</v>
      </c>
      <c r="D38" s="13" t="s">
        <v>31</v>
      </c>
      <c r="E38" s="14">
        <v>7847</v>
      </c>
      <c r="F38" s="15">
        <v>174</v>
      </c>
    </row>
    <row r="39" spans="2:6" ht="18" x14ac:dyDescent="0.55000000000000004">
      <c r="B39" s="13" t="s">
        <v>18</v>
      </c>
      <c r="C39" s="13" t="s">
        <v>14</v>
      </c>
      <c r="D39" s="13" t="s">
        <v>25</v>
      </c>
      <c r="E39" s="14">
        <v>7833</v>
      </c>
      <c r="F39" s="15">
        <v>243</v>
      </c>
    </row>
    <row r="40" spans="2:6" ht="18" x14ac:dyDescent="0.55000000000000004">
      <c r="B40" s="13" t="s">
        <v>46</v>
      </c>
      <c r="C40" s="13" t="s">
        <v>27</v>
      </c>
      <c r="D40" s="13" t="s">
        <v>53</v>
      </c>
      <c r="E40" s="14">
        <v>7812</v>
      </c>
      <c r="F40" s="15">
        <v>81</v>
      </c>
    </row>
    <row r="41" spans="2:6" ht="18" x14ac:dyDescent="0.55000000000000004">
      <c r="B41" s="13" t="s">
        <v>47</v>
      </c>
      <c r="C41" s="13" t="s">
        <v>50</v>
      </c>
      <c r="D41" s="13" t="s">
        <v>15</v>
      </c>
      <c r="E41" s="14">
        <v>7777</v>
      </c>
      <c r="F41" s="15">
        <v>504</v>
      </c>
    </row>
    <row r="42" spans="2:6" ht="18" x14ac:dyDescent="0.55000000000000004">
      <c r="B42" s="13" t="s">
        <v>40</v>
      </c>
      <c r="C42" s="13" t="s">
        <v>50</v>
      </c>
      <c r="D42" s="13" t="s">
        <v>33</v>
      </c>
      <c r="E42" s="14">
        <v>7777</v>
      </c>
      <c r="F42" s="15">
        <v>39</v>
      </c>
    </row>
    <row r="43" spans="2:6" ht="18" x14ac:dyDescent="0.55000000000000004">
      <c r="B43" s="13" t="s">
        <v>26</v>
      </c>
      <c r="C43" s="13" t="s">
        <v>9</v>
      </c>
      <c r="D43" s="13" t="s">
        <v>35</v>
      </c>
      <c r="E43" s="14">
        <v>7693</v>
      </c>
      <c r="F43" s="15">
        <v>87</v>
      </c>
    </row>
    <row r="44" spans="2:6" ht="18" x14ac:dyDescent="0.55000000000000004">
      <c r="B44" s="13" t="s">
        <v>8</v>
      </c>
      <c r="C44" s="13" t="s">
        <v>9</v>
      </c>
      <c r="D44" s="13" t="s">
        <v>39</v>
      </c>
      <c r="E44" s="14">
        <v>7693</v>
      </c>
      <c r="F44" s="15">
        <v>21</v>
      </c>
    </row>
    <row r="45" spans="2:6" ht="18" x14ac:dyDescent="0.55000000000000004">
      <c r="B45" s="13" t="s">
        <v>46</v>
      </c>
      <c r="C45" s="13" t="s">
        <v>27</v>
      </c>
      <c r="D45" s="13" t="s">
        <v>45</v>
      </c>
      <c r="E45" s="14">
        <v>7651</v>
      </c>
      <c r="F45" s="15">
        <v>213</v>
      </c>
    </row>
    <row r="46" spans="2:6" ht="18" x14ac:dyDescent="0.55000000000000004">
      <c r="B46" s="13" t="s">
        <v>46</v>
      </c>
      <c r="C46" s="13" t="s">
        <v>50</v>
      </c>
      <c r="D46" s="13" t="s">
        <v>39</v>
      </c>
      <c r="E46" s="14">
        <v>7511</v>
      </c>
      <c r="F46" s="15">
        <v>120</v>
      </c>
    </row>
    <row r="47" spans="2:6" ht="18" x14ac:dyDescent="0.55000000000000004">
      <c r="B47" s="13" t="s">
        <v>43</v>
      </c>
      <c r="C47" s="13" t="s">
        <v>34</v>
      </c>
      <c r="D47" s="13" t="s">
        <v>28</v>
      </c>
      <c r="E47" s="14">
        <v>7483</v>
      </c>
      <c r="F47" s="15">
        <v>45</v>
      </c>
    </row>
    <row r="48" spans="2:6" ht="18" x14ac:dyDescent="0.55000000000000004">
      <c r="B48" s="13" t="s">
        <v>21</v>
      </c>
      <c r="C48" s="13" t="s">
        <v>14</v>
      </c>
      <c r="D48" s="13" t="s">
        <v>54</v>
      </c>
      <c r="E48" s="14">
        <v>7455</v>
      </c>
      <c r="F48" s="15">
        <v>216</v>
      </c>
    </row>
    <row r="49" spans="2:6" ht="18" x14ac:dyDescent="0.55000000000000004">
      <c r="B49" s="13" t="s">
        <v>26</v>
      </c>
      <c r="C49" s="13" t="s">
        <v>34</v>
      </c>
      <c r="D49" s="13" t="s">
        <v>45</v>
      </c>
      <c r="E49" s="14">
        <v>7322</v>
      </c>
      <c r="F49" s="15">
        <v>36</v>
      </c>
    </row>
    <row r="50" spans="2:6" ht="18" x14ac:dyDescent="0.55000000000000004">
      <c r="B50" s="13" t="s">
        <v>47</v>
      </c>
      <c r="C50" s="13" t="s">
        <v>9</v>
      </c>
      <c r="D50" s="13" t="s">
        <v>54</v>
      </c>
      <c r="E50" s="14">
        <v>7308</v>
      </c>
      <c r="F50" s="15">
        <v>327</v>
      </c>
    </row>
    <row r="51" spans="2:6" ht="18" x14ac:dyDescent="0.55000000000000004">
      <c r="B51" s="13" t="s">
        <v>43</v>
      </c>
      <c r="C51" s="13" t="s">
        <v>50</v>
      </c>
      <c r="D51" s="13" t="s">
        <v>25</v>
      </c>
      <c r="E51" s="14">
        <v>7280</v>
      </c>
      <c r="F51" s="15">
        <v>201</v>
      </c>
    </row>
    <row r="52" spans="2:6" ht="18" x14ac:dyDescent="0.55000000000000004">
      <c r="B52" s="13" t="s">
        <v>18</v>
      </c>
      <c r="C52" s="13" t="s">
        <v>9</v>
      </c>
      <c r="D52" s="13" t="s">
        <v>42</v>
      </c>
      <c r="E52" s="14">
        <v>7273</v>
      </c>
      <c r="F52" s="15">
        <v>96</v>
      </c>
    </row>
    <row r="53" spans="2:6" ht="18" x14ac:dyDescent="0.55000000000000004">
      <c r="B53" s="13" t="s">
        <v>47</v>
      </c>
      <c r="C53" s="13" t="s">
        <v>50</v>
      </c>
      <c r="D53" s="13" t="s">
        <v>17</v>
      </c>
      <c r="E53" s="14">
        <v>7259</v>
      </c>
      <c r="F53" s="15">
        <v>276</v>
      </c>
    </row>
    <row r="54" spans="2:6" ht="18" x14ac:dyDescent="0.55000000000000004">
      <c r="B54" s="13" t="s">
        <v>43</v>
      </c>
      <c r="C54" s="13" t="s">
        <v>34</v>
      </c>
      <c r="D54" s="13" t="s">
        <v>12</v>
      </c>
      <c r="E54" s="14">
        <v>7189</v>
      </c>
      <c r="F54" s="15">
        <v>54</v>
      </c>
    </row>
    <row r="55" spans="2:6" ht="18" x14ac:dyDescent="0.55000000000000004">
      <c r="B55" s="13" t="s">
        <v>13</v>
      </c>
      <c r="C55" s="13" t="s">
        <v>27</v>
      </c>
      <c r="D55" s="13" t="s">
        <v>10</v>
      </c>
      <c r="E55" s="14">
        <v>7021</v>
      </c>
      <c r="F55" s="15">
        <v>183</v>
      </c>
    </row>
    <row r="56" spans="2:6" ht="18" x14ac:dyDescent="0.55000000000000004">
      <c r="B56" s="13" t="s">
        <v>43</v>
      </c>
      <c r="C56" s="13" t="s">
        <v>50</v>
      </c>
      <c r="D56" s="13" t="s">
        <v>53</v>
      </c>
      <c r="E56" s="14">
        <v>6986</v>
      </c>
      <c r="F56" s="15">
        <v>21</v>
      </c>
    </row>
    <row r="57" spans="2:6" ht="18" x14ac:dyDescent="0.55000000000000004">
      <c r="B57" s="13" t="s">
        <v>43</v>
      </c>
      <c r="C57" s="13" t="s">
        <v>27</v>
      </c>
      <c r="D57" s="13" t="s">
        <v>37</v>
      </c>
      <c r="E57" s="14">
        <v>6909</v>
      </c>
      <c r="F57" s="15">
        <v>81</v>
      </c>
    </row>
    <row r="58" spans="2:6" ht="18" x14ac:dyDescent="0.55000000000000004">
      <c r="B58" s="13" t="s">
        <v>55</v>
      </c>
      <c r="C58" s="13" t="s">
        <v>34</v>
      </c>
      <c r="D58" s="13" t="s">
        <v>19</v>
      </c>
      <c r="E58" s="14">
        <v>6860</v>
      </c>
      <c r="F58" s="15">
        <v>126</v>
      </c>
    </row>
    <row r="59" spans="2:6" ht="18" x14ac:dyDescent="0.55000000000000004">
      <c r="B59" s="13" t="s">
        <v>8</v>
      </c>
      <c r="C59" s="13" t="s">
        <v>14</v>
      </c>
      <c r="D59" s="13" t="s">
        <v>37</v>
      </c>
      <c r="E59" s="14">
        <v>6853</v>
      </c>
      <c r="F59" s="15">
        <v>372</v>
      </c>
    </row>
    <row r="60" spans="2:6" ht="18" x14ac:dyDescent="0.55000000000000004">
      <c r="B60" s="13" t="s">
        <v>18</v>
      </c>
      <c r="C60" s="13" t="s">
        <v>50</v>
      </c>
      <c r="D60" s="13" t="s">
        <v>45</v>
      </c>
      <c r="E60" s="14">
        <v>6832</v>
      </c>
      <c r="F60" s="15">
        <v>27</v>
      </c>
    </row>
    <row r="61" spans="2:6" ht="18" x14ac:dyDescent="0.55000000000000004">
      <c r="B61" s="13" t="s">
        <v>26</v>
      </c>
      <c r="C61" s="13" t="s">
        <v>9</v>
      </c>
      <c r="D61" s="13" t="s">
        <v>51</v>
      </c>
      <c r="E61" s="14">
        <v>6818</v>
      </c>
      <c r="F61" s="15">
        <v>6</v>
      </c>
    </row>
    <row r="62" spans="2:6" ht="18" x14ac:dyDescent="0.55000000000000004">
      <c r="B62" s="13" t="s">
        <v>40</v>
      </c>
      <c r="C62" s="13" t="s">
        <v>14</v>
      </c>
      <c r="D62" s="13" t="s">
        <v>10</v>
      </c>
      <c r="E62" s="14">
        <v>6755</v>
      </c>
      <c r="F62" s="15">
        <v>252</v>
      </c>
    </row>
    <row r="63" spans="2:6" ht="18" x14ac:dyDescent="0.55000000000000004">
      <c r="B63" s="13" t="s">
        <v>8</v>
      </c>
      <c r="C63" s="13" t="s">
        <v>50</v>
      </c>
      <c r="D63" s="13" t="s">
        <v>51</v>
      </c>
      <c r="E63" s="14">
        <v>6748</v>
      </c>
      <c r="F63" s="15">
        <v>48</v>
      </c>
    </row>
    <row r="64" spans="2:6" ht="18" x14ac:dyDescent="0.55000000000000004">
      <c r="B64" s="13" t="s">
        <v>26</v>
      </c>
      <c r="C64" s="13" t="s">
        <v>50</v>
      </c>
      <c r="D64" s="13" t="s">
        <v>15</v>
      </c>
      <c r="E64" s="14">
        <v>6734</v>
      </c>
      <c r="F64" s="15">
        <v>123</v>
      </c>
    </row>
    <row r="65" spans="2:6" ht="18" x14ac:dyDescent="0.55000000000000004">
      <c r="B65" s="13" t="s">
        <v>13</v>
      </c>
      <c r="C65" s="13" t="s">
        <v>14</v>
      </c>
      <c r="D65" s="13" t="s">
        <v>15</v>
      </c>
      <c r="E65" s="14">
        <v>6706</v>
      </c>
      <c r="F65" s="15">
        <v>459</v>
      </c>
    </row>
    <row r="66" spans="2:6" ht="18" x14ac:dyDescent="0.55000000000000004">
      <c r="B66" s="13" t="s">
        <v>55</v>
      </c>
      <c r="C66" s="13" t="s">
        <v>22</v>
      </c>
      <c r="D66" s="13" t="s">
        <v>15</v>
      </c>
      <c r="E66" s="14">
        <v>6657</v>
      </c>
      <c r="F66" s="15">
        <v>303</v>
      </c>
    </row>
    <row r="67" spans="2:6" ht="18" x14ac:dyDescent="0.55000000000000004">
      <c r="B67" s="13" t="s">
        <v>47</v>
      </c>
      <c r="C67" s="13" t="s">
        <v>14</v>
      </c>
      <c r="D67" s="13" t="s">
        <v>25</v>
      </c>
      <c r="E67" s="14">
        <v>6657</v>
      </c>
      <c r="F67" s="15">
        <v>276</v>
      </c>
    </row>
    <row r="68" spans="2:6" ht="18" x14ac:dyDescent="0.55000000000000004">
      <c r="B68" s="13" t="s">
        <v>40</v>
      </c>
      <c r="C68" s="13" t="s">
        <v>9</v>
      </c>
      <c r="D68" s="13" t="s">
        <v>17</v>
      </c>
      <c r="E68" s="14">
        <v>6608</v>
      </c>
      <c r="F68" s="15">
        <v>225</v>
      </c>
    </row>
    <row r="69" spans="2:6" ht="18" x14ac:dyDescent="0.55000000000000004">
      <c r="B69" s="13" t="s">
        <v>46</v>
      </c>
      <c r="C69" s="13" t="s">
        <v>34</v>
      </c>
      <c r="D69" s="13" t="s">
        <v>54</v>
      </c>
      <c r="E69" s="14">
        <v>6580</v>
      </c>
      <c r="F69" s="15">
        <v>183</v>
      </c>
    </row>
    <row r="70" spans="2:6" ht="18" x14ac:dyDescent="0.55000000000000004">
      <c r="B70" s="13" t="s">
        <v>40</v>
      </c>
      <c r="C70" s="13" t="s">
        <v>9</v>
      </c>
      <c r="D70" s="13" t="s">
        <v>10</v>
      </c>
      <c r="E70" s="14">
        <v>6454</v>
      </c>
      <c r="F70" s="15">
        <v>54</v>
      </c>
    </row>
    <row r="71" spans="2:6" ht="18" x14ac:dyDescent="0.55000000000000004">
      <c r="B71" s="13" t="s">
        <v>13</v>
      </c>
      <c r="C71" s="13" t="s">
        <v>34</v>
      </c>
      <c r="D71" s="13" t="s">
        <v>45</v>
      </c>
      <c r="E71" s="14">
        <v>6433</v>
      </c>
      <c r="F71" s="15">
        <v>78</v>
      </c>
    </row>
    <row r="72" spans="2:6" ht="18" x14ac:dyDescent="0.55000000000000004">
      <c r="B72" s="13" t="s">
        <v>21</v>
      </c>
      <c r="C72" s="13" t="s">
        <v>9</v>
      </c>
      <c r="D72" s="13" t="s">
        <v>49</v>
      </c>
      <c r="E72" s="14">
        <v>6398</v>
      </c>
      <c r="F72" s="15">
        <v>102</v>
      </c>
    </row>
    <row r="73" spans="2:6" ht="18" x14ac:dyDescent="0.55000000000000004">
      <c r="B73" s="13" t="s">
        <v>40</v>
      </c>
      <c r="C73" s="13" t="s">
        <v>9</v>
      </c>
      <c r="D73" s="13" t="s">
        <v>31</v>
      </c>
      <c r="E73" s="14">
        <v>6391</v>
      </c>
      <c r="F73" s="15">
        <v>48</v>
      </c>
    </row>
    <row r="74" spans="2:6" ht="18" x14ac:dyDescent="0.55000000000000004">
      <c r="B74" s="13" t="s">
        <v>8</v>
      </c>
      <c r="C74" s="13" t="s">
        <v>27</v>
      </c>
      <c r="D74" s="13" t="s">
        <v>53</v>
      </c>
      <c r="E74" s="14">
        <v>6370</v>
      </c>
      <c r="F74" s="15">
        <v>30</v>
      </c>
    </row>
    <row r="75" spans="2:6" ht="18" x14ac:dyDescent="0.55000000000000004">
      <c r="B75" s="13" t="s">
        <v>43</v>
      </c>
      <c r="C75" s="13" t="s">
        <v>22</v>
      </c>
      <c r="D75" s="13" t="s">
        <v>48</v>
      </c>
      <c r="E75" s="14">
        <v>6314</v>
      </c>
      <c r="F75" s="15">
        <v>15</v>
      </c>
    </row>
    <row r="76" spans="2:6" ht="18" x14ac:dyDescent="0.55000000000000004">
      <c r="B76" s="13" t="s">
        <v>47</v>
      </c>
      <c r="C76" s="13" t="s">
        <v>50</v>
      </c>
      <c r="D76" s="13" t="s">
        <v>28</v>
      </c>
      <c r="E76" s="14">
        <v>6300</v>
      </c>
      <c r="F76" s="15">
        <v>42</v>
      </c>
    </row>
    <row r="77" spans="2:6" ht="18" x14ac:dyDescent="0.55000000000000004">
      <c r="B77" s="13" t="s">
        <v>13</v>
      </c>
      <c r="C77" s="13" t="s">
        <v>9</v>
      </c>
      <c r="D77" s="13" t="s">
        <v>51</v>
      </c>
      <c r="E77" s="14">
        <v>6279</v>
      </c>
      <c r="F77" s="15">
        <v>45</v>
      </c>
    </row>
    <row r="78" spans="2:6" ht="18" x14ac:dyDescent="0.55000000000000004">
      <c r="B78" s="13" t="s">
        <v>43</v>
      </c>
      <c r="C78" s="13" t="s">
        <v>50</v>
      </c>
      <c r="D78" s="13" t="s">
        <v>37</v>
      </c>
      <c r="E78" s="14">
        <v>6279</v>
      </c>
      <c r="F78" s="15">
        <v>237</v>
      </c>
    </row>
    <row r="79" spans="2:6" ht="18" x14ac:dyDescent="0.55000000000000004">
      <c r="B79" s="13" t="s">
        <v>43</v>
      </c>
      <c r="C79" s="13" t="s">
        <v>22</v>
      </c>
      <c r="D79" s="13" t="s">
        <v>12</v>
      </c>
      <c r="E79" s="14">
        <v>6146</v>
      </c>
      <c r="F79" s="15">
        <v>63</v>
      </c>
    </row>
    <row r="80" spans="2:6" ht="18" x14ac:dyDescent="0.55000000000000004">
      <c r="B80" s="13" t="s">
        <v>8</v>
      </c>
      <c r="C80" s="13" t="s">
        <v>9</v>
      </c>
      <c r="D80" s="13" t="s">
        <v>53</v>
      </c>
      <c r="E80" s="14">
        <v>6132</v>
      </c>
      <c r="F80" s="15">
        <v>93</v>
      </c>
    </row>
    <row r="81" spans="2:6" ht="18" x14ac:dyDescent="0.55000000000000004">
      <c r="B81" s="13" t="s">
        <v>8</v>
      </c>
      <c r="C81" s="13" t="s">
        <v>34</v>
      </c>
      <c r="D81" s="13" t="s">
        <v>19</v>
      </c>
      <c r="E81" s="14">
        <v>6125</v>
      </c>
      <c r="F81" s="15">
        <v>102</v>
      </c>
    </row>
    <row r="82" spans="2:6" ht="18" x14ac:dyDescent="0.55000000000000004">
      <c r="B82" s="13" t="s">
        <v>26</v>
      </c>
      <c r="C82" s="13" t="s">
        <v>22</v>
      </c>
      <c r="D82" s="13" t="s">
        <v>15</v>
      </c>
      <c r="E82" s="14">
        <v>6118</v>
      </c>
      <c r="F82" s="15">
        <v>9</v>
      </c>
    </row>
    <row r="83" spans="2:6" ht="18" x14ac:dyDescent="0.55000000000000004">
      <c r="B83" s="13" t="s">
        <v>21</v>
      </c>
      <c r="C83" s="13" t="s">
        <v>22</v>
      </c>
      <c r="D83" s="13" t="s">
        <v>10</v>
      </c>
      <c r="E83" s="14">
        <v>6118</v>
      </c>
      <c r="F83" s="15">
        <v>174</v>
      </c>
    </row>
    <row r="84" spans="2:6" ht="18" x14ac:dyDescent="0.55000000000000004">
      <c r="B84" s="13" t="s">
        <v>43</v>
      </c>
      <c r="C84" s="13" t="s">
        <v>22</v>
      </c>
      <c r="D84" s="13" t="s">
        <v>23</v>
      </c>
      <c r="E84" s="14">
        <v>6111</v>
      </c>
      <c r="F84" s="15">
        <v>3</v>
      </c>
    </row>
    <row r="85" spans="2:6" ht="18" x14ac:dyDescent="0.55000000000000004">
      <c r="B85" s="13" t="s">
        <v>26</v>
      </c>
      <c r="C85" s="13" t="s">
        <v>27</v>
      </c>
      <c r="D85" s="13" t="s">
        <v>33</v>
      </c>
      <c r="E85" s="14">
        <v>6048</v>
      </c>
      <c r="F85" s="15">
        <v>27</v>
      </c>
    </row>
    <row r="86" spans="2:6" ht="18" x14ac:dyDescent="0.55000000000000004">
      <c r="B86" s="13" t="s">
        <v>46</v>
      </c>
      <c r="C86" s="13" t="s">
        <v>27</v>
      </c>
      <c r="D86" s="13" t="s">
        <v>54</v>
      </c>
      <c r="E86" s="14">
        <v>6027</v>
      </c>
      <c r="F86" s="15">
        <v>144</v>
      </c>
    </row>
    <row r="87" spans="2:6" ht="18" x14ac:dyDescent="0.55000000000000004">
      <c r="B87" s="13" t="s">
        <v>21</v>
      </c>
      <c r="C87" s="13" t="s">
        <v>34</v>
      </c>
      <c r="D87" s="13" t="s">
        <v>37</v>
      </c>
      <c r="E87" s="14">
        <v>5915</v>
      </c>
      <c r="F87" s="15">
        <v>3</v>
      </c>
    </row>
    <row r="88" spans="2:6" ht="18" x14ac:dyDescent="0.55000000000000004">
      <c r="B88" s="13" t="s">
        <v>8</v>
      </c>
      <c r="C88" s="13" t="s">
        <v>27</v>
      </c>
      <c r="D88" s="13" t="s">
        <v>37</v>
      </c>
      <c r="E88" s="14">
        <v>5817</v>
      </c>
      <c r="F88" s="15">
        <v>12</v>
      </c>
    </row>
    <row r="89" spans="2:6" ht="18" x14ac:dyDescent="0.55000000000000004">
      <c r="B89" s="13" t="s">
        <v>8</v>
      </c>
      <c r="C89" s="13" t="s">
        <v>27</v>
      </c>
      <c r="D89" s="13" t="s">
        <v>25</v>
      </c>
      <c r="E89" s="14">
        <v>5775</v>
      </c>
      <c r="F89" s="15">
        <v>42</v>
      </c>
    </row>
    <row r="90" spans="2:6" ht="18" x14ac:dyDescent="0.55000000000000004">
      <c r="B90" s="13" t="s">
        <v>40</v>
      </c>
      <c r="C90" s="13" t="s">
        <v>34</v>
      </c>
      <c r="D90" s="13" t="s">
        <v>54</v>
      </c>
      <c r="E90" s="14">
        <v>5677</v>
      </c>
      <c r="F90" s="15">
        <v>258</v>
      </c>
    </row>
    <row r="91" spans="2:6" ht="18" x14ac:dyDescent="0.55000000000000004">
      <c r="B91" s="13" t="s">
        <v>8</v>
      </c>
      <c r="C91" s="13" t="s">
        <v>34</v>
      </c>
      <c r="D91" s="13" t="s">
        <v>12</v>
      </c>
      <c r="E91" s="14">
        <v>5670</v>
      </c>
      <c r="F91" s="15">
        <v>297</v>
      </c>
    </row>
    <row r="92" spans="2:6" ht="18" x14ac:dyDescent="0.55000000000000004">
      <c r="B92" s="13" t="s">
        <v>55</v>
      </c>
      <c r="C92" s="13" t="s">
        <v>34</v>
      </c>
      <c r="D92" s="13" t="s">
        <v>17</v>
      </c>
      <c r="E92" s="14">
        <v>5586</v>
      </c>
      <c r="F92" s="15">
        <v>525</v>
      </c>
    </row>
    <row r="93" spans="2:6" ht="18" x14ac:dyDescent="0.55000000000000004">
      <c r="B93" s="13" t="s">
        <v>40</v>
      </c>
      <c r="C93" s="13" t="s">
        <v>22</v>
      </c>
      <c r="D93" s="13" t="s">
        <v>52</v>
      </c>
      <c r="E93" s="14">
        <v>5551</v>
      </c>
      <c r="F93" s="15">
        <v>252</v>
      </c>
    </row>
    <row r="94" spans="2:6" ht="18" x14ac:dyDescent="0.55000000000000004">
      <c r="B94" s="13" t="s">
        <v>43</v>
      </c>
      <c r="C94" s="13" t="s">
        <v>34</v>
      </c>
      <c r="D94" s="13" t="s">
        <v>39</v>
      </c>
      <c r="E94" s="14">
        <v>5474</v>
      </c>
      <c r="F94" s="15">
        <v>168</v>
      </c>
    </row>
    <row r="95" spans="2:6" ht="18" x14ac:dyDescent="0.55000000000000004">
      <c r="B95" s="13" t="s">
        <v>8</v>
      </c>
      <c r="C95" s="13" t="s">
        <v>22</v>
      </c>
      <c r="D95" s="13" t="s">
        <v>28</v>
      </c>
      <c r="E95" s="14">
        <v>5439</v>
      </c>
      <c r="F95" s="15">
        <v>30</v>
      </c>
    </row>
    <row r="96" spans="2:6" ht="18" x14ac:dyDescent="0.55000000000000004">
      <c r="B96" s="13" t="s">
        <v>55</v>
      </c>
      <c r="C96" s="13" t="s">
        <v>50</v>
      </c>
      <c r="D96" s="13" t="s">
        <v>39</v>
      </c>
      <c r="E96" s="14">
        <v>5355</v>
      </c>
      <c r="F96" s="15">
        <v>204</v>
      </c>
    </row>
    <row r="97" spans="2:6" ht="18" x14ac:dyDescent="0.55000000000000004">
      <c r="B97" s="13" t="s">
        <v>40</v>
      </c>
      <c r="C97" s="13" t="s">
        <v>9</v>
      </c>
      <c r="D97" s="13" t="s">
        <v>51</v>
      </c>
      <c r="E97" s="14">
        <v>5306</v>
      </c>
      <c r="F97" s="15">
        <v>0</v>
      </c>
    </row>
    <row r="98" spans="2:6" ht="18" x14ac:dyDescent="0.55000000000000004">
      <c r="B98" s="13" t="s">
        <v>43</v>
      </c>
      <c r="C98" s="13" t="s">
        <v>27</v>
      </c>
      <c r="D98" s="13" t="s">
        <v>51</v>
      </c>
      <c r="E98" s="14">
        <v>5236</v>
      </c>
      <c r="F98" s="15">
        <v>51</v>
      </c>
    </row>
    <row r="99" spans="2:6" ht="18" x14ac:dyDescent="0.55000000000000004">
      <c r="B99" s="13" t="s">
        <v>40</v>
      </c>
      <c r="C99" s="13" t="s">
        <v>14</v>
      </c>
      <c r="D99" s="13" t="s">
        <v>54</v>
      </c>
      <c r="E99" s="14">
        <v>5194</v>
      </c>
      <c r="F99" s="15">
        <v>288</v>
      </c>
    </row>
    <row r="100" spans="2:6" ht="18" x14ac:dyDescent="0.55000000000000004">
      <c r="B100" s="13" t="s">
        <v>43</v>
      </c>
      <c r="C100" s="13" t="s">
        <v>34</v>
      </c>
      <c r="D100" s="13" t="s">
        <v>15</v>
      </c>
      <c r="E100" s="14">
        <v>5075</v>
      </c>
      <c r="F100" s="15">
        <v>21</v>
      </c>
    </row>
    <row r="101" spans="2:6" ht="18" x14ac:dyDescent="0.55000000000000004">
      <c r="B101" s="13" t="s">
        <v>8</v>
      </c>
      <c r="C101" s="13" t="s">
        <v>50</v>
      </c>
      <c r="D101" s="13" t="s">
        <v>33</v>
      </c>
      <c r="E101" s="14">
        <v>5019</v>
      </c>
      <c r="F101" s="15">
        <v>156</v>
      </c>
    </row>
    <row r="102" spans="2:6" ht="18" x14ac:dyDescent="0.55000000000000004">
      <c r="B102" s="13" t="s">
        <v>13</v>
      </c>
      <c r="C102" s="13" t="s">
        <v>22</v>
      </c>
      <c r="D102" s="13" t="s">
        <v>48</v>
      </c>
      <c r="E102" s="14">
        <v>5019</v>
      </c>
      <c r="F102" s="15">
        <v>150</v>
      </c>
    </row>
    <row r="103" spans="2:6" ht="18" x14ac:dyDescent="0.55000000000000004">
      <c r="B103" s="13" t="s">
        <v>13</v>
      </c>
      <c r="C103" s="13" t="s">
        <v>14</v>
      </c>
      <c r="D103" s="13" t="s">
        <v>37</v>
      </c>
      <c r="E103" s="14">
        <v>5012</v>
      </c>
      <c r="F103" s="15">
        <v>210</v>
      </c>
    </row>
    <row r="104" spans="2:6" ht="18" x14ac:dyDescent="0.55000000000000004">
      <c r="B104" s="13" t="s">
        <v>43</v>
      </c>
      <c r="C104" s="13" t="s">
        <v>9</v>
      </c>
      <c r="D104" s="13" t="s">
        <v>17</v>
      </c>
      <c r="E104" s="14">
        <v>4991</v>
      </c>
      <c r="F104" s="15">
        <v>12</v>
      </c>
    </row>
    <row r="105" spans="2:6" ht="18" x14ac:dyDescent="0.55000000000000004">
      <c r="B105" s="13" t="s">
        <v>55</v>
      </c>
      <c r="C105" s="13" t="s">
        <v>50</v>
      </c>
      <c r="D105" s="13" t="s">
        <v>51</v>
      </c>
      <c r="E105" s="14">
        <v>4991</v>
      </c>
      <c r="F105" s="15">
        <v>9</v>
      </c>
    </row>
    <row r="106" spans="2:6" ht="18" x14ac:dyDescent="0.55000000000000004">
      <c r="B106" s="13" t="s">
        <v>26</v>
      </c>
      <c r="C106" s="13" t="s">
        <v>22</v>
      </c>
      <c r="D106" s="13" t="s">
        <v>33</v>
      </c>
      <c r="E106" s="14">
        <v>4970</v>
      </c>
      <c r="F106" s="15">
        <v>156</v>
      </c>
    </row>
    <row r="107" spans="2:6" ht="18" x14ac:dyDescent="0.55000000000000004">
      <c r="B107" s="13" t="s">
        <v>47</v>
      </c>
      <c r="C107" s="13" t="s">
        <v>27</v>
      </c>
      <c r="D107" s="13" t="s">
        <v>51</v>
      </c>
      <c r="E107" s="14">
        <v>4956</v>
      </c>
      <c r="F107" s="15">
        <v>171</v>
      </c>
    </row>
    <row r="108" spans="2:6" ht="18" x14ac:dyDescent="0.55000000000000004">
      <c r="B108" s="13" t="s">
        <v>26</v>
      </c>
      <c r="C108" s="13" t="s">
        <v>9</v>
      </c>
      <c r="D108" s="13" t="s">
        <v>48</v>
      </c>
      <c r="E108" s="14">
        <v>4949</v>
      </c>
      <c r="F108" s="15">
        <v>189</v>
      </c>
    </row>
    <row r="109" spans="2:6" ht="18" x14ac:dyDescent="0.55000000000000004">
      <c r="B109" s="13" t="s">
        <v>21</v>
      </c>
      <c r="C109" s="13" t="s">
        <v>50</v>
      </c>
      <c r="D109" s="13" t="s">
        <v>48</v>
      </c>
      <c r="E109" s="14">
        <v>4935</v>
      </c>
      <c r="F109" s="15">
        <v>126</v>
      </c>
    </row>
    <row r="110" spans="2:6" ht="18" x14ac:dyDescent="0.55000000000000004">
      <c r="B110" s="13" t="s">
        <v>55</v>
      </c>
      <c r="C110" s="13" t="s">
        <v>27</v>
      </c>
      <c r="D110" s="13" t="s">
        <v>45</v>
      </c>
      <c r="E110" s="14">
        <v>4858</v>
      </c>
      <c r="F110" s="15">
        <v>279</v>
      </c>
    </row>
    <row r="111" spans="2:6" ht="18" x14ac:dyDescent="0.55000000000000004">
      <c r="B111" s="13" t="s">
        <v>46</v>
      </c>
      <c r="C111" s="13" t="s">
        <v>27</v>
      </c>
      <c r="D111" s="13" t="s">
        <v>25</v>
      </c>
      <c r="E111" s="14">
        <v>4802</v>
      </c>
      <c r="F111" s="15">
        <v>36</v>
      </c>
    </row>
    <row r="112" spans="2:6" ht="18" x14ac:dyDescent="0.55000000000000004">
      <c r="B112" s="13" t="s">
        <v>26</v>
      </c>
      <c r="C112" s="13" t="s">
        <v>14</v>
      </c>
      <c r="D112" s="13" t="s">
        <v>10</v>
      </c>
      <c r="E112" s="14">
        <v>4781</v>
      </c>
      <c r="F112" s="15">
        <v>123</v>
      </c>
    </row>
    <row r="113" spans="2:6" ht="18" x14ac:dyDescent="0.55000000000000004">
      <c r="B113" s="13" t="s">
        <v>21</v>
      </c>
      <c r="C113" s="13" t="s">
        <v>14</v>
      </c>
      <c r="D113" s="13" t="s">
        <v>12</v>
      </c>
      <c r="E113" s="14">
        <v>4760</v>
      </c>
      <c r="F113" s="15">
        <v>69</v>
      </c>
    </row>
    <row r="114" spans="2:6" ht="18" x14ac:dyDescent="0.55000000000000004">
      <c r="B114" s="13" t="s">
        <v>13</v>
      </c>
      <c r="C114" s="13" t="s">
        <v>14</v>
      </c>
      <c r="D114" s="13" t="s">
        <v>53</v>
      </c>
      <c r="E114" s="14">
        <v>4753</v>
      </c>
      <c r="F114" s="15">
        <v>300</v>
      </c>
    </row>
    <row r="115" spans="2:6" ht="18" x14ac:dyDescent="0.55000000000000004">
      <c r="B115" s="13" t="s">
        <v>43</v>
      </c>
      <c r="C115" s="13" t="s">
        <v>14</v>
      </c>
      <c r="D115" s="13" t="s">
        <v>35</v>
      </c>
      <c r="E115" s="14">
        <v>4753</v>
      </c>
      <c r="F115" s="15">
        <v>246</v>
      </c>
    </row>
    <row r="116" spans="2:6" ht="18" x14ac:dyDescent="0.55000000000000004">
      <c r="B116" s="13" t="s">
        <v>8</v>
      </c>
      <c r="C116" s="13" t="s">
        <v>14</v>
      </c>
      <c r="D116" s="13" t="s">
        <v>30</v>
      </c>
      <c r="E116" s="14">
        <v>4725</v>
      </c>
      <c r="F116" s="15">
        <v>174</v>
      </c>
    </row>
    <row r="117" spans="2:6" ht="18" x14ac:dyDescent="0.55000000000000004">
      <c r="B117" s="13" t="s">
        <v>55</v>
      </c>
      <c r="C117" s="13" t="s">
        <v>9</v>
      </c>
      <c r="D117" s="13" t="s">
        <v>48</v>
      </c>
      <c r="E117" s="14">
        <v>4683</v>
      </c>
      <c r="F117" s="15">
        <v>30</v>
      </c>
    </row>
    <row r="118" spans="2:6" ht="18" x14ac:dyDescent="0.55000000000000004">
      <c r="B118" s="13" t="s">
        <v>40</v>
      </c>
      <c r="C118" s="13" t="s">
        <v>14</v>
      </c>
      <c r="D118" s="13" t="s">
        <v>17</v>
      </c>
      <c r="E118" s="14">
        <v>4606</v>
      </c>
      <c r="F118" s="15">
        <v>63</v>
      </c>
    </row>
    <row r="119" spans="2:6" ht="18" x14ac:dyDescent="0.55000000000000004">
      <c r="B119" s="13" t="s">
        <v>47</v>
      </c>
      <c r="C119" s="13" t="s">
        <v>9</v>
      </c>
      <c r="D119" s="13" t="s">
        <v>52</v>
      </c>
      <c r="E119" s="14">
        <v>4592</v>
      </c>
      <c r="F119" s="15">
        <v>324</v>
      </c>
    </row>
    <row r="120" spans="2:6" ht="18" x14ac:dyDescent="0.55000000000000004">
      <c r="B120" s="13" t="s">
        <v>40</v>
      </c>
      <c r="C120" s="13" t="s">
        <v>14</v>
      </c>
      <c r="D120" s="13" t="s">
        <v>39</v>
      </c>
      <c r="E120" s="14">
        <v>4585</v>
      </c>
      <c r="F120" s="15">
        <v>240</v>
      </c>
    </row>
    <row r="121" spans="2:6" ht="18" x14ac:dyDescent="0.55000000000000004">
      <c r="B121" s="13" t="s">
        <v>40</v>
      </c>
      <c r="C121" s="13" t="s">
        <v>9</v>
      </c>
      <c r="D121" s="13" t="s">
        <v>33</v>
      </c>
      <c r="E121" s="14">
        <v>4487</v>
      </c>
      <c r="F121" s="15">
        <v>111</v>
      </c>
    </row>
    <row r="122" spans="2:6" ht="18" x14ac:dyDescent="0.55000000000000004">
      <c r="B122" s="13" t="s">
        <v>40</v>
      </c>
      <c r="C122" s="13" t="s">
        <v>9</v>
      </c>
      <c r="D122" s="13" t="s">
        <v>30</v>
      </c>
      <c r="E122" s="14">
        <v>4487</v>
      </c>
      <c r="F122" s="15">
        <v>333</v>
      </c>
    </row>
    <row r="123" spans="2:6" ht="18" x14ac:dyDescent="0.55000000000000004">
      <c r="B123" s="13" t="s">
        <v>43</v>
      </c>
      <c r="C123" s="13" t="s">
        <v>14</v>
      </c>
      <c r="D123" s="13" t="s">
        <v>52</v>
      </c>
      <c r="E123" s="14">
        <v>4480</v>
      </c>
      <c r="F123" s="15">
        <v>357</v>
      </c>
    </row>
    <row r="124" spans="2:6" ht="18" x14ac:dyDescent="0.55000000000000004">
      <c r="B124" s="13" t="s">
        <v>40</v>
      </c>
      <c r="C124" s="13" t="s">
        <v>27</v>
      </c>
      <c r="D124" s="13" t="s">
        <v>33</v>
      </c>
      <c r="E124" s="14">
        <v>4438</v>
      </c>
      <c r="F124" s="15">
        <v>246</v>
      </c>
    </row>
    <row r="125" spans="2:6" ht="18" x14ac:dyDescent="0.55000000000000004">
      <c r="B125" s="13" t="s">
        <v>8</v>
      </c>
      <c r="C125" s="13" t="s">
        <v>22</v>
      </c>
      <c r="D125" s="13" t="s">
        <v>12</v>
      </c>
      <c r="E125" s="14">
        <v>4424</v>
      </c>
      <c r="F125" s="15">
        <v>201</v>
      </c>
    </row>
    <row r="126" spans="2:6" ht="18" x14ac:dyDescent="0.55000000000000004">
      <c r="B126" s="13" t="s">
        <v>46</v>
      </c>
      <c r="C126" s="13" t="s">
        <v>34</v>
      </c>
      <c r="D126" s="13" t="s">
        <v>48</v>
      </c>
      <c r="E126" s="14">
        <v>4417</v>
      </c>
      <c r="F126" s="15">
        <v>153</v>
      </c>
    </row>
    <row r="127" spans="2:6" ht="18" x14ac:dyDescent="0.55000000000000004">
      <c r="B127" s="13" t="s">
        <v>46</v>
      </c>
      <c r="C127" s="13" t="s">
        <v>34</v>
      </c>
      <c r="D127" s="13" t="s">
        <v>35</v>
      </c>
      <c r="E127" s="14">
        <v>4326</v>
      </c>
      <c r="F127" s="15">
        <v>348</v>
      </c>
    </row>
    <row r="128" spans="2:6" ht="18" x14ac:dyDescent="0.55000000000000004">
      <c r="B128" s="13" t="s">
        <v>26</v>
      </c>
      <c r="C128" s="13" t="s">
        <v>22</v>
      </c>
      <c r="D128" s="13" t="s">
        <v>12</v>
      </c>
      <c r="E128" s="14">
        <v>4319</v>
      </c>
      <c r="F128" s="15">
        <v>30</v>
      </c>
    </row>
    <row r="129" spans="2:6" ht="18" x14ac:dyDescent="0.55000000000000004">
      <c r="B129" s="13" t="s">
        <v>18</v>
      </c>
      <c r="C129" s="13" t="s">
        <v>9</v>
      </c>
      <c r="D129" s="13" t="s">
        <v>28</v>
      </c>
      <c r="E129" s="14">
        <v>4305</v>
      </c>
      <c r="F129" s="15">
        <v>156</v>
      </c>
    </row>
    <row r="130" spans="2:6" ht="18" x14ac:dyDescent="0.55000000000000004">
      <c r="B130" s="13" t="s">
        <v>26</v>
      </c>
      <c r="C130" s="13" t="s">
        <v>50</v>
      </c>
      <c r="D130" s="13" t="s">
        <v>53</v>
      </c>
      <c r="E130" s="14">
        <v>4242</v>
      </c>
      <c r="F130" s="15">
        <v>207</v>
      </c>
    </row>
    <row r="131" spans="2:6" ht="18" x14ac:dyDescent="0.55000000000000004">
      <c r="B131" s="13" t="s">
        <v>18</v>
      </c>
      <c r="C131" s="13" t="s">
        <v>34</v>
      </c>
      <c r="D131" s="13" t="s">
        <v>49</v>
      </c>
      <c r="E131" s="14">
        <v>4137</v>
      </c>
      <c r="F131" s="15">
        <v>60</v>
      </c>
    </row>
    <row r="132" spans="2:6" ht="18" x14ac:dyDescent="0.55000000000000004">
      <c r="B132" s="13" t="s">
        <v>55</v>
      </c>
      <c r="C132" s="13" t="s">
        <v>50</v>
      </c>
      <c r="D132" s="13" t="s">
        <v>37</v>
      </c>
      <c r="E132" s="14">
        <v>4053</v>
      </c>
      <c r="F132" s="15">
        <v>24</v>
      </c>
    </row>
    <row r="133" spans="2:6" ht="18" x14ac:dyDescent="0.55000000000000004">
      <c r="B133" s="13" t="s">
        <v>8</v>
      </c>
      <c r="C133" s="13" t="s">
        <v>50</v>
      </c>
      <c r="D133" s="13" t="s">
        <v>39</v>
      </c>
      <c r="E133" s="14">
        <v>4018</v>
      </c>
      <c r="F133" s="15">
        <v>162</v>
      </c>
    </row>
    <row r="134" spans="2:6" ht="18" x14ac:dyDescent="0.55000000000000004">
      <c r="B134" s="13" t="s">
        <v>43</v>
      </c>
      <c r="C134" s="13" t="s">
        <v>27</v>
      </c>
      <c r="D134" s="13" t="s">
        <v>49</v>
      </c>
      <c r="E134" s="14">
        <v>4018</v>
      </c>
      <c r="F134" s="15">
        <v>171</v>
      </c>
    </row>
    <row r="135" spans="2:6" ht="18" x14ac:dyDescent="0.55000000000000004">
      <c r="B135" s="13" t="s">
        <v>46</v>
      </c>
      <c r="C135" s="13" t="s">
        <v>27</v>
      </c>
      <c r="D135" s="13" t="s">
        <v>31</v>
      </c>
      <c r="E135" s="14">
        <v>4018</v>
      </c>
      <c r="F135" s="15">
        <v>126</v>
      </c>
    </row>
    <row r="136" spans="2:6" ht="18" x14ac:dyDescent="0.55000000000000004">
      <c r="B136" s="13" t="s">
        <v>47</v>
      </c>
      <c r="C136" s="13" t="s">
        <v>9</v>
      </c>
      <c r="D136" s="13" t="s">
        <v>33</v>
      </c>
      <c r="E136" s="14">
        <v>3983</v>
      </c>
      <c r="F136" s="15">
        <v>144</v>
      </c>
    </row>
    <row r="137" spans="2:6" ht="18" x14ac:dyDescent="0.55000000000000004">
      <c r="B137" s="13" t="s">
        <v>21</v>
      </c>
      <c r="C137" s="13" t="s">
        <v>27</v>
      </c>
      <c r="D137" s="13" t="s">
        <v>17</v>
      </c>
      <c r="E137" s="14">
        <v>3976</v>
      </c>
      <c r="F137" s="15">
        <v>72</v>
      </c>
    </row>
    <row r="138" spans="2:6" ht="18" x14ac:dyDescent="0.55000000000000004">
      <c r="B138" s="13" t="s">
        <v>18</v>
      </c>
      <c r="C138" s="13" t="s">
        <v>27</v>
      </c>
      <c r="D138" s="13" t="s">
        <v>49</v>
      </c>
      <c r="E138" s="14">
        <v>3920</v>
      </c>
      <c r="F138" s="15">
        <v>306</v>
      </c>
    </row>
    <row r="139" spans="2:6" ht="18" x14ac:dyDescent="0.55000000000000004">
      <c r="B139" s="13" t="s">
        <v>26</v>
      </c>
      <c r="C139" s="13" t="s">
        <v>14</v>
      </c>
      <c r="D139" s="13" t="s">
        <v>53</v>
      </c>
      <c r="E139" s="14">
        <v>3864</v>
      </c>
      <c r="F139" s="15">
        <v>177</v>
      </c>
    </row>
    <row r="140" spans="2:6" ht="18" x14ac:dyDescent="0.55000000000000004">
      <c r="B140" s="13" t="s">
        <v>18</v>
      </c>
      <c r="C140" s="13" t="s">
        <v>34</v>
      </c>
      <c r="D140" s="13" t="s">
        <v>28</v>
      </c>
      <c r="E140" s="14">
        <v>3850</v>
      </c>
      <c r="F140" s="15">
        <v>102</v>
      </c>
    </row>
    <row r="141" spans="2:6" ht="18" x14ac:dyDescent="0.55000000000000004">
      <c r="B141" s="13" t="s">
        <v>40</v>
      </c>
      <c r="C141" s="13" t="s">
        <v>50</v>
      </c>
      <c r="D141" s="13" t="s">
        <v>25</v>
      </c>
      <c r="E141" s="14">
        <v>3829</v>
      </c>
      <c r="F141" s="15">
        <v>24</v>
      </c>
    </row>
    <row r="142" spans="2:6" ht="18" x14ac:dyDescent="0.55000000000000004">
      <c r="B142" s="13" t="s">
        <v>55</v>
      </c>
      <c r="C142" s="13" t="s">
        <v>14</v>
      </c>
      <c r="D142" s="13" t="s">
        <v>23</v>
      </c>
      <c r="E142" s="14">
        <v>3808</v>
      </c>
      <c r="F142" s="15">
        <v>279</v>
      </c>
    </row>
    <row r="143" spans="2:6" ht="18" x14ac:dyDescent="0.55000000000000004">
      <c r="B143" s="13" t="s">
        <v>8</v>
      </c>
      <c r="C143" s="13" t="s">
        <v>50</v>
      </c>
      <c r="D143" s="13" t="s">
        <v>31</v>
      </c>
      <c r="E143" s="14">
        <v>3794</v>
      </c>
      <c r="F143" s="15">
        <v>159</v>
      </c>
    </row>
    <row r="144" spans="2:6" ht="18" x14ac:dyDescent="0.55000000000000004">
      <c r="B144" s="13" t="s">
        <v>47</v>
      </c>
      <c r="C144" s="13" t="s">
        <v>22</v>
      </c>
      <c r="D144" s="13" t="s">
        <v>48</v>
      </c>
      <c r="E144" s="14">
        <v>3773</v>
      </c>
      <c r="F144" s="15">
        <v>165</v>
      </c>
    </row>
    <row r="145" spans="2:6" ht="18" x14ac:dyDescent="0.55000000000000004">
      <c r="B145" s="13" t="s">
        <v>26</v>
      </c>
      <c r="C145" s="13" t="s">
        <v>50</v>
      </c>
      <c r="D145" s="13" t="s">
        <v>33</v>
      </c>
      <c r="E145" s="14">
        <v>3759</v>
      </c>
      <c r="F145" s="15">
        <v>150</v>
      </c>
    </row>
    <row r="146" spans="2:6" ht="18" x14ac:dyDescent="0.55000000000000004">
      <c r="B146" s="13" t="s">
        <v>13</v>
      </c>
      <c r="C146" s="13" t="s">
        <v>34</v>
      </c>
      <c r="D146" s="13" t="s">
        <v>15</v>
      </c>
      <c r="E146" s="14">
        <v>3752</v>
      </c>
      <c r="F146" s="15">
        <v>213</v>
      </c>
    </row>
    <row r="147" spans="2:6" ht="18" x14ac:dyDescent="0.55000000000000004">
      <c r="B147" s="13" t="s">
        <v>47</v>
      </c>
      <c r="C147" s="13" t="s">
        <v>50</v>
      </c>
      <c r="D147" s="13" t="s">
        <v>54</v>
      </c>
      <c r="E147" s="14">
        <v>3689</v>
      </c>
      <c r="F147" s="15">
        <v>312</v>
      </c>
    </row>
    <row r="148" spans="2:6" ht="18" x14ac:dyDescent="0.55000000000000004">
      <c r="B148" s="13" t="s">
        <v>47</v>
      </c>
      <c r="C148" s="13" t="s">
        <v>27</v>
      </c>
      <c r="D148" s="13" t="s">
        <v>52</v>
      </c>
      <c r="E148" s="14">
        <v>3640</v>
      </c>
      <c r="F148" s="15">
        <v>51</v>
      </c>
    </row>
    <row r="149" spans="2:6" ht="18" x14ac:dyDescent="0.55000000000000004">
      <c r="B149" s="13" t="s">
        <v>13</v>
      </c>
      <c r="C149" s="13" t="s">
        <v>14</v>
      </c>
      <c r="D149" s="13" t="s">
        <v>10</v>
      </c>
      <c r="E149" s="14">
        <v>3598</v>
      </c>
      <c r="F149" s="15">
        <v>81</v>
      </c>
    </row>
    <row r="150" spans="2:6" ht="18" x14ac:dyDescent="0.55000000000000004">
      <c r="B150" s="13" t="s">
        <v>26</v>
      </c>
      <c r="C150" s="13" t="s">
        <v>9</v>
      </c>
      <c r="D150" s="13" t="s">
        <v>54</v>
      </c>
      <c r="E150" s="14">
        <v>3556</v>
      </c>
      <c r="F150" s="15">
        <v>459</v>
      </c>
    </row>
    <row r="151" spans="2:6" ht="18" x14ac:dyDescent="0.55000000000000004">
      <c r="B151" s="13" t="s">
        <v>46</v>
      </c>
      <c r="C151" s="13" t="s">
        <v>34</v>
      </c>
      <c r="D151" s="13" t="s">
        <v>19</v>
      </c>
      <c r="E151" s="14">
        <v>3549</v>
      </c>
      <c r="F151" s="15">
        <v>3</v>
      </c>
    </row>
    <row r="152" spans="2:6" ht="18" x14ac:dyDescent="0.55000000000000004">
      <c r="B152" s="13" t="s">
        <v>13</v>
      </c>
      <c r="C152" s="13" t="s">
        <v>50</v>
      </c>
      <c r="D152" s="13" t="s">
        <v>35</v>
      </c>
      <c r="E152" s="14">
        <v>3507</v>
      </c>
      <c r="F152" s="15">
        <v>288</v>
      </c>
    </row>
    <row r="153" spans="2:6" ht="18" x14ac:dyDescent="0.55000000000000004">
      <c r="B153" s="13" t="s">
        <v>55</v>
      </c>
      <c r="C153" s="13" t="s">
        <v>14</v>
      </c>
      <c r="D153" s="13" t="s">
        <v>17</v>
      </c>
      <c r="E153" s="14">
        <v>3472</v>
      </c>
      <c r="F153" s="15">
        <v>96</v>
      </c>
    </row>
    <row r="154" spans="2:6" ht="18" x14ac:dyDescent="0.55000000000000004">
      <c r="B154" s="13" t="s">
        <v>26</v>
      </c>
      <c r="C154" s="13" t="s">
        <v>50</v>
      </c>
      <c r="D154" s="13" t="s">
        <v>10</v>
      </c>
      <c r="E154" s="14">
        <v>3402</v>
      </c>
      <c r="F154" s="15">
        <v>366</v>
      </c>
    </row>
    <row r="155" spans="2:6" ht="18" x14ac:dyDescent="0.55000000000000004">
      <c r="B155" s="13" t="s">
        <v>21</v>
      </c>
      <c r="C155" s="13" t="s">
        <v>9</v>
      </c>
      <c r="D155" s="13" t="s">
        <v>42</v>
      </c>
      <c r="E155" s="14">
        <v>3388</v>
      </c>
      <c r="F155" s="15">
        <v>123</v>
      </c>
    </row>
    <row r="156" spans="2:6" ht="18" x14ac:dyDescent="0.55000000000000004">
      <c r="B156" s="13" t="s">
        <v>26</v>
      </c>
      <c r="C156" s="13" t="s">
        <v>50</v>
      </c>
      <c r="D156" s="13" t="s">
        <v>52</v>
      </c>
      <c r="E156" s="14">
        <v>3339</v>
      </c>
      <c r="F156" s="15">
        <v>75</v>
      </c>
    </row>
    <row r="157" spans="2:6" ht="18" x14ac:dyDescent="0.55000000000000004">
      <c r="B157" s="13" t="s">
        <v>47</v>
      </c>
      <c r="C157" s="13" t="s">
        <v>22</v>
      </c>
      <c r="D157" s="13" t="s">
        <v>28</v>
      </c>
      <c r="E157" s="14">
        <v>3339</v>
      </c>
      <c r="F157" s="15">
        <v>39</v>
      </c>
    </row>
    <row r="158" spans="2:6" ht="18" x14ac:dyDescent="0.55000000000000004">
      <c r="B158" s="13" t="s">
        <v>43</v>
      </c>
      <c r="C158" s="13" t="s">
        <v>22</v>
      </c>
      <c r="D158" s="13" t="s">
        <v>33</v>
      </c>
      <c r="E158" s="14">
        <v>3339</v>
      </c>
      <c r="F158" s="15">
        <v>348</v>
      </c>
    </row>
    <row r="159" spans="2:6" ht="18" x14ac:dyDescent="0.55000000000000004">
      <c r="B159" s="13" t="s">
        <v>40</v>
      </c>
      <c r="C159" s="13" t="s">
        <v>50</v>
      </c>
      <c r="D159" s="13" t="s">
        <v>15</v>
      </c>
      <c r="E159" s="14">
        <v>3262</v>
      </c>
      <c r="F159" s="15">
        <v>75</v>
      </c>
    </row>
    <row r="160" spans="2:6" ht="18" x14ac:dyDescent="0.55000000000000004">
      <c r="B160" s="13" t="s">
        <v>18</v>
      </c>
      <c r="C160" s="13" t="s">
        <v>27</v>
      </c>
      <c r="D160" s="13" t="s">
        <v>28</v>
      </c>
      <c r="E160" s="14">
        <v>3192</v>
      </c>
      <c r="F160" s="15">
        <v>72</v>
      </c>
    </row>
    <row r="161" spans="2:6" ht="18" x14ac:dyDescent="0.55000000000000004">
      <c r="B161" s="13" t="s">
        <v>8</v>
      </c>
      <c r="C161" s="13" t="s">
        <v>22</v>
      </c>
      <c r="D161" s="13" t="s">
        <v>53</v>
      </c>
      <c r="E161" s="14">
        <v>3164</v>
      </c>
      <c r="F161" s="15">
        <v>306</v>
      </c>
    </row>
    <row r="162" spans="2:6" ht="18" x14ac:dyDescent="0.55000000000000004">
      <c r="B162" s="13" t="s">
        <v>47</v>
      </c>
      <c r="C162" s="13" t="s">
        <v>50</v>
      </c>
      <c r="D162" s="13" t="s">
        <v>51</v>
      </c>
      <c r="E162" s="14">
        <v>3108</v>
      </c>
      <c r="F162" s="15">
        <v>54</v>
      </c>
    </row>
    <row r="163" spans="2:6" ht="18" x14ac:dyDescent="0.55000000000000004">
      <c r="B163" s="13" t="s">
        <v>8</v>
      </c>
      <c r="C163" s="13" t="s">
        <v>27</v>
      </c>
      <c r="D163" s="13" t="s">
        <v>54</v>
      </c>
      <c r="E163" s="14">
        <v>3101</v>
      </c>
      <c r="F163" s="15">
        <v>225</v>
      </c>
    </row>
    <row r="164" spans="2:6" ht="18" x14ac:dyDescent="0.55000000000000004">
      <c r="B164" s="13" t="s">
        <v>46</v>
      </c>
      <c r="C164" s="13" t="s">
        <v>22</v>
      </c>
      <c r="D164" s="13" t="s">
        <v>35</v>
      </c>
      <c r="E164" s="14">
        <v>3094</v>
      </c>
      <c r="F164" s="15">
        <v>246</v>
      </c>
    </row>
    <row r="165" spans="2:6" ht="18" x14ac:dyDescent="0.55000000000000004">
      <c r="B165" s="13" t="s">
        <v>55</v>
      </c>
      <c r="C165" s="13" t="s">
        <v>9</v>
      </c>
      <c r="D165" s="13" t="s">
        <v>54</v>
      </c>
      <c r="E165" s="14">
        <v>3059</v>
      </c>
      <c r="F165" s="15">
        <v>27</v>
      </c>
    </row>
    <row r="166" spans="2:6" ht="18" x14ac:dyDescent="0.55000000000000004">
      <c r="B166" s="13" t="s">
        <v>26</v>
      </c>
      <c r="C166" s="13" t="s">
        <v>27</v>
      </c>
      <c r="D166" s="13" t="s">
        <v>52</v>
      </c>
      <c r="E166" s="14">
        <v>3052</v>
      </c>
      <c r="F166" s="15">
        <v>378</v>
      </c>
    </row>
    <row r="167" spans="2:6" ht="18" x14ac:dyDescent="0.55000000000000004">
      <c r="B167" s="13" t="s">
        <v>26</v>
      </c>
      <c r="C167" s="13" t="s">
        <v>27</v>
      </c>
      <c r="D167" s="13" t="s">
        <v>49</v>
      </c>
      <c r="E167" s="14">
        <v>2989</v>
      </c>
      <c r="F167" s="15">
        <v>3</v>
      </c>
    </row>
    <row r="168" spans="2:6" ht="18" x14ac:dyDescent="0.55000000000000004">
      <c r="B168" s="13" t="s">
        <v>18</v>
      </c>
      <c r="C168" s="13" t="s">
        <v>22</v>
      </c>
      <c r="D168" s="13" t="s">
        <v>15</v>
      </c>
      <c r="E168" s="14">
        <v>2954</v>
      </c>
      <c r="F168" s="15">
        <v>189</v>
      </c>
    </row>
    <row r="169" spans="2:6" ht="18" x14ac:dyDescent="0.55000000000000004">
      <c r="B169" s="13" t="s">
        <v>21</v>
      </c>
      <c r="C169" s="13" t="s">
        <v>9</v>
      </c>
      <c r="D169" s="13" t="s">
        <v>45</v>
      </c>
      <c r="E169" s="14">
        <v>2933</v>
      </c>
      <c r="F169" s="15">
        <v>9</v>
      </c>
    </row>
    <row r="170" spans="2:6" ht="18" x14ac:dyDescent="0.55000000000000004">
      <c r="B170" s="13" t="s">
        <v>18</v>
      </c>
      <c r="C170" s="13" t="s">
        <v>9</v>
      </c>
      <c r="D170" s="13" t="s">
        <v>54</v>
      </c>
      <c r="E170" s="14">
        <v>2919</v>
      </c>
      <c r="F170" s="15">
        <v>45</v>
      </c>
    </row>
    <row r="171" spans="2:6" ht="18" x14ac:dyDescent="0.55000000000000004">
      <c r="B171" s="13" t="s">
        <v>47</v>
      </c>
      <c r="C171" s="13" t="s">
        <v>50</v>
      </c>
      <c r="D171" s="13" t="s">
        <v>33</v>
      </c>
      <c r="E171" s="14">
        <v>2919</v>
      </c>
      <c r="F171" s="15">
        <v>93</v>
      </c>
    </row>
    <row r="172" spans="2:6" ht="18" x14ac:dyDescent="0.55000000000000004">
      <c r="B172" s="13" t="s">
        <v>43</v>
      </c>
      <c r="C172" s="13" t="s">
        <v>50</v>
      </c>
      <c r="D172" s="13" t="s">
        <v>52</v>
      </c>
      <c r="E172" s="14">
        <v>2891</v>
      </c>
      <c r="F172" s="15">
        <v>102</v>
      </c>
    </row>
    <row r="173" spans="2:6" ht="18" x14ac:dyDescent="0.55000000000000004">
      <c r="B173" s="13" t="s">
        <v>40</v>
      </c>
      <c r="C173" s="13" t="s">
        <v>22</v>
      </c>
      <c r="D173" s="13" t="s">
        <v>39</v>
      </c>
      <c r="E173" s="14">
        <v>2870</v>
      </c>
      <c r="F173" s="15">
        <v>300</v>
      </c>
    </row>
    <row r="174" spans="2:6" ht="18" x14ac:dyDescent="0.55000000000000004">
      <c r="B174" s="13" t="s">
        <v>46</v>
      </c>
      <c r="C174" s="13" t="s">
        <v>9</v>
      </c>
      <c r="D174" s="13" t="s">
        <v>25</v>
      </c>
      <c r="E174" s="14">
        <v>2863</v>
      </c>
      <c r="F174" s="15">
        <v>42</v>
      </c>
    </row>
    <row r="175" spans="2:6" ht="18" x14ac:dyDescent="0.55000000000000004">
      <c r="B175" s="13" t="s">
        <v>18</v>
      </c>
      <c r="C175" s="13" t="s">
        <v>9</v>
      </c>
      <c r="D175" s="13" t="s">
        <v>51</v>
      </c>
      <c r="E175" s="14">
        <v>2856</v>
      </c>
      <c r="F175" s="15">
        <v>246</v>
      </c>
    </row>
    <row r="176" spans="2:6" ht="18" x14ac:dyDescent="0.55000000000000004">
      <c r="B176" s="13" t="s">
        <v>40</v>
      </c>
      <c r="C176" s="13" t="s">
        <v>14</v>
      </c>
      <c r="D176" s="13" t="s">
        <v>49</v>
      </c>
      <c r="E176" s="14">
        <v>2793</v>
      </c>
      <c r="F176" s="15">
        <v>114</v>
      </c>
    </row>
    <row r="177" spans="2:6" ht="18" x14ac:dyDescent="0.55000000000000004">
      <c r="B177" s="13" t="s">
        <v>8</v>
      </c>
      <c r="C177" s="13" t="s">
        <v>50</v>
      </c>
      <c r="D177" s="13" t="s">
        <v>48</v>
      </c>
      <c r="E177" s="14">
        <v>2779</v>
      </c>
      <c r="F177" s="15">
        <v>75</v>
      </c>
    </row>
    <row r="178" spans="2:6" ht="18" x14ac:dyDescent="0.55000000000000004">
      <c r="B178" s="13" t="s">
        <v>43</v>
      </c>
      <c r="C178" s="13" t="s">
        <v>14</v>
      </c>
      <c r="D178" s="13" t="s">
        <v>19</v>
      </c>
      <c r="E178" s="14">
        <v>2744</v>
      </c>
      <c r="F178" s="15">
        <v>9</v>
      </c>
    </row>
    <row r="179" spans="2:6" ht="18" x14ac:dyDescent="0.55000000000000004">
      <c r="B179" s="13" t="s">
        <v>18</v>
      </c>
      <c r="C179" s="13" t="s">
        <v>9</v>
      </c>
      <c r="D179" s="13" t="s">
        <v>48</v>
      </c>
      <c r="E179" s="14">
        <v>2737</v>
      </c>
      <c r="F179" s="15">
        <v>93</v>
      </c>
    </row>
    <row r="180" spans="2:6" ht="18" x14ac:dyDescent="0.55000000000000004">
      <c r="B180" s="13" t="s">
        <v>13</v>
      </c>
      <c r="C180" s="13" t="s">
        <v>14</v>
      </c>
      <c r="D180" s="13" t="s">
        <v>42</v>
      </c>
      <c r="E180" s="14">
        <v>2702</v>
      </c>
      <c r="F180" s="15">
        <v>363</v>
      </c>
    </row>
    <row r="181" spans="2:6" ht="18" x14ac:dyDescent="0.55000000000000004">
      <c r="B181" s="13" t="s">
        <v>26</v>
      </c>
      <c r="C181" s="13" t="s">
        <v>34</v>
      </c>
      <c r="D181" s="13" t="s">
        <v>35</v>
      </c>
      <c r="E181" s="14">
        <v>2681</v>
      </c>
      <c r="F181" s="15">
        <v>54</v>
      </c>
    </row>
    <row r="182" spans="2:6" ht="18" x14ac:dyDescent="0.55000000000000004">
      <c r="B182" s="13" t="s">
        <v>18</v>
      </c>
      <c r="C182" s="13" t="s">
        <v>34</v>
      </c>
      <c r="D182" s="13" t="s">
        <v>30</v>
      </c>
      <c r="E182" s="14">
        <v>2646</v>
      </c>
      <c r="F182" s="15">
        <v>120</v>
      </c>
    </row>
    <row r="183" spans="2:6" ht="18" x14ac:dyDescent="0.55000000000000004">
      <c r="B183" s="13" t="s">
        <v>40</v>
      </c>
      <c r="C183" s="13" t="s">
        <v>22</v>
      </c>
      <c r="D183" s="13" t="s">
        <v>23</v>
      </c>
      <c r="E183" s="14">
        <v>2646</v>
      </c>
      <c r="F183" s="15">
        <v>177</v>
      </c>
    </row>
    <row r="184" spans="2:6" ht="18" x14ac:dyDescent="0.55000000000000004">
      <c r="B184" s="13" t="s">
        <v>18</v>
      </c>
      <c r="C184" s="13" t="s">
        <v>27</v>
      </c>
      <c r="D184" s="13" t="s">
        <v>23</v>
      </c>
      <c r="E184" s="14">
        <v>2639</v>
      </c>
      <c r="F184" s="15">
        <v>204</v>
      </c>
    </row>
    <row r="185" spans="2:6" ht="18" x14ac:dyDescent="0.55000000000000004">
      <c r="B185" s="13" t="s">
        <v>47</v>
      </c>
      <c r="C185" s="13" t="s">
        <v>50</v>
      </c>
      <c r="D185" s="13" t="s">
        <v>42</v>
      </c>
      <c r="E185" s="14">
        <v>2583</v>
      </c>
      <c r="F185" s="15">
        <v>18</v>
      </c>
    </row>
    <row r="186" spans="2:6" ht="18" x14ac:dyDescent="0.55000000000000004">
      <c r="B186" s="13" t="s">
        <v>55</v>
      </c>
      <c r="C186" s="13" t="s">
        <v>14</v>
      </c>
      <c r="D186" s="13" t="s">
        <v>25</v>
      </c>
      <c r="E186" s="14">
        <v>2562</v>
      </c>
      <c r="F186" s="15">
        <v>6</v>
      </c>
    </row>
    <row r="187" spans="2:6" ht="18" x14ac:dyDescent="0.55000000000000004">
      <c r="B187" s="13" t="s">
        <v>8</v>
      </c>
      <c r="C187" s="13" t="s">
        <v>34</v>
      </c>
      <c r="D187" s="13" t="s">
        <v>28</v>
      </c>
      <c r="E187" s="14">
        <v>2541</v>
      </c>
      <c r="F187" s="15">
        <v>90</v>
      </c>
    </row>
    <row r="188" spans="2:6" ht="18" x14ac:dyDescent="0.55000000000000004">
      <c r="B188" s="13" t="s">
        <v>8</v>
      </c>
      <c r="C188" s="13" t="s">
        <v>34</v>
      </c>
      <c r="D188" s="13" t="s">
        <v>52</v>
      </c>
      <c r="E188" s="14">
        <v>2541</v>
      </c>
      <c r="F188" s="15">
        <v>45</v>
      </c>
    </row>
    <row r="189" spans="2:6" ht="18" x14ac:dyDescent="0.55000000000000004">
      <c r="B189" s="13" t="s">
        <v>40</v>
      </c>
      <c r="C189" s="13" t="s">
        <v>14</v>
      </c>
      <c r="D189" s="13" t="s">
        <v>53</v>
      </c>
      <c r="E189" s="14">
        <v>2478</v>
      </c>
      <c r="F189" s="15">
        <v>21</v>
      </c>
    </row>
    <row r="190" spans="2:6" ht="18" x14ac:dyDescent="0.55000000000000004">
      <c r="B190" s="13" t="s">
        <v>55</v>
      </c>
      <c r="C190" s="13" t="s">
        <v>22</v>
      </c>
      <c r="D190" s="13" t="s">
        <v>52</v>
      </c>
      <c r="E190" s="14">
        <v>2471</v>
      </c>
      <c r="F190" s="15">
        <v>342</v>
      </c>
    </row>
    <row r="191" spans="2:6" ht="18" x14ac:dyDescent="0.55000000000000004">
      <c r="B191" s="13" t="s">
        <v>47</v>
      </c>
      <c r="C191" s="13" t="s">
        <v>14</v>
      </c>
      <c r="D191" s="13" t="s">
        <v>28</v>
      </c>
      <c r="E191" s="14">
        <v>2464</v>
      </c>
      <c r="F191" s="15">
        <v>234</v>
      </c>
    </row>
    <row r="192" spans="2:6" ht="18" x14ac:dyDescent="0.55000000000000004">
      <c r="B192" s="13" t="s">
        <v>18</v>
      </c>
      <c r="C192" s="13" t="s">
        <v>34</v>
      </c>
      <c r="D192" s="13" t="s">
        <v>51</v>
      </c>
      <c r="E192" s="14">
        <v>2436</v>
      </c>
      <c r="F192" s="15">
        <v>99</v>
      </c>
    </row>
    <row r="193" spans="2:6" ht="18" x14ac:dyDescent="0.55000000000000004">
      <c r="B193" s="13" t="s">
        <v>18</v>
      </c>
      <c r="C193" s="13" t="s">
        <v>14</v>
      </c>
      <c r="D193" s="13" t="s">
        <v>53</v>
      </c>
      <c r="E193" s="14">
        <v>2429</v>
      </c>
      <c r="F193" s="15">
        <v>144</v>
      </c>
    </row>
    <row r="194" spans="2:6" ht="18" x14ac:dyDescent="0.55000000000000004">
      <c r="B194" s="13" t="s">
        <v>47</v>
      </c>
      <c r="C194" s="13" t="s">
        <v>14</v>
      </c>
      <c r="D194" s="13" t="s">
        <v>17</v>
      </c>
      <c r="E194" s="14">
        <v>2415</v>
      </c>
      <c r="F194" s="15">
        <v>255</v>
      </c>
    </row>
    <row r="195" spans="2:6" ht="18" x14ac:dyDescent="0.55000000000000004">
      <c r="B195" s="13" t="s">
        <v>43</v>
      </c>
      <c r="C195" s="13" t="s">
        <v>14</v>
      </c>
      <c r="D195" s="13" t="s">
        <v>23</v>
      </c>
      <c r="E195" s="14">
        <v>2415</v>
      </c>
      <c r="F195" s="15">
        <v>15</v>
      </c>
    </row>
    <row r="196" spans="2:6" ht="18" x14ac:dyDescent="0.55000000000000004">
      <c r="B196" s="13" t="s">
        <v>18</v>
      </c>
      <c r="C196" s="13" t="s">
        <v>34</v>
      </c>
      <c r="D196" s="13" t="s">
        <v>33</v>
      </c>
      <c r="E196" s="14">
        <v>2408</v>
      </c>
      <c r="F196" s="15">
        <v>9</v>
      </c>
    </row>
    <row r="197" spans="2:6" ht="18" x14ac:dyDescent="0.55000000000000004">
      <c r="B197" s="13" t="s">
        <v>21</v>
      </c>
      <c r="C197" s="13" t="s">
        <v>9</v>
      </c>
      <c r="D197" s="13" t="s">
        <v>51</v>
      </c>
      <c r="E197" s="14">
        <v>2324</v>
      </c>
      <c r="F197" s="15">
        <v>177</v>
      </c>
    </row>
    <row r="198" spans="2:6" ht="18" x14ac:dyDescent="0.55000000000000004">
      <c r="B198" s="13" t="s">
        <v>55</v>
      </c>
      <c r="C198" s="13" t="s">
        <v>22</v>
      </c>
      <c r="D198" s="13" t="s">
        <v>48</v>
      </c>
      <c r="E198" s="14">
        <v>2317</v>
      </c>
      <c r="F198" s="15">
        <v>261</v>
      </c>
    </row>
    <row r="199" spans="2:6" ht="18" x14ac:dyDescent="0.55000000000000004">
      <c r="B199" s="13" t="s">
        <v>26</v>
      </c>
      <c r="C199" s="13" t="s">
        <v>34</v>
      </c>
      <c r="D199" s="13" t="s">
        <v>12</v>
      </c>
      <c r="E199" s="14">
        <v>2317</v>
      </c>
      <c r="F199" s="15">
        <v>123</v>
      </c>
    </row>
    <row r="200" spans="2:6" ht="18" x14ac:dyDescent="0.55000000000000004">
      <c r="B200" s="13" t="s">
        <v>8</v>
      </c>
      <c r="C200" s="13" t="s">
        <v>50</v>
      </c>
      <c r="D200" s="13" t="s">
        <v>53</v>
      </c>
      <c r="E200" s="14">
        <v>2289</v>
      </c>
      <c r="F200" s="15">
        <v>135</v>
      </c>
    </row>
    <row r="201" spans="2:6" ht="18" x14ac:dyDescent="0.55000000000000004">
      <c r="B201" s="13" t="s">
        <v>8</v>
      </c>
      <c r="C201" s="13" t="s">
        <v>14</v>
      </c>
      <c r="D201" s="13" t="s">
        <v>10</v>
      </c>
      <c r="E201" s="14">
        <v>2275</v>
      </c>
      <c r="F201" s="15">
        <v>447</v>
      </c>
    </row>
    <row r="202" spans="2:6" ht="18" x14ac:dyDescent="0.55000000000000004">
      <c r="B202" s="13" t="s">
        <v>13</v>
      </c>
      <c r="C202" s="13" t="s">
        <v>34</v>
      </c>
      <c r="D202" s="13" t="s">
        <v>53</v>
      </c>
      <c r="E202" s="14">
        <v>2268</v>
      </c>
      <c r="F202" s="15">
        <v>63</v>
      </c>
    </row>
    <row r="203" spans="2:6" ht="18" x14ac:dyDescent="0.55000000000000004">
      <c r="B203" s="13" t="s">
        <v>40</v>
      </c>
      <c r="C203" s="13" t="s">
        <v>50</v>
      </c>
      <c r="D203" s="13" t="s">
        <v>31</v>
      </c>
      <c r="E203" s="14">
        <v>2226</v>
      </c>
      <c r="F203" s="15">
        <v>48</v>
      </c>
    </row>
    <row r="204" spans="2:6" ht="18" x14ac:dyDescent="0.55000000000000004">
      <c r="B204" s="13" t="s">
        <v>26</v>
      </c>
      <c r="C204" s="13" t="s">
        <v>50</v>
      </c>
      <c r="D204" s="13" t="s">
        <v>30</v>
      </c>
      <c r="E204" s="14">
        <v>2219</v>
      </c>
      <c r="F204" s="15">
        <v>75</v>
      </c>
    </row>
    <row r="205" spans="2:6" ht="18" x14ac:dyDescent="0.55000000000000004">
      <c r="B205" s="13" t="s">
        <v>47</v>
      </c>
      <c r="C205" s="13" t="s">
        <v>50</v>
      </c>
      <c r="D205" s="13" t="s">
        <v>48</v>
      </c>
      <c r="E205" s="14">
        <v>2212</v>
      </c>
      <c r="F205" s="15">
        <v>117</v>
      </c>
    </row>
    <row r="206" spans="2:6" ht="18" x14ac:dyDescent="0.55000000000000004">
      <c r="B206" s="13" t="s">
        <v>55</v>
      </c>
      <c r="C206" s="13" t="s">
        <v>34</v>
      </c>
      <c r="D206" s="13" t="s">
        <v>37</v>
      </c>
      <c r="E206" s="14">
        <v>2205</v>
      </c>
      <c r="F206" s="15">
        <v>141</v>
      </c>
    </row>
    <row r="207" spans="2:6" ht="18" x14ac:dyDescent="0.55000000000000004">
      <c r="B207" s="13" t="s">
        <v>40</v>
      </c>
      <c r="C207" s="13" t="s">
        <v>50</v>
      </c>
      <c r="D207" s="13" t="s">
        <v>42</v>
      </c>
      <c r="E207" s="14">
        <v>2205</v>
      </c>
      <c r="F207" s="15">
        <v>138</v>
      </c>
    </row>
    <row r="208" spans="2:6" ht="18" x14ac:dyDescent="0.55000000000000004">
      <c r="B208" s="13" t="s">
        <v>40</v>
      </c>
      <c r="C208" s="13" t="s">
        <v>22</v>
      </c>
      <c r="D208" s="13" t="s">
        <v>35</v>
      </c>
      <c r="E208" s="14">
        <v>2149</v>
      </c>
      <c r="F208" s="15">
        <v>117</v>
      </c>
    </row>
    <row r="209" spans="2:6" ht="18" x14ac:dyDescent="0.55000000000000004">
      <c r="B209" s="13" t="s">
        <v>18</v>
      </c>
      <c r="C209" s="13" t="s">
        <v>22</v>
      </c>
      <c r="D209" s="13" t="s">
        <v>28</v>
      </c>
      <c r="E209" s="14">
        <v>2142</v>
      </c>
      <c r="F209" s="15">
        <v>114</v>
      </c>
    </row>
    <row r="210" spans="2:6" ht="18" x14ac:dyDescent="0.55000000000000004">
      <c r="B210" s="13" t="s">
        <v>40</v>
      </c>
      <c r="C210" s="13" t="s">
        <v>14</v>
      </c>
      <c r="D210" s="13" t="s">
        <v>30</v>
      </c>
      <c r="E210" s="14">
        <v>2135</v>
      </c>
      <c r="F210" s="15">
        <v>27</v>
      </c>
    </row>
    <row r="211" spans="2:6" ht="18" x14ac:dyDescent="0.55000000000000004">
      <c r="B211" s="13" t="s">
        <v>47</v>
      </c>
      <c r="C211" s="13" t="s">
        <v>14</v>
      </c>
      <c r="D211" s="13" t="s">
        <v>52</v>
      </c>
      <c r="E211" s="14">
        <v>2114</v>
      </c>
      <c r="F211" s="15">
        <v>66</v>
      </c>
    </row>
    <row r="212" spans="2:6" ht="18" x14ac:dyDescent="0.55000000000000004">
      <c r="B212" s="13" t="s">
        <v>21</v>
      </c>
      <c r="C212" s="13" t="s">
        <v>14</v>
      </c>
      <c r="D212" s="13" t="s">
        <v>25</v>
      </c>
      <c r="E212" s="14">
        <v>2114</v>
      </c>
      <c r="F212" s="15">
        <v>186</v>
      </c>
    </row>
    <row r="213" spans="2:6" ht="18" x14ac:dyDescent="0.55000000000000004">
      <c r="B213" s="13" t="s">
        <v>26</v>
      </c>
      <c r="C213" s="13" t="s">
        <v>27</v>
      </c>
      <c r="D213" s="13" t="s">
        <v>28</v>
      </c>
      <c r="E213" s="14">
        <v>2100</v>
      </c>
      <c r="F213" s="15">
        <v>414</v>
      </c>
    </row>
    <row r="214" spans="2:6" ht="18" x14ac:dyDescent="0.55000000000000004">
      <c r="B214" s="13" t="s">
        <v>13</v>
      </c>
      <c r="C214" s="13" t="s">
        <v>14</v>
      </c>
      <c r="D214" s="13" t="s">
        <v>52</v>
      </c>
      <c r="E214" s="14">
        <v>2023</v>
      </c>
      <c r="F214" s="15">
        <v>168</v>
      </c>
    </row>
    <row r="215" spans="2:6" ht="18" x14ac:dyDescent="0.55000000000000004">
      <c r="B215" s="13" t="s">
        <v>47</v>
      </c>
      <c r="C215" s="13" t="s">
        <v>14</v>
      </c>
      <c r="D215" s="13" t="s">
        <v>48</v>
      </c>
      <c r="E215" s="14">
        <v>2023</v>
      </c>
      <c r="F215" s="15">
        <v>78</v>
      </c>
    </row>
    <row r="216" spans="2:6" ht="18" x14ac:dyDescent="0.55000000000000004">
      <c r="B216" s="13" t="s">
        <v>46</v>
      </c>
      <c r="C216" s="13" t="s">
        <v>27</v>
      </c>
      <c r="D216" s="13" t="s">
        <v>30</v>
      </c>
      <c r="E216" s="14">
        <v>2016</v>
      </c>
      <c r="F216" s="15">
        <v>117</v>
      </c>
    </row>
    <row r="217" spans="2:6" ht="18" x14ac:dyDescent="0.55000000000000004">
      <c r="B217" s="13" t="s">
        <v>13</v>
      </c>
      <c r="C217" s="13" t="s">
        <v>50</v>
      </c>
      <c r="D217" s="13" t="s">
        <v>30</v>
      </c>
      <c r="E217" s="14">
        <v>2009</v>
      </c>
      <c r="F217" s="15">
        <v>219</v>
      </c>
    </row>
    <row r="218" spans="2:6" ht="18" x14ac:dyDescent="0.55000000000000004">
      <c r="B218" s="13" t="s">
        <v>8</v>
      </c>
      <c r="C218" s="13" t="s">
        <v>34</v>
      </c>
      <c r="D218" s="13" t="s">
        <v>35</v>
      </c>
      <c r="E218" s="14">
        <v>1988</v>
      </c>
      <c r="F218" s="15">
        <v>39</v>
      </c>
    </row>
    <row r="219" spans="2:6" ht="18" x14ac:dyDescent="0.55000000000000004">
      <c r="B219" s="13" t="s">
        <v>55</v>
      </c>
      <c r="C219" s="13" t="s">
        <v>14</v>
      </c>
      <c r="D219" s="13" t="s">
        <v>42</v>
      </c>
      <c r="E219" s="14">
        <v>1974</v>
      </c>
      <c r="F219" s="15">
        <v>195</v>
      </c>
    </row>
    <row r="220" spans="2:6" ht="18" x14ac:dyDescent="0.55000000000000004">
      <c r="B220" s="13" t="s">
        <v>40</v>
      </c>
      <c r="C220" s="13" t="s">
        <v>50</v>
      </c>
      <c r="D220" s="13" t="s">
        <v>17</v>
      </c>
      <c r="E220" s="14">
        <v>1932</v>
      </c>
      <c r="F220" s="15">
        <v>369</v>
      </c>
    </row>
    <row r="221" spans="2:6" ht="18" x14ac:dyDescent="0.55000000000000004">
      <c r="B221" s="13" t="s">
        <v>21</v>
      </c>
      <c r="C221" s="13" t="s">
        <v>22</v>
      </c>
      <c r="D221" s="13" t="s">
        <v>39</v>
      </c>
      <c r="E221" s="14">
        <v>1925</v>
      </c>
      <c r="F221" s="15">
        <v>192</v>
      </c>
    </row>
    <row r="222" spans="2:6" ht="18" x14ac:dyDescent="0.55000000000000004">
      <c r="B222" s="13" t="s">
        <v>26</v>
      </c>
      <c r="C222" s="13" t="s">
        <v>9</v>
      </c>
      <c r="D222" s="13" t="s">
        <v>30</v>
      </c>
      <c r="E222" s="14">
        <v>1904</v>
      </c>
      <c r="F222" s="15">
        <v>405</v>
      </c>
    </row>
    <row r="223" spans="2:6" ht="18" x14ac:dyDescent="0.55000000000000004">
      <c r="B223" s="13" t="s">
        <v>13</v>
      </c>
      <c r="C223" s="13" t="s">
        <v>9</v>
      </c>
      <c r="D223" s="13" t="s">
        <v>37</v>
      </c>
      <c r="E223" s="14">
        <v>1890</v>
      </c>
      <c r="F223" s="15">
        <v>195</v>
      </c>
    </row>
    <row r="224" spans="2:6" ht="18" x14ac:dyDescent="0.55000000000000004">
      <c r="B224" s="13" t="s">
        <v>46</v>
      </c>
      <c r="C224" s="13" t="s">
        <v>27</v>
      </c>
      <c r="D224" s="13" t="s">
        <v>28</v>
      </c>
      <c r="E224" s="14">
        <v>1785</v>
      </c>
      <c r="F224" s="15">
        <v>462</v>
      </c>
    </row>
    <row r="225" spans="2:6" ht="18" x14ac:dyDescent="0.55000000000000004">
      <c r="B225" s="13" t="s">
        <v>40</v>
      </c>
      <c r="C225" s="13" t="s">
        <v>34</v>
      </c>
      <c r="D225" s="13" t="s">
        <v>23</v>
      </c>
      <c r="E225" s="14">
        <v>1778</v>
      </c>
      <c r="F225" s="15">
        <v>270</v>
      </c>
    </row>
    <row r="226" spans="2:6" ht="18" x14ac:dyDescent="0.55000000000000004">
      <c r="B226" s="13" t="s">
        <v>13</v>
      </c>
      <c r="C226" s="13" t="s">
        <v>9</v>
      </c>
      <c r="D226" s="13" t="s">
        <v>39</v>
      </c>
      <c r="E226" s="14">
        <v>1771</v>
      </c>
      <c r="F226" s="15">
        <v>204</v>
      </c>
    </row>
    <row r="227" spans="2:6" ht="18" x14ac:dyDescent="0.55000000000000004">
      <c r="B227" s="13" t="s">
        <v>13</v>
      </c>
      <c r="C227" s="13" t="s">
        <v>34</v>
      </c>
      <c r="D227" s="13" t="s">
        <v>48</v>
      </c>
      <c r="E227" s="14">
        <v>1701</v>
      </c>
      <c r="F227" s="15">
        <v>234</v>
      </c>
    </row>
    <row r="228" spans="2:6" ht="18" x14ac:dyDescent="0.55000000000000004">
      <c r="B228" s="13" t="s">
        <v>43</v>
      </c>
      <c r="C228" s="13" t="s">
        <v>50</v>
      </c>
      <c r="D228" s="13" t="s">
        <v>31</v>
      </c>
      <c r="E228" s="14">
        <v>1652</v>
      </c>
      <c r="F228" s="15">
        <v>93</v>
      </c>
    </row>
    <row r="229" spans="2:6" ht="18" x14ac:dyDescent="0.55000000000000004">
      <c r="B229" s="13" t="s">
        <v>47</v>
      </c>
      <c r="C229" s="13" t="s">
        <v>27</v>
      </c>
      <c r="D229" s="13" t="s">
        <v>54</v>
      </c>
      <c r="E229" s="14">
        <v>1652</v>
      </c>
      <c r="F229" s="15">
        <v>102</v>
      </c>
    </row>
    <row r="230" spans="2:6" ht="18" x14ac:dyDescent="0.55000000000000004">
      <c r="B230" s="13" t="s">
        <v>26</v>
      </c>
      <c r="C230" s="13" t="s">
        <v>27</v>
      </c>
      <c r="D230" s="13" t="s">
        <v>10</v>
      </c>
      <c r="E230" s="14">
        <v>1638</v>
      </c>
      <c r="F230" s="15">
        <v>63</v>
      </c>
    </row>
    <row r="231" spans="2:6" ht="18" x14ac:dyDescent="0.55000000000000004">
      <c r="B231" s="13" t="s">
        <v>8</v>
      </c>
      <c r="C231" s="13" t="s">
        <v>14</v>
      </c>
      <c r="D231" s="13" t="s">
        <v>49</v>
      </c>
      <c r="E231" s="14">
        <v>1638</v>
      </c>
      <c r="F231" s="15">
        <v>48</v>
      </c>
    </row>
    <row r="232" spans="2:6" ht="18" x14ac:dyDescent="0.55000000000000004">
      <c r="B232" s="13" t="s">
        <v>8</v>
      </c>
      <c r="C232" s="13" t="s">
        <v>9</v>
      </c>
      <c r="D232" s="13" t="s">
        <v>10</v>
      </c>
      <c r="E232" s="14">
        <v>1624</v>
      </c>
      <c r="F232" s="15">
        <v>114</v>
      </c>
    </row>
    <row r="233" spans="2:6" ht="18" x14ac:dyDescent="0.55000000000000004">
      <c r="B233" s="13" t="s">
        <v>8</v>
      </c>
      <c r="C233" s="13" t="s">
        <v>14</v>
      </c>
      <c r="D233" s="13" t="s">
        <v>52</v>
      </c>
      <c r="E233" s="14">
        <v>1617</v>
      </c>
      <c r="F233" s="15">
        <v>126</v>
      </c>
    </row>
    <row r="234" spans="2:6" ht="18" x14ac:dyDescent="0.55000000000000004">
      <c r="B234" s="13" t="s">
        <v>46</v>
      </c>
      <c r="C234" s="13" t="s">
        <v>14</v>
      </c>
      <c r="D234" s="13" t="s">
        <v>33</v>
      </c>
      <c r="E234" s="14">
        <v>1589</v>
      </c>
      <c r="F234" s="15">
        <v>303</v>
      </c>
    </row>
    <row r="235" spans="2:6" ht="18" x14ac:dyDescent="0.55000000000000004">
      <c r="B235" s="13" t="s">
        <v>40</v>
      </c>
      <c r="C235" s="13" t="s">
        <v>50</v>
      </c>
      <c r="D235" s="13" t="s">
        <v>28</v>
      </c>
      <c r="E235" s="14">
        <v>1568</v>
      </c>
      <c r="F235" s="15">
        <v>96</v>
      </c>
    </row>
    <row r="236" spans="2:6" ht="18" x14ac:dyDescent="0.55000000000000004">
      <c r="B236" s="13" t="s">
        <v>46</v>
      </c>
      <c r="C236" s="13" t="s">
        <v>27</v>
      </c>
      <c r="D236" s="13" t="s">
        <v>37</v>
      </c>
      <c r="E236" s="14">
        <v>1568</v>
      </c>
      <c r="F236" s="15">
        <v>141</v>
      </c>
    </row>
    <row r="237" spans="2:6" ht="18" x14ac:dyDescent="0.55000000000000004">
      <c r="B237" s="13" t="s">
        <v>13</v>
      </c>
      <c r="C237" s="13" t="s">
        <v>27</v>
      </c>
      <c r="D237" s="13" t="s">
        <v>51</v>
      </c>
      <c r="E237" s="14">
        <v>1561</v>
      </c>
      <c r="F237" s="15">
        <v>27</v>
      </c>
    </row>
    <row r="238" spans="2:6" ht="18" x14ac:dyDescent="0.55000000000000004">
      <c r="B238" s="13" t="s">
        <v>21</v>
      </c>
      <c r="C238" s="13" t="s">
        <v>9</v>
      </c>
      <c r="D238" s="13" t="s">
        <v>10</v>
      </c>
      <c r="E238" s="14">
        <v>1526</v>
      </c>
      <c r="F238" s="15">
        <v>240</v>
      </c>
    </row>
    <row r="239" spans="2:6" ht="18" x14ac:dyDescent="0.55000000000000004">
      <c r="B239" s="13" t="s">
        <v>43</v>
      </c>
      <c r="C239" s="13" t="s">
        <v>22</v>
      </c>
      <c r="D239" s="13" t="s">
        <v>10</v>
      </c>
      <c r="E239" s="14">
        <v>1526</v>
      </c>
      <c r="F239" s="15">
        <v>105</v>
      </c>
    </row>
    <row r="240" spans="2:6" ht="18" x14ac:dyDescent="0.55000000000000004">
      <c r="B240" s="13" t="s">
        <v>26</v>
      </c>
      <c r="C240" s="13" t="s">
        <v>9</v>
      </c>
      <c r="D240" s="13" t="s">
        <v>23</v>
      </c>
      <c r="E240" s="14">
        <v>1505</v>
      </c>
      <c r="F240" s="15">
        <v>102</v>
      </c>
    </row>
    <row r="241" spans="2:6" ht="18" x14ac:dyDescent="0.55000000000000004">
      <c r="B241" s="13" t="s">
        <v>21</v>
      </c>
      <c r="C241" s="13" t="s">
        <v>50</v>
      </c>
      <c r="D241" s="13" t="s">
        <v>33</v>
      </c>
      <c r="E241" s="14">
        <v>1463</v>
      </c>
      <c r="F241" s="15">
        <v>39</v>
      </c>
    </row>
    <row r="242" spans="2:6" ht="18" x14ac:dyDescent="0.55000000000000004">
      <c r="B242" s="13" t="s">
        <v>26</v>
      </c>
      <c r="C242" s="13" t="s">
        <v>50</v>
      </c>
      <c r="D242" s="13" t="s">
        <v>25</v>
      </c>
      <c r="E242" s="14">
        <v>1442</v>
      </c>
      <c r="F242" s="15">
        <v>15</v>
      </c>
    </row>
    <row r="243" spans="2:6" ht="18" x14ac:dyDescent="0.55000000000000004">
      <c r="B243" s="13" t="s">
        <v>55</v>
      </c>
      <c r="C243" s="13" t="s">
        <v>50</v>
      </c>
      <c r="D243" s="13" t="s">
        <v>28</v>
      </c>
      <c r="E243" s="14">
        <v>1428</v>
      </c>
      <c r="F243" s="15">
        <v>93</v>
      </c>
    </row>
    <row r="244" spans="2:6" ht="18" x14ac:dyDescent="0.55000000000000004">
      <c r="B244" s="13" t="s">
        <v>55</v>
      </c>
      <c r="C244" s="13" t="s">
        <v>22</v>
      </c>
      <c r="D244" s="13" t="s">
        <v>53</v>
      </c>
      <c r="E244" s="14">
        <v>1407</v>
      </c>
      <c r="F244" s="15">
        <v>72</v>
      </c>
    </row>
    <row r="245" spans="2:6" ht="18" x14ac:dyDescent="0.55000000000000004">
      <c r="B245" s="13" t="s">
        <v>26</v>
      </c>
      <c r="C245" s="13" t="s">
        <v>22</v>
      </c>
      <c r="D245" s="13" t="s">
        <v>52</v>
      </c>
      <c r="E245" s="14">
        <v>1400</v>
      </c>
      <c r="F245" s="15">
        <v>135</v>
      </c>
    </row>
    <row r="246" spans="2:6" ht="18" x14ac:dyDescent="0.55000000000000004">
      <c r="B246" s="13" t="s">
        <v>26</v>
      </c>
      <c r="C246" s="13" t="s">
        <v>14</v>
      </c>
      <c r="D246" s="13" t="s">
        <v>19</v>
      </c>
      <c r="E246" s="14">
        <v>1302</v>
      </c>
      <c r="F246" s="15">
        <v>402</v>
      </c>
    </row>
    <row r="247" spans="2:6" ht="18" x14ac:dyDescent="0.55000000000000004">
      <c r="B247" s="13" t="s">
        <v>40</v>
      </c>
      <c r="C247" s="13" t="s">
        <v>34</v>
      </c>
      <c r="D247" s="13" t="s">
        <v>17</v>
      </c>
      <c r="E247" s="14">
        <v>1281</v>
      </c>
      <c r="F247" s="15">
        <v>75</v>
      </c>
    </row>
    <row r="248" spans="2:6" ht="18" x14ac:dyDescent="0.55000000000000004">
      <c r="B248" s="13" t="s">
        <v>47</v>
      </c>
      <c r="C248" s="13" t="s">
        <v>22</v>
      </c>
      <c r="D248" s="13" t="s">
        <v>39</v>
      </c>
      <c r="E248" s="14">
        <v>1281</v>
      </c>
      <c r="F248" s="15">
        <v>18</v>
      </c>
    </row>
    <row r="249" spans="2:6" ht="18" x14ac:dyDescent="0.55000000000000004">
      <c r="B249" s="13" t="s">
        <v>21</v>
      </c>
      <c r="C249" s="13" t="s">
        <v>50</v>
      </c>
      <c r="D249" s="13" t="s">
        <v>30</v>
      </c>
      <c r="E249" s="14">
        <v>1274</v>
      </c>
      <c r="F249" s="15">
        <v>225</v>
      </c>
    </row>
    <row r="250" spans="2:6" ht="18" x14ac:dyDescent="0.55000000000000004">
      <c r="B250" s="13" t="s">
        <v>26</v>
      </c>
      <c r="C250" s="13" t="s">
        <v>34</v>
      </c>
      <c r="D250" s="13" t="s">
        <v>53</v>
      </c>
      <c r="E250" s="14">
        <v>1134</v>
      </c>
      <c r="F250" s="15">
        <v>282</v>
      </c>
    </row>
    <row r="251" spans="2:6" ht="18" x14ac:dyDescent="0.55000000000000004">
      <c r="B251" s="13" t="s">
        <v>18</v>
      </c>
      <c r="C251" s="13" t="s">
        <v>9</v>
      </c>
      <c r="D251" s="13" t="s">
        <v>52</v>
      </c>
      <c r="E251" s="14">
        <v>1085</v>
      </c>
      <c r="F251" s="15">
        <v>273</v>
      </c>
    </row>
    <row r="252" spans="2:6" ht="18" x14ac:dyDescent="0.55000000000000004">
      <c r="B252" s="13" t="s">
        <v>26</v>
      </c>
      <c r="C252" s="13" t="s">
        <v>14</v>
      </c>
      <c r="D252" s="13" t="s">
        <v>42</v>
      </c>
      <c r="E252" s="14">
        <v>1071</v>
      </c>
      <c r="F252" s="15">
        <v>270</v>
      </c>
    </row>
    <row r="253" spans="2:6" ht="18" x14ac:dyDescent="0.55000000000000004">
      <c r="B253" s="13" t="s">
        <v>46</v>
      </c>
      <c r="C253" s="13" t="s">
        <v>9</v>
      </c>
      <c r="D253" s="13" t="s">
        <v>17</v>
      </c>
      <c r="E253" s="14">
        <v>1057</v>
      </c>
      <c r="F253" s="15">
        <v>54</v>
      </c>
    </row>
    <row r="254" spans="2:6" ht="18" x14ac:dyDescent="0.55000000000000004">
      <c r="B254" s="13" t="s">
        <v>47</v>
      </c>
      <c r="C254" s="13" t="s">
        <v>22</v>
      </c>
      <c r="D254" s="13" t="s">
        <v>54</v>
      </c>
      <c r="E254" s="14">
        <v>973</v>
      </c>
      <c r="F254" s="15">
        <v>162</v>
      </c>
    </row>
    <row r="255" spans="2:6" ht="18" x14ac:dyDescent="0.55000000000000004">
      <c r="B255" s="13" t="s">
        <v>40</v>
      </c>
      <c r="C255" s="13" t="s">
        <v>27</v>
      </c>
      <c r="D255" s="13" t="s">
        <v>53</v>
      </c>
      <c r="E255" s="14">
        <v>966</v>
      </c>
      <c r="F255" s="15">
        <v>198</v>
      </c>
    </row>
    <row r="256" spans="2:6" ht="18" x14ac:dyDescent="0.55000000000000004">
      <c r="B256" s="13" t="s">
        <v>18</v>
      </c>
      <c r="C256" s="13" t="s">
        <v>14</v>
      </c>
      <c r="D256" s="13" t="s">
        <v>19</v>
      </c>
      <c r="E256" s="14">
        <v>959</v>
      </c>
      <c r="F256" s="15">
        <v>147</v>
      </c>
    </row>
    <row r="257" spans="2:6" ht="18" x14ac:dyDescent="0.55000000000000004">
      <c r="B257" s="13" t="s">
        <v>26</v>
      </c>
      <c r="C257" s="13" t="s">
        <v>34</v>
      </c>
      <c r="D257" s="13" t="s">
        <v>31</v>
      </c>
      <c r="E257" s="14">
        <v>959</v>
      </c>
      <c r="F257" s="15">
        <v>135</v>
      </c>
    </row>
    <row r="258" spans="2:6" ht="18" x14ac:dyDescent="0.55000000000000004">
      <c r="B258" s="13" t="s">
        <v>55</v>
      </c>
      <c r="C258" s="13" t="s">
        <v>22</v>
      </c>
      <c r="D258" s="13" t="s">
        <v>12</v>
      </c>
      <c r="E258" s="14">
        <v>945</v>
      </c>
      <c r="F258" s="15">
        <v>75</v>
      </c>
    </row>
    <row r="259" spans="2:6" ht="18" x14ac:dyDescent="0.55000000000000004">
      <c r="B259" s="13" t="s">
        <v>26</v>
      </c>
      <c r="C259" s="13" t="s">
        <v>34</v>
      </c>
      <c r="D259" s="13" t="s">
        <v>30</v>
      </c>
      <c r="E259" s="14">
        <v>938</v>
      </c>
      <c r="F259" s="15">
        <v>6</v>
      </c>
    </row>
    <row r="260" spans="2:6" ht="18" x14ac:dyDescent="0.55000000000000004">
      <c r="B260" s="13" t="s">
        <v>18</v>
      </c>
      <c r="C260" s="13" t="s">
        <v>50</v>
      </c>
      <c r="D260" s="13" t="s">
        <v>30</v>
      </c>
      <c r="E260" s="14">
        <v>938</v>
      </c>
      <c r="F260" s="15">
        <v>189</v>
      </c>
    </row>
    <row r="261" spans="2:6" ht="18" x14ac:dyDescent="0.55000000000000004">
      <c r="B261" s="13" t="s">
        <v>47</v>
      </c>
      <c r="C261" s="13" t="s">
        <v>9</v>
      </c>
      <c r="D261" s="13" t="s">
        <v>19</v>
      </c>
      <c r="E261" s="14">
        <v>938</v>
      </c>
      <c r="F261" s="15">
        <v>366</v>
      </c>
    </row>
    <row r="262" spans="2:6" ht="18" x14ac:dyDescent="0.55000000000000004">
      <c r="B262" s="13" t="s">
        <v>43</v>
      </c>
      <c r="C262" s="13" t="s">
        <v>50</v>
      </c>
      <c r="D262" s="13" t="s">
        <v>39</v>
      </c>
      <c r="E262" s="14">
        <v>861</v>
      </c>
      <c r="F262" s="15">
        <v>195</v>
      </c>
    </row>
    <row r="263" spans="2:6" ht="18" x14ac:dyDescent="0.55000000000000004">
      <c r="B263" s="13" t="s">
        <v>21</v>
      </c>
      <c r="C263" s="13" t="s">
        <v>22</v>
      </c>
      <c r="D263" s="13" t="s">
        <v>54</v>
      </c>
      <c r="E263" s="14">
        <v>854</v>
      </c>
      <c r="F263" s="15">
        <v>309</v>
      </c>
    </row>
    <row r="264" spans="2:6" ht="18" x14ac:dyDescent="0.55000000000000004">
      <c r="B264" s="13" t="s">
        <v>21</v>
      </c>
      <c r="C264" s="13" t="s">
        <v>14</v>
      </c>
      <c r="D264" s="13" t="s">
        <v>53</v>
      </c>
      <c r="E264" s="14">
        <v>847</v>
      </c>
      <c r="F264" s="15">
        <v>129</v>
      </c>
    </row>
    <row r="265" spans="2:6" ht="18" x14ac:dyDescent="0.55000000000000004">
      <c r="B265" s="13" t="s">
        <v>13</v>
      </c>
      <c r="C265" s="13" t="s">
        <v>34</v>
      </c>
      <c r="D265" s="13" t="s">
        <v>12</v>
      </c>
      <c r="E265" s="14">
        <v>819</v>
      </c>
      <c r="F265" s="15">
        <v>510</v>
      </c>
    </row>
    <row r="266" spans="2:6" ht="18" x14ac:dyDescent="0.55000000000000004">
      <c r="B266" s="13" t="s">
        <v>47</v>
      </c>
      <c r="C266" s="13" t="s">
        <v>14</v>
      </c>
      <c r="D266" s="13" t="s">
        <v>31</v>
      </c>
      <c r="E266" s="14">
        <v>819</v>
      </c>
      <c r="F266" s="15">
        <v>306</v>
      </c>
    </row>
    <row r="267" spans="2:6" ht="18" x14ac:dyDescent="0.55000000000000004">
      <c r="B267" s="13" t="s">
        <v>46</v>
      </c>
      <c r="C267" s="13" t="s">
        <v>22</v>
      </c>
      <c r="D267" s="13" t="s">
        <v>53</v>
      </c>
      <c r="E267" s="14">
        <v>798</v>
      </c>
      <c r="F267" s="15">
        <v>519</v>
      </c>
    </row>
    <row r="268" spans="2:6" ht="18" x14ac:dyDescent="0.55000000000000004">
      <c r="B268" s="13" t="s">
        <v>21</v>
      </c>
      <c r="C268" s="13" t="s">
        <v>9</v>
      </c>
      <c r="D268" s="13" t="s">
        <v>25</v>
      </c>
      <c r="E268" s="14">
        <v>714</v>
      </c>
      <c r="F268" s="15">
        <v>231</v>
      </c>
    </row>
    <row r="269" spans="2:6" ht="18" x14ac:dyDescent="0.55000000000000004">
      <c r="B269" s="13" t="s">
        <v>18</v>
      </c>
      <c r="C269" s="13" t="s">
        <v>50</v>
      </c>
      <c r="D269" s="13" t="s">
        <v>33</v>
      </c>
      <c r="E269" s="14">
        <v>707</v>
      </c>
      <c r="F269" s="15">
        <v>174</v>
      </c>
    </row>
    <row r="270" spans="2:6" ht="18" x14ac:dyDescent="0.55000000000000004">
      <c r="B270" s="13" t="s">
        <v>55</v>
      </c>
      <c r="C270" s="13" t="s">
        <v>50</v>
      </c>
      <c r="D270" s="13" t="s">
        <v>33</v>
      </c>
      <c r="E270" s="14">
        <v>700</v>
      </c>
      <c r="F270" s="15">
        <v>87</v>
      </c>
    </row>
    <row r="271" spans="2:6" ht="18" x14ac:dyDescent="0.55000000000000004">
      <c r="B271" s="13" t="s">
        <v>46</v>
      </c>
      <c r="C271" s="13" t="s">
        <v>27</v>
      </c>
      <c r="D271" s="13" t="s">
        <v>48</v>
      </c>
      <c r="E271" s="14">
        <v>630</v>
      </c>
      <c r="F271" s="15">
        <v>36</v>
      </c>
    </row>
    <row r="272" spans="2:6" ht="18" x14ac:dyDescent="0.55000000000000004">
      <c r="B272" s="13" t="s">
        <v>8</v>
      </c>
      <c r="C272" s="13" t="s">
        <v>34</v>
      </c>
      <c r="D272" s="13" t="s">
        <v>49</v>
      </c>
      <c r="E272" s="14">
        <v>623</v>
      </c>
      <c r="F272" s="15">
        <v>51</v>
      </c>
    </row>
    <row r="273" spans="2:6" ht="18" x14ac:dyDescent="0.55000000000000004">
      <c r="B273" s="13" t="s">
        <v>8</v>
      </c>
      <c r="C273" s="13" t="s">
        <v>34</v>
      </c>
      <c r="D273" s="13" t="s">
        <v>51</v>
      </c>
      <c r="E273" s="14">
        <v>609</v>
      </c>
      <c r="F273" s="15">
        <v>87</v>
      </c>
    </row>
    <row r="274" spans="2:6" ht="18" x14ac:dyDescent="0.55000000000000004">
      <c r="B274" s="13" t="s">
        <v>21</v>
      </c>
      <c r="C274" s="13" t="s">
        <v>14</v>
      </c>
      <c r="D274" s="13" t="s">
        <v>39</v>
      </c>
      <c r="E274" s="14">
        <v>609</v>
      </c>
      <c r="F274" s="15">
        <v>99</v>
      </c>
    </row>
    <row r="275" spans="2:6" ht="18" x14ac:dyDescent="0.55000000000000004">
      <c r="B275" s="13" t="s">
        <v>55</v>
      </c>
      <c r="C275" s="13" t="s">
        <v>14</v>
      </c>
      <c r="D275" s="13" t="s">
        <v>45</v>
      </c>
      <c r="E275" s="14">
        <v>567</v>
      </c>
      <c r="F275" s="15">
        <v>228</v>
      </c>
    </row>
    <row r="276" spans="2:6" ht="18" x14ac:dyDescent="0.55000000000000004">
      <c r="B276" s="13" t="s">
        <v>26</v>
      </c>
      <c r="C276" s="13" t="s">
        <v>9</v>
      </c>
      <c r="D276" s="13" t="s">
        <v>10</v>
      </c>
      <c r="E276" s="14">
        <v>560</v>
      </c>
      <c r="F276" s="15">
        <v>81</v>
      </c>
    </row>
    <row r="277" spans="2:6" ht="18" x14ac:dyDescent="0.55000000000000004">
      <c r="B277" s="13" t="s">
        <v>46</v>
      </c>
      <c r="C277" s="13" t="s">
        <v>14</v>
      </c>
      <c r="D277" s="13" t="s">
        <v>39</v>
      </c>
      <c r="E277" s="14">
        <v>553</v>
      </c>
      <c r="F277" s="15">
        <v>15</v>
      </c>
    </row>
    <row r="278" spans="2:6" ht="18" x14ac:dyDescent="0.55000000000000004">
      <c r="B278" s="13" t="s">
        <v>26</v>
      </c>
      <c r="C278" s="13" t="s">
        <v>50</v>
      </c>
      <c r="D278" s="13" t="s">
        <v>19</v>
      </c>
      <c r="E278" s="14">
        <v>525</v>
      </c>
      <c r="F278" s="15">
        <v>48</v>
      </c>
    </row>
    <row r="279" spans="2:6" ht="18" x14ac:dyDescent="0.55000000000000004">
      <c r="B279" s="13" t="s">
        <v>43</v>
      </c>
      <c r="C279" s="13" t="s">
        <v>9</v>
      </c>
      <c r="D279" s="13" t="s">
        <v>37</v>
      </c>
      <c r="E279" s="14">
        <v>518</v>
      </c>
      <c r="F279" s="15">
        <v>75</v>
      </c>
    </row>
    <row r="280" spans="2:6" ht="18" x14ac:dyDescent="0.55000000000000004">
      <c r="B280" s="13" t="s">
        <v>26</v>
      </c>
      <c r="C280" s="13" t="s">
        <v>22</v>
      </c>
      <c r="D280" s="13" t="s">
        <v>45</v>
      </c>
      <c r="E280" s="14">
        <v>497</v>
      </c>
      <c r="F280" s="15">
        <v>63</v>
      </c>
    </row>
    <row r="281" spans="2:6" ht="18" x14ac:dyDescent="0.55000000000000004">
      <c r="B281" s="13" t="s">
        <v>43</v>
      </c>
      <c r="C281" s="13" t="s">
        <v>14</v>
      </c>
      <c r="D281" s="13" t="s">
        <v>37</v>
      </c>
      <c r="E281" s="14">
        <v>490</v>
      </c>
      <c r="F281" s="15">
        <v>84</v>
      </c>
    </row>
    <row r="282" spans="2:6" ht="18" x14ac:dyDescent="0.55000000000000004">
      <c r="B282" s="13" t="s">
        <v>26</v>
      </c>
      <c r="C282" s="13" t="s">
        <v>34</v>
      </c>
      <c r="D282" s="13" t="s">
        <v>28</v>
      </c>
      <c r="E282" s="14">
        <v>469</v>
      </c>
      <c r="F282" s="15">
        <v>75</v>
      </c>
    </row>
    <row r="283" spans="2:6" ht="18" x14ac:dyDescent="0.55000000000000004">
      <c r="B283" s="13" t="s">
        <v>13</v>
      </c>
      <c r="C283" s="13" t="s">
        <v>9</v>
      </c>
      <c r="D283" s="13" t="s">
        <v>45</v>
      </c>
      <c r="E283" s="14">
        <v>434</v>
      </c>
      <c r="F283" s="15">
        <v>87</v>
      </c>
    </row>
    <row r="284" spans="2:6" ht="18" x14ac:dyDescent="0.55000000000000004">
      <c r="B284" s="13" t="s">
        <v>43</v>
      </c>
      <c r="C284" s="13" t="s">
        <v>27</v>
      </c>
      <c r="D284" s="13" t="s">
        <v>23</v>
      </c>
      <c r="E284" s="14">
        <v>385</v>
      </c>
      <c r="F284" s="15">
        <v>249</v>
      </c>
    </row>
    <row r="285" spans="2:6" ht="18" x14ac:dyDescent="0.55000000000000004">
      <c r="B285" s="13" t="s">
        <v>13</v>
      </c>
      <c r="C285" s="13" t="s">
        <v>14</v>
      </c>
      <c r="D285" s="13" t="s">
        <v>31</v>
      </c>
      <c r="E285" s="14">
        <v>357</v>
      </c>
      <c r="F285" s="15">
        <v>126</v>
      </c>
    </row>
    <row r="286" spans="2:6" ht="18" x14ac:dyDescent="0.55000000000000004">
      <c r="B286" s="13" t="s">
        <v>21</v>
      </c>
      <c r="C286" s="13" t="s">
        <v>50</v>
      </c>
      <c r="D286" s="13" t="s">
        <v>37</v>
      </c>
      <c r="E286" s="14">
        <v>336</v>
      </c>
      <c r="F286" s="15">
        <v>144</v>
      </c>
    </row>
    <row r="287" spans="2:6" ht="18" x14ac:dyDescent="0.55000000000000004">
      <c r="B287" s="13" t="s">
        <v>40</v>
      </c>
      <c r="C287" s="13" t="s">
        <v>22</v>
      </c>
      <c r="D287" s="13" t="s">
        <v>15</v>
      </c>
      <c r="E287" s="14">
        <v>280</v>
      </c>
      <c r="F287" s="15">
        <v>87</v>
      </c>
    </row>
    <row r="288" spans="2:6" ht="18" x14ac:dyDescent="0.55000000000000004">
      <c r="B288" s="13" t="s">
        <v>18</v>
      </c>
      <c r="C288" s="13" t="s">
        <v>9</v>
      </c>
      <c r="D288" s="13" t="s">
        <v>19</v>
      </c>
      <c r="E288" s="14">
        <v>259</v>
      </c>
      <c r="F288" s="15">
        <v>207</v>
      </c>
    </row>
    <row r="289" spans="2:6" ht="18" x14ac:dyDescent="0.55000000000000004">
      <c r="B289" s="13" t="s">
        <v>46</v>
      </c>
      <c r="C289" s="13" t="s">
        <v>50</v>
      </c>
      <c r="D289" s="13" t="s">
        <v>12</v>
      </c>
      <c r="E289" s="14">
        <v>252</v>
      </c>
      <c r="F289" s="15">
        <v>54</v>
      </c>
    </row>
    <row r="290" spans="2:6" ht="18" x14ac:dyDescent="0.55000000000000004">
      <c r="B290" s="13" t="s">
        <v>55</v>
      </c>
      <c r="C290" s="13" t="s">
        <v>9</v>
      </c>
      <c r="D290" s="13" t="s">
        <v>45</v>
      </c>
      <c r="E290" s="14">
        <v>245</v>
      </c>
      <c r="F290" s="15">
        <v>288</v>
      </c>
    </row>
    <row r="291" spans="2:6" ht="18" x14ac:dyDescent="0.55000000000000004">
      <c r="B291" s="13" t="s">
        <v>46</v>
      </c>
      <c r="C291" s="13" t="s">
        <v>9</v>
      </c>
      <c r="D291" s="13" t="s">
        <v>39</v>
      </c>
      <c r="E291" s="14">
        <v>238</v>
      </c>
      <c r="F291" s="15">
        <v>18</v>
      </c>
    </row>
    <row r="292" spans="2:6" ht="18" x14ac:dyDescent="0.55000000000000004">
      <c r="B292" s="13" t="s">
        <v>8</v>
      </c>
      <c r="C292" s="13" t="s">
        <v>22</v>
      </c>
      <c r="D292" s="13" t="s">
        <v>19</v>
      </c>
      <c r="E292" s="14">
        <v>217</v>
      </c>
      <c r="F292" s="15">
        <v>36</v>
      </c>
    </row>
    <row r="293" spans="2:6" ht="18" x14ac:dyDescent="0.55000000000000004">
      <c r="B293" s="13" t="s">
        <v>46</v>
      </c>
      <c r="C293" s="13" t="s">
        <v>22</v>
      </c>
      <c r="D293" s="13" t="s">
        <v>33</v>
      </c>
      <c r="E293" s="14">
        <v>189</v>
      </c>
      <c r="F293" s="15">
        <v>48</v>
      </c>
    </row>
    <row r="294" spans="2:6" ht="18" x14ac:dyDescent="0.55000000000000004">
      <c r="B294" s="13" t="s">
        <v>43</v>
      </c>
      <c r="C294" s="13" t="s">
        <v>9</v>
      </c>
      <c r="D294" s="13" t="s">
        <v>35</v>
      </c>
      <c r="E294" s="14">
        <v>182</v>
      </c>
      <c r="F294" s="15">
        <v>48</v>
      </c>
    </row>
    <row r="295" spans="2:6" ht="18" x14ac:dyDescent="0.55000000000000004">
      <c r="B295" s="13" t="s">
        <v>13</v>
      </c>
      <c r="C295" s="13" t="s">
        <v>34</v>
      </c>
      <c r="D295" s="13" t="s">
        <v>37</v>
      </c>
      <c r="E295" s="14">
        <v>168</v>
      </c>
      <c r="F295" s="15">
        <v>84</v>
      </c>
    </row>
    <row r="296" spans="2:6" ht="18" x14ac:dyDescent="0.55000000000000004">
      <c r="B296" s="13" t="s">
        <v>21</v>
      </c>
      <c r="C296" s="13" t="s">
        <v>34</v>
      </c>
      <c r="D296" s="13" t="s">
        <v>28</v>
      </c>
      <c r="E296" s="14">
        <v>154</v>
      </c>
      <c r="F296" s="15">
        <v>21</v>
      </c>
    </row>
    <row r="297" spans="2:6" ht="18" x14ac:dyDescent="0.55000000000000004">
      <c r="B297" s="13" t="s">
        <v>18</v>
      </c>
      <c r="C297" s="13" t="s">
        <v>14</v>
      </c>
      <c r="D297" s="13" t="s">
        <v>51</v>
      </c>
      <c r="E297" s="14">
        <v>98</v>
      </c>
      <c r="F297" s="15">
        <v>159</v>
      </c>
    </row>
    <row r="298" spans="2:6" ht="18" x14ac:dyDescent="0.55000000000000004">
      <c r="B298" s="13" t="s">
        <v>21</v>
      </c>
      <c r="C298" s="13" t="s">
        <v>22</v>
      </c>
      <c r="D298" s="13" t="s">
        <v>51</v>
      </c>
      <c r="E298" s="14">
        <v>98</v>
      </c>
      <c r="F298" s="15">
        <v>204</v>
      </c>
    </row>
    <row r="299" spans="2:6" ht="18" x14ac:dyDescent="0.55000000000000004">
      <c r="B299" s="13" t="s">
        <v>55</v>
      </c>
      <c r="C299" s="13" t="s">
        <v>34</v>
      </c>
      <c r="D299" s="13" t="s">
        <v>12</v>
      </c>
      <c r="E299" s="14">
        <v>63</v>
      </c>
      <c r="F299" s="15">
        <v>123</v>
      </c>
    </row>
    <row r="300" spans="2:6" ht="18" x14ac:dyDescent="0.55000000000000004">
      <c r="B300" s="13" t="s">
        <v>46</v>
      </c>
      <c r="C300" s="13" t="s">
        <v>34</v>
      </c>
      <c r="D300" s="13" t="s">
        <v>12</v>
      </c>
      <c r="E300" s="14">
        <v>56</v>
      </c>
      <c r="F300" s="15">
        <v>51</v>
      </c>
    </row>
    <row r="301" spans="2:6" ht="18" x14ac:dyDescent="0.55000000000000004">
      <c r="B301" s="13" t="s">
        <v>13</v>
      </c>
      <c r="C301" s="13" t="s">
        <v>9</v>
      </c>
      <c r="D301" s="13" t="s">
        <v>10</v>
      </c>
      <c r="E301" s="14">
        <v>42</v>
      </c>
      <c r="F301" s="15">
        <v>150</v>
      </c>
    </row>
    <row r="302" spans="2:6" ht="18" x14ac:dyDescent="0.55000000000000004">
      <c r="B302" s="13" t="s">
        <v>47</v>
      </c>
      <c r="C302" s="13" t="s">
        <v>27</v>
      </c>
      <c r="D302" s="13" t="s">
        <v>30</v>
      </c>
      <c r="E302" s="14">
        <v>21</v>
      </c>
      <c r="F302" s="15">
        <v>168</v>
      </c>
    </row>
    <row r="303" spans="2:6" ht="18" x14ac:dyDescent="0.55000000000000004">
      <c r="B303" s="13" t="s">
        <v>8</v>
      </c>
      <c r="C303" s="13" t="s">
        <v>27</v>
      </c>
      <c r="D303" s="13" t="s">
        <v>52</v>
      </c>
      <c r="E303" s="14">
        <v>0</v>
      </c>
      <c r="F303" s="15">
        <v>135</v>
      </c>
    </row>
  </sheetData>
  <conditionalFormatting sqref="E4:E303">
    <cfRule type="duplicateValues" dxfId="41" priority="1"/>
    <cfRule type="duplicateValues" dxfId="40" priority="2"/>
    <cfRule type="colorScale" priority="4">
      <colorScale>
        <cfvo type="min"/>
        <cfvo type="percentile" val="50"/>
        <cfvo type="max"/>
        <color rgb="FFF8696B"/>
        <color rgb="FFFFEB84"/>
        <color rgb="FF63BE7B"/>
      </colorScale>
    </cfRule>
  </conditionalFormatting>
  <conditionalFormatting sqref="F4:F303">
    <cfRule type="dataBar" priority="3">
      <dataBar>
        <cfvo type="min"/>
        <cfvo type="max"/>
        <color rgb="FF008AEF"/>
      </dataBar>
      <extLst>
        <ext xmlns:x14="http://schemas.microsoft.com/office/spreadsheetml/2009/9/main" uri="{B025F937-C7B1-47D3-B67F-A62EFF666E3E}">
          <x14:id>{03573E6E-9E6F-5D47-8015-30817B5361D6}</x14:id>
        </ext>
      </extLst>
    </cfRule>
  </conditionalFormatting>
  <pageMargins left="0.7" right="0.7" top="0.75" bottom="0.75"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3573E6E-9E6F-5D47-8015-30817B5361D6}">
            <x14:dataBar minLength="0" maxLength="100" gradient="0">
              <x14:cfvo type="autoMin"/>
              <x14:cfvo type="autoMax"/>
              <x14:negativeFillColor rgb="FFFF0000"/>
              <x14:axisColor rgb="FF000000"/>
            </x14:dataBar>
          </x14:cfRule>
          <xm:sqref>F4:F303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L14"/>
  <sheetViews>
    <sheetView topLeftCell="D1" workbookViewId="0">
      <selection activeCell="L1" sqref="L1:L1048576"/>
    </sheetView>
  </sheetViews>
  <sheetFormatPr defaultColWidth="11" defaultRowHeight="15.75" x14ac:dyDescent="0.5"/>
  <cols>
    <col min="3" max="3" width="18" customWidth="1"/>
    <col min="4" max="5" width="16.5" customWidth="1"/>
    <col min="6" max="6" width="15.8125" customWidth="1"/>
    <col min="10" max="10" width="17.3125" bestFit="1" customWidth="1"/>
    <col min="11" max="11" width="12.8125" bestFit="1" customWidth="1"/>
    <col min="12" max="12" width="11" bestFit="1" customWidth="1"/>
  </cols>
  <sheetData>
    <row r="2" spans="3:12" ht="21" x14ac:dyDescent="0.65">
      <c r="C2" s="105" t="s">
        <v>66</v>
      </c>
      <c r="D2" s="105"/>
      <c r="E2" s="105"/>
      <c r="F2" s="105"/>
      <c r="J2" s="105" t="s">
        <v>67</v>
      </c>
      <c r="K2" s="105"/>
      <c r="L2" s="105"/>
    </row>
    <row r="4" spans="3:12" ht="18" x14ac:dyDescent="0.55000000000000004">
      <c r="C4" s="13" t="s">
        <v>68</v>
      </c>
      <c r="D4" s="12" t="s">
        <v>57</v>
      </c>
      <c r="E4" s="12" t="s">
        <v>69</v>
      </c>
      <c r="F4" s="12" t="s">
        <v>58</v>
      </c>
      <c r="K4" s="12" t="s">
        <v>57</v>
      </c>
      <c r="L4" s="12" t="s">
        <v>58</v>
      </c>
    </row>
    <row r="5" spans="3:12" ht="18" x14ac:dyDescent="0.55000000000000004">
      <c r="C5" s="26" t="s">
        <v>50</v>
      </c>
      <c r="D5" s="27">
        <f>SUMIFS(Data[Amount],Data[Geography],SABC[[#This Row],[COUNTRY]])</f>
        <v>252469</v>
      </c>
      <c r="E5" s="27">
        <f t="shared" ref="E5:E10" si="0">D5</f>
        <v>252469</v>
      </c>
      <c r="F5" s="56">
        <f>SUMIFS(Data[Units], Data[Geography], C5)</f>
        <v>8760</v>
      </c>
      <c r="J5" s="29" t="s">
        <v>43</v>
      </c>
      <c r="K5" s="27">
        <f>SUMIFS(Data[Amount],Data[Sales Person],J5)</f>
        <v>165725</v>
      </c>
      <c r="L5" s="28">
        <f>SUMIFS(Data[Units],Data[Sales Person],J5)</f>
        <v>3669</v>
      </c>
    </row>
    <row r="6" spans="3:12" ht="18" x14ac:dyDescent="0.55000000000000004">
      <c r="C6" s="26" t="s">
        <v>22</v>
      </c>
      <c r="D6" s="27">
        <f>SUMIFS(Data[Amount],Data[Geography],SABC[[#This Row],[COUNTRY]])</f>
        <v>237944</v>
      </c>
      <c r="E6" s="27">
        <f t="shared" si="0"/>
        <v>237944</v>
      </c>
      <c r="F6" s="56">
        <f>SUMIFS(Data[Units], Data[Geography], C6)</f>
        <v>7302</v>
      </c>
      <c r="J6" s="30" t="s">
        <v>8</v>
      </c>
      <c r="K6" s="27">
        <f>SUMIFS(Data[Amount],Data[Sales Person],J6)</f>
        <v>151599</v>
      </c>
      <c r="L6" s="28">
        <f>SUMIFS(Data[Units],Data[Sales Person],J6)</f>
        <v>4686</v>
      </c>
    </row>
    <row r="7" spans="3:12" ht="18" x14ac:dyDescent="0.55000000000000004">
      <c r="C7" s="31" t="s">
        <v>9</v>
      </c>
      <c r="D7" s="27">
        <f>SUMIFS(Data[Amount],Data[Geography],SABC[[#This Row],[COUNTRY]])</f>
        <v>218813</v>
      </c>
      <c r="E7" s="27">
        <f t="shared" si="0"/>
        <v>218813</v>
      </c>
      <c r="F7" s="56">
        <f>SUMIFS(Data[Units], Data[Geography], C7)</f>
        <v>7431</v>
      </c>
      <c r="J7" s="30" t="s">
        <v>40</v>
      </c>
      <c r="K7" s="27">
        <f>SUMIFS(Data[Amount],Data[Sales Person],J7)</f>
        <v>149975</v>
      </c>
      <c r="L7" s="28">
        <f>SUMIFS(Data[Units],Data[Sales Person],J7)</f>
        <v>5295</v>
      </c>
    </row>
    <row r="8" spans="3:12" ht="18" x14ac:dyDescent="0.55000000000000004">
      <c r="C8" s="26" t="s">
        <v>14</v>
      </c>
      <c r="D8" s="27">
        <f>SUMIFS(Data[Amount],Data[Geography],SABC[[#This Row],[COUNTRY]])</f>
        <v>189434</v>
      </c>
      <c r="E8" s="27">
        <f t="shared" si="0"/>
        <v>189434</v>
      </c>
      <c r="F8" s="56">
        <f>SUMIFS(Data[Units], Data[Geography], C8)</f>
        <v>10158</v>
      </c>
      <c r="J8" s="30" t="s">
        <v>18</v>
      </c>
      <c r="K8" s="27">
        <f>SUMIFS(Data[Amount],Data[Sales Person],J8)</f>
        <v>132580</v>
      </c>
      <c r="L8" s="28">
        <f>SUMIFS(Data[Units],Data[Sales Person],J8)</f>
        <v>4554</v>
      </c>
    </row>
    <row r="9" spans="3:12" ht="18" x14ac:dyDescent="0.55000000000000004">
      <c r="C9" s="31" t="s">
        <v>27</v>
      </c>
      <c r="D9" s="27">
        <f>SUMIFS(Data[Amount],Data[Geography],SABC[[#This Row],[COUNTRY]])</f>
        <v>173530</v>
      </c>
      <c r="E9" s="27">
        <f t="shared" si="0"/>
        <v>173530</v>
      </c>
      <c r="F9" s="56">
        <f>SUMIFS(Data[Units], Data[Geography], C9)</f>
        <v>5745</v>
      </c>
      <c r="J9" s="30" t="s">
        <v>26</v>
      </c>
      <c r="K9" s="27">
        <f>SUMIFS(Data[Amount],Data[Sales Person],J9)</f>
        <v>130697</v>
      </c>
      <c r="L9" s="28">
        <f>SUMIFS(Data[Units],Data[Sales Person],J9)</f>
        <v>5925</v>
      </c>
    </row>
    <row r="10" spans="3:12" ht="18" x14ac:dyDescent="0.55000000000000004">
      <c r="C10" s="32" t="s">
        <v>34</v>
      </c>
      <c r="D10" s="33">
        <f>SUMIFS(Data[Amount],Data[Geography],SABC[[#This Row],[COUNTRY]])</f>
        <v>168679</v>
      </c>
      <c r="E10" s="27">
        <f t="shared" si="0"/>
        <v>168679</v>
      </c>
      <c r="F10" s="56">
        <f>SUMIFS(Data[Units], Data[Geography], C10)</f>
        <v>6264</v>
      </c>
      <c r="J10" s="30" t="s">
        <v>46</v>
      </c>
      <c r="K10" s="27">
        <f>SUMIFS(Data[Amount],Data[Sales Person],J10)</f>
        <v>123949</v>
      </c>
      <c r="L10" s="28">
        <f>SUMIFS(Data[Units],Data[Sales Person],J10)</f>
        <v>4110</v>
      </c>
    </row>
    <row r="11" spans="3:12" ht="18" x14ac:dyDescent="0.55000000000000004">
      <c r="J11" s="29" t="s">
        <v>47</v>
      </c>
      <c r="K11" s="27">
        <f>SUMIFS(Data[Amount],Data[Sales Person],J11)</f>
        <v>106834</v>
      </c>
      <c r="L11" s="28">
        <f>SUMIFS(Data[Units],Data[Sales Person],J11)</f>
        <v>5007</v>
      </c>
    </row>
    <row r="12" spans="3:12" ht="18" x14ac:dyDescent="0.55000000000000004">
      <c r="J12" s="29" t="s">
        <v>21</v>
      </c>
      <c r="K12" s="27">
        <f>SUMIFS(Data[Amount],Data[Sales Person],J12)</f>
        <v>98210</v>
      </c>
      <c r="L12" s="28">
        <f>SUMIFS(Data[Units],Data[Sales Person],J12)</f>
        <v>3867</v>
      </c>
    </row>
    <row r="13" spans="3:12" ht="18" x14ac:dyDescent="0.55000000000000004">
      <c r="J13" s="29" t="s">
        <v>13</v>
      </c>
      <c r="K13" s="27">
        <f>SUMIFS(Data[Amount],Data[Sales Person],J13)</f>
        <v>98084</v>
      </c>
      <c r="L13" s="28">
        <f>SUMIFS(Data[Units],Data[Sales Person],J13)</f>
        <v>4704</v>
      </c>
    </row>
    <row r="14" spans="3:12" ht="18" x14ac:dyDescent="0.55000000000000004">
      <c r="J14" s="30" t="s">
        <v>55</v>
      </c>
      <c r="K14" s="27">
        <f>SUMIFS(Data[Amount],Data[Sales Person],J14)</f>
        <v>83216</v>
      </c>
      <c r="L14" s="28">
        <f>SUMIFS(Data[Units],Data[Sales Person],J14)</f>
        <v>3843</v>
      </c>
    </row>
  </sheetData>
  <mergeCells count="2">
    <mergeCell ref="C2:F2"/>
    <mergeCell ref="J2:L2"/>
  </mergeCells>
  <conditionalFormatting sqref="E5:E10">
    <cfRule type="dataBar" priority="4">
      <dataBar showValue="0">
        <cfvo type="min"/>
        <cfvo type="max"/>
        <color theme="9" tint="-0.499984740745262"/>
      </dataBar>
      <extLst>
        <ext xmlns:x14="http://schemas.microsoft.com/office/spreadsheetml/2009/9/main" uri="{B025F937-C7B1-47D3-B67F-A62EFF666E3E}">
          <x14:id>{5C84E33C-B49F-C649-811C-2340928C5290}</x14:id>
        </ext>
      </extLst>
    </cfRule>
  </conditionalFormatting>
  <conditionalFormatting sqref="L5:L14">
    <cfRule type="dataBar" priority="1">
      <dataBar>
        <cfvo type="min"/>
        <cfvo type="max"/>
        <color rgb="FF92D050"/>
      </dataBar>
      <extLst>
        <ext xmlns:x14="http://schemas.microsoft.com/office/spreadsheetml/2009/9/main" uri="{B025F937-C7B1-47D3-B67F-A62EFF666E3E}">
          <x14:id>{206049C4-D6F7-D542-B207-F476368C63AF}</x14:id>
        </ext>
      </extLst>
    </cfRule>
    <cfRule type="dataBar" priority="2">
      <dataBar>
        <cfvo type="min"/>
        <cfvo type="max"/>
        <color rgb="FF63C384"/>
      </dataBar>
      <extLst>
        <ext xmlns:x14="http://schemas.microsoft.com/office/spreadsheetml/2009/9/main" uri="{B025F937-C7B1-47D3-B67F-A62EFF666E3E}">
          <x14:id>{CCAF7535-A29A-154D-AADB-42D3F9E044D1}</x14:id>
        </ext>
      </extLst>
    </cfRule>
  </conditionalFormatting>
  <pageMargins left="0.7" right="0.7" top="0.75" bottom="0.75"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C84E33C-B49F-C649-811C-2340928C5290}">
            <x14:dataBar minLength="0" maxLength="100" gradient="0">
              <x14:cfvo type="autoMin"/>
              <x14:cfvo type="autoMax"/>
              <x14:negativeFillColor rgb="FFFF0000"/>
              <x14:axisColor rgb="FF000000"/>
            </x14:dataBar>
          </x14:cfRule>
          <xm:sqref>E5:E10</xm:sqref>
        </x14:conditionalFormatting>
        <x14:conditionalFormatting xmlns:xm="http://schemas.microsoft.com/office/excel/2006/main">
          <x14:cfRule type="dataBar" id="{206049C4-D6F7-D542-B207-F476368C63AF}">
            <x14:dataBar minLength="0" maxLength="100" gradient="0">
              <x14:cfvo type="autoMin"/>
              <x14:cfvo type="autoMax"/>
              <x14:negativeFillColor rgb="FFFF0000"/>
              <x14:axisColor rgb="FF000000"/>
            </x14:dataBar>
          </x14:cfRule>
          <x14:cfRule type="dataBar" id="{CCAF7535-A29A-154D-AADB-42D3F9E044D1}">
            <x14:dataBar minLength="0" maxLength="100" border="1" negativeBarBorderColorSameAsPositive="0">
              <x14:cfvo type="autoMin"/>
              <x14:cfvo type="autoMax"/>
              <x14:borderColor rgb="FF63C384"/>
              <x14:negativeFillColor rgb="FFFF0000"/>
              <x14:negativeBorderColor rgb="FFFF0000"/>
              <x14:axisColor rgb="FF000000"/>
            </x14:dataBar>
          </x14:cfRule>
          <xm:sqref>L5:L14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8"/>
  <sheetViews>
    <sheetView workbookViewId="0">
      <selection activeCell="B3" sqref="B3"/>
    </sheetView>
  </sheetViews>
  <sheetFormatPr defaultColWidth="10.8125" defaultRowHeight="23.25" x14ac:dyDescent="0.7"/>
  <cols>
    <col min="1" max="1" width="17.4375" style="34" bestFit="1" customWidth="1"/>
    <col min="2" max="2" width="20.6875" style="34" bestFit="1" customWidth="1"/>
    <col min="3" max="3" width="14.875" style="34" customWidth="1"/>
    <col min="4" max="4" width="17.0625" style="34" bestFit="1" customWidth="1"/>
    <col min="5" max="16384" width="10.8125" style="34"/>
  </cols>
  <sheetData>
    <row r="2" spans="1:4" x14ac:dyDescent="0.7">
      <c r="A2" s="35" t="s">
        <v>70</v>
      </c>
      <c r="B2" s="36" t="s">
        <v>71</v>
      </c>
      <c r="C2" s="36" t="s">
        <v>69</v>
      </c>
      <c r="D2" s="36" t="s">
        <v>72</v>
      </c>
    </row>
    <row r="3" spans="1:4" x14ac:dyDescent="0.7">
      <c r="A3" s="57" t="s">
        <v>50</v>
      </c>
      <c r="B3" s="20">
        <v>252469</v>
      </c>
      <c r="C3" s="20">
        <v>252469</v>
      </c>
      <c r="D3" s="37">
        <v>8760</v>
      </c>
    </row>
    <row r="4" spans="1:4" x14ac:dyDescent="0.7">
      <c r="A4" s="57" t="s">
        <v>22</v>
      </c>
      <c r="B4" s="20">
        <v>237944</v>
      </c>
      <c r="C4" s="20">
        <v>237944</v>
      </c>
      <c r="D4" s="37">
        <v>7302</v>
      </c>
    </row>
    <row r="5" spans="1:4" x14ac:dyDescent="0.7">
      <c r="A5" s="57" t="s">
        <v>9</v>
      </c>
      <c r="B5" s="20">
        <v>218813</v>
      </c>
      <c r="C5" s="20">
        <v>218813</v>
      </c>
      <c r="D5" s="37">
        <v>7431</v>
      </c>
    </row>
    <row r="6" spans="1:4" x14ac:dyDescent="0.7">
      <c r="A6" s="57" t="s">
        <v>14</v>
      </c>
      <c r="B6" s="20">
        <v>189434</v>
      </c>
      <c r="C6" s="20">
        <v>189434</v>
      </c>
      <c r="D6" s="37">
        <v>10158</v>
      </c>
    </row>
    <row r="7" spans="1:4" x14ac:dyDescent="0.7">
      <c r="A7" s="57" t="s">
        <v>27</v>
      </c>
      <c r="B7" s="20">
        <v>173530</v>
      </c>
      <c r="C7" s="20">
        <v>173530</v>
      </c>
      <c r="D7" s="37">
        <v>5745</v>
      </c>
    </row>
    <row r="8" spans="1:4" x14ac:dyDescent="0.7">
      <c r="A8" s="57" t="s">
        <v>34</v>
      </c>
      <c r="B8" s="20">
        <v>168679</v>
      </c>
      <c r="C8" s="20">
        <v>168679</v>
      </c>
      <c r="D8" s="37">
        <v>6264</v>
      </c>
    </row>
  </sheetData>
  <conditionalFormatting pivot="1" sqref="C3:C8">
    <cfRule type="dataBar" priority="8">
      <dataBar showValue="0">
        <cfvo type="min"/>
        <cfvo type="max"/>
        <color theme="5" tint="-0.249977111117893"/>
      </dataBar>
      <extLst>
        <ext xmlns:x14="http://schemas.microsoft.com/office/spreadsheetml/2009/9/main" uri="{B025F937-C7B1-47D3-B67F-A62EFF666E3E}">
          <x14:id>{2147DCED-A9FB-5D4B-9072-B8BBE44B0548}</x14:id>
        </ext>
      </extLst>
    </cfRule>
  </conditionalFormatting>
  <conditionalFormatting pivot="1" sqref="C3:C8">
    <cfRule type="dataBar" priority="7">
      <dataBar>
        <cfvo type="min"/>
        <cfvo type="max"/>
        <color theme="7" tint="-0.499984740745262"/>
      </dataBar>
      <extLst>
        <ext xmlns:x14="http://schemas.microsoft.com/office/spreadsheetml/2009/9/main" uri="{B025F937-C7B1-47D3-B67F-A62EFF666E3E}">
          <x14:id>{89C86E8C-FF82-734C-8604-DB60CED8B2F3}</x14:id>
        </ext>
      </extLst>
    </cfRule>
  </conditionalFormatting>
  <conditionalFormatting pivot="1" sqref="C3:C8">
    <cfRule type="dataBar" priority="6">
      <dataBar showValue="0">
        <cfvo type="min"/>
        <cfvo type="max"/>
        <color rgb="FF638EC6"/>
      </dataBar>
      <extLst>
        <ext xmlns:x14="http://schemas.microsoft.com/office/spreadsheetml/2009/9/main" uri="{B025F937-C7B1-47D3-B67F-A62EFF666E3E}">
          <x14:id>{486481DB-CF57-8D4B-82FD-D7D275C0D442}</x14:id>
        </ext>
      </extLst>
    </cfRule>
  </conditionalFormatting>
  <conditionalFormatting pivot="1" sqref="C3:C8">
    <cfRule type="dataBar" priority="2">
      <dataBar showValue="0">
        <cfvo type="min"/>
        <cfvo type="max"/>
        <color rgb="FF638EC6"/>
      </dataBar>
      <extLst>
        <ext xmlns:x14="http://schemas.microsoft.com/office/spreadsheetml/2009/9/main" uri="{B025F937-C7B1-47D3-B67F-A62EFF666E3E}">
          <x14:id>{2C39C3BF-AED5-A74B-A639-446ED2C93EC6}</x14:id>
        </ext>
      </extLst>
    </cfRule>
  </conditionalFormatting>
  <conditionalFormatting pivot="1" sqref="C3:C8">
    <cfRule type="dataBar" priority="1">
      <dataBar showValue="0">
        <cfvo type="min"/>
        <cfvo type="max"/>
        <color theme="4" tint="-0.249977111117893"/>
      </dataBar>
      <extLst>
        <ext xmlns:x14="http://schemas.microsoft.com/office/spreadsheetml/2009/9/main" uri="{B025F937-C7B1-47D3-B67F-A62EFF666E3E}">
          <x14:id>{14C1B299-2F34-BB41-B13E-EBB0849D88D3}</x14:id>
        </ext>
      </extLst>
    </cfRule>
  </conditionalFormatting>
  <pageMargins left="0.7" right="0.7" top="0.75" bottom="0.75" header="0.3" footer="0.3"/>
  <pageSetup paperSize="9" orientation="portrait" horizontalDpi="0" verticalDpi="0"/>
  <drawing r:id="rId2"/>
  <extLst>
    <ext xmlns:x14="http://schemas.microsoft.com/office/spreadsheetml/2009/9/main" uri="{78C0D931-6437-407d-A8EE-F0AAD7539E65}">
      <x14:conditionalFormattings>
        <x14:conditionalFormatting xmlns:xm="http://schemas.microsoft.com/office/excel/2006/main" pivot="1">
          <x14:cfRule type="dataBar" id="{2147DCED-A9FB-5D4B-9072-B8BBE44B0548}">
            <x14:dataBar minLength="0" maxLength="100" gradient="0">
              <x14:cfvo type="autoMin"/>
              <x14:cfvo type="autoMax"/>
              <x14:negativeFillColor rgb="FFFF0000"/>
              <x14:axisColor rgb="FF000000"/>
            </x14:dataBar>
          </x14:cfRule>
          <xm:sqref>C3:C8</xm:sqref>
        </x14:conditionalFormatting>
        <x14:conditionalFormatting xmlns:xm="http://schemas.microsoft.com/office/excel/2006/main" pivot="1">
          <x14:cfRule type="dataBar" id="{89C86E8C-FF82-734C-8604-DB60CED8B2F3}">
            <x14:dataBar minLength="0" maxLength="100" gradient="0">
              <x14:cfvo type="autoMin"/>
              <x14:cfvo type="autoMax"/>
              <x14:negativeFillColor rgb="FFFF0000"/>
              <x14:axisColor rgb="FF000000"/>
            </x14:dataBar>
          </x14:cfRule>
          <xm:sqref>C3:C8</xm:sqref>
        </x14:conditionalFormatting>
        <x14:conditionalFormatting xmlns:xm="http://schemas.microsoft.com/office/excel/2006/main" pivot="1">
          <x14:cfRule type="dataBar" id="{486481DB-CF57-8D4B-82FD-D7D275C0D442}">
            <x14:dataBar minLength="0" maxLength="100" gradient="0">
              <x14:cfvo type="autoMin"/>
              <x14:cfvo type="autoMax"/>
              <x14:negativeFillColor rgb="FFFF0000"/>
              <x14:axisColor rgb="FF000000"/>
            </x14:dataBar>
          </x14:cfRule>
          <xm:sqref>C3:C8</xm:sqref>
        </x14:conditionalFormatting>
        <x14:conditionalFormatting xmlns:xm="http://schemas.microsoft.com/office/excel/2006/main" pivot="1">
          <x14:cfRule type="dataBar" id="{2C39C3BF-AED5-A74B-A639-446ED2C93EC6}">
            <x14:dataBar minLength="0" maxLength="100" gradient="0">
              <x14:cfvo type="autoMin"/>
              <x14:cfvo type="autoMax"/>
              <x14:negativeFillColor rgb="FFFF0000"/>
              <x14:axisColor rgb="FF000000"/>
            </x14:dataBar>
          </x14:cfRule>
          <xm:sqref>C3:C8</xm:sqref>
        </x14:conditionalFormatting>
        <x14:conditionalFormatting xmlns:xm="http://schemas.microsoft.com/office/excel/2006/main" pivot="1">
          <x14:cfRule type="dataBar" id="{14C1B299-2F34-BB41-B13E-EBB0849D88D3}">
            <x14:dataBar minLength="0" maxLength="100" gradient="0">
              <x14:cfvo type="autoMin"/>
              <x14:cfvo type="autoMax"/>
              <x14:negativeFillColor rgb="FFFF0000"/>
              <x14:axisColor rgb="FF000000"/>
            </x14:dataBar>
          </x14:cfRule>
          <xm:sqref>C3:C8</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CC547-6CE4-4D14-B5A2-E4C214B6B1C6}">
  <dimension ref="A1:I19"/>
  <sheetViews>
    <sheetView workbookViewId="0">
      <selection activeCell="B8" sqref="B8"/>
    </sheetView>
  </sheetViews>
  <sheetFormatPr defaultRowHeight="15.75" x14ac:dyDescent="0.5"/>
  <cols>
    <col min="2" max="2" width="17.6875" bestFit="1" customWidth="1"/>
    <col min="3" max="5" width="12.8125" bestFit="1" customWidth="1"/>
  </cols>
  <sheetData>
    <row r="1" spans="1:9" x14ac:dyDescent="0.5">
      <c r="A1" s="106" t="s">
        <v>73</v>
      </c>
      <c r="B1" s="106"/>
      <c r="C1" s="106"/>
      <c r="D1" s="106"/>
      <c r="E1" s="106"/>
      <c r="F1" s="106"/>
      <c r="G1" s="106"/>
      <c r="H1" s="106"/>
      <c r="I1" s="106"/>
    </row>
    <row r="2" spans="1:9" x14ac:dyDescent="0.5">
      <c r="A2" s="106"/>
      <c r="B2" s="106"/>
      <c r="C2" s="106"/>
      <c r="D2" s="106"/>
      <c r="E2" s="106"/>
      <c r="F2" s="106"/>
      <c r="G2" s="106"/>
      <c r="H2" s="106"/>
      <c r="I2" s="106"/>
    </row>
    <row r="3" spans="1:9" x14ac:dyDescent="0.5">
      <c r="B3" s="39" t="s">
        <v>70</v>
      </c>
      <c r="C3" t="s">
        <v>92</v>
      </c>
    </row>
    <row r="4" spans="1:9" x14ac:dyDescent="0.5">
      <c r="B4" s="40" t="s">
        <v>25</v>
      </c>
      <c r="C4" s="58">
        <v>44.990867579908674</v>
      </c>
    </row>
    <row r="5" spans="1:9" x14ac:dyDescent="0.5">
      <c r="B5" s="40" t="s">
        <v>31</v>
      </c>
      <c r="C5" s="58">
        <v>37.303128371089535</v>
      </c>
    </row>
    <row r="6" spans="1:9" x14ac:dyDescent="0.5">
      <c r="B6" s="40" t="s">
        <v>49</v>
      </c>
      <c r="C6" s="58">
        <v>33.88697318007663</v>
      </c>
    </row>
    <row r="7" spans="1:9" x14ac:dyDescent="0.5">
      <c r="B7" s="40" t="s">
        <v>51</v>
      </c>
      <c r="C7" s="58">
        <v>32.807189542483663</v>
      </c>
    </row>
    <row r="8" spans="1:9" x14ac:dyDescent="0.5">
      <c r="B8" s="40" t="s">
        <v>37</v>
      </c>
      <c r="C8" s="58">
        <v>32.301656920077974</v>
      </c>
    </row>
    <row r="11" spans="1:9" x14ac:dyDescent="0.5">
      <c r="A11" s="106" t="s">
        <v>93</v>
      </c>
      <c r="B11" s="106"/>
      <c r="C11" s="106"/>
      <c r="D11" s="106"/>
      <c r="E11" s="106"/>
      <c r="F11" s="106"/>
      <c r="G11" s="106"/>
      <c r="H11" s="106"/>
      <c r="I11" s="106"/>
    </row>
    <row r="12" spans="1:9" x14ac:dyDescent="0.5">
      <c r="A12" s="106"/>
      <c r="B12" s="106"/>
      <c r="C12" s="106"/>
      <c r="D12" s="106"/>
      <c r="E12" s="106"/>
      <c r="F12" s="106"/>
      <c r="G12" s="106"/>
      <c r="H12" s="106"/>
      <c r="I12" s="106"/>
    </row>
    <row r="13" spans="1:9" x14ac:dyDescent="0.5">
      <c r="B13" s="39" t="s">
        <v>70</v>
      </c>
      <c r="C13" s="58" t="s">
        <v>71</v>
      </c>
    </row>
    <row r="14" spans="1:9" x14ac:dyDescent="0.5">
      <c r="B14" s="40" t="s">
        <v>51</v>
      </c>
      <c r="C14" s="58">
        <v>70273</v>
      </c>
    </row>
    <row r="15" spans="1:9" x14ac:dyDescent="0.5">
      <c r="B15" s="40" t="s">
        <v>54</v>
      </c>
      <c r="C15" s="58">
        <v>72373</v>
      </c>
    </row>
    <row r="16" spans="1:9" x14ac:dyDescent="0.5">
      <c r="B16" s="40" t="s">
        <v>15</v>
      </c>
      <c r="C16" s="58">
        <v>71967</v>
      </c>
    </row>
    <row r="17" spans="2:3" x14ac:dyDescent="0.5">
      <c r="B17" s="40" t="s">
        <v>53</v>
      </c>
      <c r="C17" s="58">
        <v>69461</v>
      </c>
    </row>
    <row r="18" spans="2:3" x14ac:dyDescent="0.5">
      <c r="B18" s="40" t="s">
        <v>31</v>
      </c>
      <c r="C18" s="58">
        <v>69160</v>
      </c>
    </row>
    <row r="19" spans="2:3" x14ac:dyDescent="0.5">
      <c r="B19" s="40" t="s">
        <v>75</v>
      </c>
      <c r="C19" s="58">
        <v>353234</v>
      </c>
    </row>
  </sheetData>
  <mergeCells count="2">
    <mergeCell ref="A1:I2"/>
    <mergeCell ref="A11: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304"/>
  <sheetViews>
    <sheetView zoomScale="80" zoomScaleNormal="80" workbookViewId="0">
      <selection activeCell="F6" sqref="F6"/>
    </sheetView>
  </sheetViews>
  <sheetFormatPr defaultColWidth="11" defaultRowHeight="15.75" x14ac:dyDescent="0.5"/>
  <cols>
    <col min="1" max="1" width="11" style="59"/>
    <col min="2" max="2" width="17.3125" style="59" bestFit="1" customWidth="1"/>
    <col min="3" max="3" width="14.3125" style="59" customWidth="1"/>
    <col min="4" max="4" width="23.1875" style="59" bestFit="1" customWidth="1"/>
    <col min="5" max="5" width="11.5" style="59" customWidth="1"/>
    <col min="6" max="6" width="11" style="59"/>
    <col min="7" max="7" width="21.3125" style="59" customWidth="1"/>
    <col min="8" max="16384" width="11" style="59"/>
  </cols>
  <sheetData>
    <row r="1" spans="2:6" x14ac:dyDescent="0.5">
      <c r="B1" s="107" t="s">
        <v>94</v>
      </c>
      <c r="C1" s="107"/>
      <c r="D1" s="107"/>
      <c r="E1" s="107"/>
    </row>
    <row r="2" spans="2:6" ht="91.5" customHeight="1" x14ac:dyDescent="0.5">
      <c r="B2" s="107"/>
      <c r="C2" s="107"/>
      <c r="D2" s="107"/>
      <c r="E2" s="107"/>
    </row>
    <row r="3" spans="2:6" ht="15.75" customHeight="1" x14ac:dyDescent="0.5">
      <c r="B3" s="60"/>
      <c r="C3" s="60"/>
      <c r="D3" s="60"/>
      <c r="E3" s="60"/>
    </row>
    <row r="4" spans="2:6" ht="18.399999999999999" thickBot="1" x14ac:dyDescent="0.6">
      <c r="B4" s="61" t="s">
        <v>1</v>
      </c>
      <c r="C4" s="62" t="s">
        <v>2</v>
      </c>
      <c r="D4" s="62" t="s">
        <v>3</v>
      </c>
      <c r="E4" s="63" t="s">
        <v>4</v>
      </c>
      <c r="F4" s="64" t="s">
        <v>5</v>
      </c>
    </row>
    <row r="5" spans="2:6" ht="18" x14ac:dyDescent="0.55000000000000004">
      <c r="B5" s="65" t="s">
        <v>18</v>
      </c>
      <c r="C5" s="66" t="s">
        <v>9</v>
      </c>
      <c r="D5" s="66" t="s">
        <v>28</v>
      </c>
      <c r="E5" s="67">
        <v>4305</v>
      </c>
      <c r="F5" s="68">
        <v>156</v>
      </c>
    </row>
    <row r="6" spans="2:6" ht="18" x14ac:dyDescent="0.55000000000000004">
      <c r="B6" s="69" t="s">
        <v>47</v>
      </c>
      <c r="C6" s="70" t="s">
        <v>14</v>
      </c>
      <c r="D6" s="70" t="s">
        <v>28</v>
      </c>
      <c r="E6" s="71">
        <v>2464</v>
      </c>
      <c r="F6" s="72">
        <v>234</v>
      </c>
    </row>
    <row r="7" spans="2:6" ht="18" x14ac:dyDescent="0.55000000000000004">
      <c r="B7" s="69" t="s">
        <v>55</v>
      </c>
      <c r="C7" s="70" t="s">
        <v>14</v>
      </c>
      <c r="D7" s="70" t="s">
        <v>45</v>
      </c>
      <c r="E7" s="71">
        <v>567</v>
      </c>
      <c r="F7" s="72">
        <v>228</v>
      </c>
    </row>
    <row r="8" spans="2:6" ht="18" x14ac:dyDescent="0.55000000000000004">
      <c r="B8" s="65" t="s">
        <v>8</v>
      </c>
      <c r="C8" s="66" t="s">
        <v>22</v>
      </c>
      <c r="D8" s="66" t="s">
        <v>28</v>
      </c>
      <c r="E8" s="67">
        <v>5439</v>
      </c>
      <c r="F8" s="68">
        <v>30</v>
      </c>
    </row>
    <row r="9" spans="2:6" ht="18" x14ac:dyDescent="0.55000000000000004">
      <c r="B9" s="69" t="s">
        <v>26</v>
      </c>
      <c r="C9" s="70" t="s">
        <v>27</v>
      </c>
      <c r="D9" s="70" t="s">
        <v>28</v>
      </c>
      <c r="E9" s="71">
        <v>2100</v>
      </c>
      <c r="F9" s="72">
        <v>414</v>
      </c>
    </row>
    <row r="10" spans="2:6" ht="18" x14ac:dyDescent="0.55000000000000004">
      <c r="B10" s="69" t="s">
        <v>43</v>
      </c>
      <c r="C10" s="70" t="s">
        <v>14</v>
      </c>
      <c r="D10" s="70" t="s">
        <v>35</v>
      </c>
      <c r="E10" s="71">
        <v>4753</v>
      </c>
      <c r="F10" s="72">
        <v>246</v>
      </c>
    </row>
    <row r="11" spans="2:6" ht="18" x14ac:dyDescent="0.55000000000000004">
      <c r="B11" s="65" t="s">
        <v>26</v>
      </c>
      <c r="C11" s="66" t="s">
        <v>34</v>
      </c>
      <c r="D11" s="66" t="s">
        <v>28</v>
      </c>
      <c r="E11" s="67">
        <v>469</v>
      </c>
      <c r="F11" s="68">
        <v>75</v>
      </c>
    </row>
    <row r="12" spans="2:6" ht="18" x14ac:dyDescent="0.55000000000000004">
      <c r="B12" s="69" t="s">
        <v>21</v>
      </c>
      <c r="C12" s="70" t="s">
        <v>14</v>
      </c>
      <c r="D12" s="70" t="s">
        <v>25</v>
      </c>
      <c r="E12" s="71">
        <v>2114</v>
      </c>
      <c r="F12" s="72">
        <v>186</v>
      </c>
    </row>
    <row r="13" spans="2:6" ht="18" x14ac:dyDescent="0.55000000000000004">
      <c r="B13" s="65" t="s">
        <v>8</v>
      </c>
      <c r="C13" s="66" t="s">
        <v>34</v>
      </c>
      <c r="D13" s="66" t="s">
        <v>28</v>
      </c>
      <c r="E13" s="67">
        <v>2541</v>
      </c>
      <c r="F13" s="68">
        <v>90</v>
      </c>
    </row>
    <row r="14" spans="2:6" ht="18" x14ac:dyDescent="0.55000000000000004">
      <c r="B14" s="69" t="s">
        <v>43</v>
      </c>
      <c r="C14" s="70" t="s">
        <v>9</v>
      </c>
      <c r="D14" s="70" t="s">
        <v>28</v>
      </c>
      <c r="E14" s="71">
        <v>8813</v>
      </c>
      <c r="F14" s="72">
        <v>21</v>
      </c>
    </row>
    <row r="15" spans="2:6" ht="18" x14ac:dyDescent="0.55000000000000004">
      <c r="B15" s="69" t="s">
        <v>46</v>
      </c>
      <c r="C15" s="70" t="s">
        <v>27</v>
      </c>
      <c r="D15" s="70" t="s">
        <v>28</v>
      </c>
      <c r="E15" s="71">
        <v>1785</v>
      </c>
      <c r="F15" s="72">
        <v>462</v>
      </c>
    </row>
    <row r="16" spans="2:6" ht="18" x14ac:dyDescent="0.55000000000000004">
      <c r="B16" s="69" t="s">
        <v>21</v>
      </c>
      <c r="C16" s="70" t="s">
        <v>9</v>
      </c>
      <c r="D16" s="70" t="s">
        <v>45</v>
      </c>
      <c r="E16" s="71">
        <v>2933</v>
      </c>
      <c r="F16" s="72">
        <v>9</v>
      </c>
    </row>
    <row r="17" spans="2:6" ht="18" x14ac:dyDescent="0.55000000000000004">
      <c r="B17" s="69" t="s">
        <v>21</v>
      </c>
      <c r="C17" s="70" t="s">
        <v>34</v>
      </c>
      <c r="D17" s="70" t="s">
        <v>28</v>
      </c>
      <c r="E17" s="71">
        <v>154</v>
      </c>
      <c r="F17" s="72">
        <v>21</v>
      </c>
    </row>
    <row r="18" spans="2:6" ht="18" x14ac:dyDescent="0.55000000000000004">
      <c r="B18" s="65" t="s">
        <v>40</v>
      </c>
      <c r="C18" s="66" t="s">
        <v>50</v>
      </c>
      <c r="D18" s="66" t="s">
        <v>28</v>
      </c>
      <c r="E18" s="67">
        <v>1568</v>
      </c>
      <c r="F18" s="68">
        <v>96</v>
      </c>
    </row>
    <row r="19" spans="2:6" ht="18" x14ac:dyDescent="0.55000000000000004">
      <c r="B19" s="65" t="s">
        <v>43</v>
      </c>
      <c r="C19" s="66" t="s">
        <v>14</v>
      </c>
      <c r="D19" s="66" t="s">
        <v>25</v>
      </c>
      <c r="E19" s="67">
        <v>13391</v>
      </c>
      <c r="F19" s="68">
        <v>201</v>
      </c>
    </row>
    <row r="20" spans="2:6" ht="18" x14ac:dyDescent="0.55000000000000004">
      <c r="B20" s="65" t="s">
        <v>18</v>
      </c>
      <c r="C20" s="66" t="s">
        <v>14</v>
      </c>
      <c r="D20" s="66" t="s">
        <v>25</v>
      </c>
      <c r="E20" s="67">
        <v>7833</v>
      </c>
      <c r="F20" s="68">
        <v>243</v>
      </c>
    </row>
    <row r="21" spans="2:6" ht="18" x14ac:dyDescent="0.55000000000000004">
      <c r="B21" s="65" t="s">
        <v>55</v>
      </c>
      <c r="C21" s="66" t="s">
        <v>9</v>
      </c>
      <c r="D21" s="66" t="s">
        <v>45</v>
      </c>
      <c r="E21" s="67">
        <v>245</v>
      </c>
      <c r="F21" s="68">
        <v>288</v>
      </c>
    </row>
    <row r="22" spans="2:6" ht="18" x14ac:dyDescent="0.55000000000000004">
      <c r="B22" s="69" t="s">
        <v>55</v>
      </c>
      <c r="C22" s="70" t="s">
        <v>50</v>
      </c>
      <c r="D22" s="70" t="s">
        <v>28</v>
      </c>
      <c r="E22" s="71">
        <v>1428</v>
      </c>
      <c r="F22" s="72">
        <v>93</v>
      </c>
    </row>
    <row r="23" spans="2:6" ht="18" x14ac:dyDescent="0.55000000000000004">
      <c r="B23" s="65" t="s">
        <v>47</v>
      </c>
      <c r="C23" s="66" t="s">
        <v>50</v>
      </c>
      <c r="D23" s="66" t="s">
        <v>28</v>
      </c>
      <c r="E23" s="67">
        <v>6300</v>
      </c>
      <c r="F23" s="68">
        <v>42</v>
      </c>
    </row>
    <row r="24" spans="2:6" ht="18" x14ac:dyDescent="0.55000000000000004">
      <c r="B24" s="65" t="s">
        <v>18</v>
      </c>
      <c r="C24" s="66" t="s">
        <v>27</v>
      </c>
      <c r="D24" s="66" t="s">
        <v>28</v>
      </c>
      <c r="E24" s="67">
        <v>3192</v>
      </c>
      <c r="F24" s="68">
        <v>72</v>
      </c>
    </row>
    <row r="25" spans="2:6" ht="18" x14ac:dyDescent="0.55000000000000004">
      <c r="B25" s="65" t="s">
        <v>18</v>
      </c>
      <c r="C25" s="66" t="s">
        <v>50</v>
      </c>
      <c r="D25" s="66" t="s">
        <v>45</v>
      </c>
      <c r="E25" s="67">
        <v>6832</v>
      </c>
      <c r="F25" s="68">
        <v>27</v>
      </c>
    </row>
    <row r="26" spans="2:6" ht="18" x14ac:dyDescent="0.55000000000000004">
      <c r="B26" s="65" t="s">
        <v>43</v>
      </c>
      <c r="C26" s="66" t="s">
        <v>34</v>
      </c>
      <c r="D26" s="66" t="s">
        <v>28</v>
      </c>
      <c r="E26" s="67">
        <v>7483</v>
      </c>
      <c r="F26" s="68">
        <v>45</v>
      </c>
    </row>
    <row r="27" spans="2:6" ht="18" x14ac:dyDescent="0.55000000000000004">
      <c r="B27" s="65" t="s">
        <v>18</v>
      </c>
      <c r="C27" s="66" t="s">
        <v>34</v>
      </c>
      <c r="D27" s="66" t="s">
        <v>28</v>
      </c>
      <c r="E27" s="67">
        <v>3850</v>
      </c>
      <c r="F27" s="68">
        <v>102</v>
      </c>
    </row>
    <row r="28" spans="2:6" ht="18" x14ac:dyDescent="0.55000000000000004">
      <c r="B28" s="65" t="s">
        <v>13</v>
      </c>
      <c r="C28" s="66" t="s">
        <v>9</v>
      </c>
      <c r="D28" s="66" t="s">
        <v>45</v>
      </c>
      <c r="E28" s="67">
        <v>434</v>
      </c>
      <c r="F28" s="68">
        <v>87</v>
      </c>
    </row>
    <row r="29" spans="2:6" ht="18" x14ac:dyDescent="0.55000000000000004">
      <c r="B29" s="65" t="s">
        <v>55</v>
      </c>
      <c r="C29" s="66" t="s">
        <v>14</v>
      </c>
      <c r="D29" s="66" t="s">
        <v>25</v>
      </c>
      <c r="E29" s="67">
        <v>2562</v>
      </c>
      <c r="F29" s="68">
        <v>6</v>
      </c>
    </row>
    <row r="30" spans="2:6" ht="18" x14ac:dyDescent="0.55000000000000004">
      <c r="B30" s="69" t="s">
        <v>47</v>
      </c>
      <c r="C30" s="70" t="s">
        <v>22</v>
      </c>
      <c r="D30" s="70" t="s">
        <v>28</v>
      </c>
      <c r="E30" s="71">
        <v>3339</v>
      </c>
      <c r="F30" s="72">
        <v>39</v>
      </c>
    </row>
    <row r="31" spans="2:6" ht="18" x14ac:dyDescent="0.55000000000000004">
      <c r="B31" s="69" t="s">
        <v>46</v>
      </c>
      <c r="C31" s="70" t="s">
        <v>27</v>
      </c>
      <c r="D31" s="70" t="s">
        <v>45</v>
      </c>
      <c r="E31" s="71">
        <v>7651</v>
      </c>
      <c r="F31" s="72">
        <v>213</v>
      </c>
    </row>
    <row r="32" spans="2:6" ht="18" x14ac:dyDescent="0.55000000000000004">
      <c r="B32" s="65" t="s">
        <v>47</v>
      </c>
      <c r="C32" s="66" t="s">
        <v>14</v>
      </c>
      <c r="D32" s="66" t="s">
        <v>25</v>
      </c>
      <c r="E32" s="67">
        <v>6657</v>
      </c>
      <c r="F32" s="68">
        <v>276</v>
      </c>
    </row>
    <row r="33" spans="2:7" ht="18" x14ac:dyDescent="0.55000000000000004">
      <c r="B33" s="69" t="s">
        <v>18</v>
      </c>
      <c r="C33" s="70" t="s">
        <v>22</v>
      </c>
      <c r="D33" s="70" t="s">
        <v>28</v>
      </c>
      <c r="E33" s="71">
        <v>2142</v>
      </c>
      <c r="F33" s="72">
        <v>114</v>
      </c>
    </row>
    <row r="34" spans="2:7" ht="18" x14ac:dyDescent="0.55000000000000004">
      <c r="B34" s="69" t="s">
        <v>26</v>
      </c>
      <c r="C34" s="70" t="s">
        <v>9</v>
      </c>
      <c r="D34" s="70" t="s">
        <v>35</v>
      </c>
      <c r="E34" s="71">
        <v>7693</v>
      </c>
      <c r="F34" s="72">
        <v>87</v>
      </c>
    </row>
    <row r="35" spans="2:7" ht="18" x14ac:dyDescent="0.55000000000000004">
      <c r="B35" s="65" t="s">
        <v>43</v>
      </c>
      <c r="C35" s="66" t="s">
        <v>9</v>
      </c>
      <c r="D35" s="66" t="s">
        <v>35</v>
      </c>
      <c r="E35" s="67">
        <v>182</v>
      </c>
      <c r="F35" s="68">
        <v>48</v>
      </c>
    </row>
    <row r="36" spans="2:7" ht="18" x14ac:dyDescent="0.55000000000000004">
      <c r="B36" s="65" t="s">
        <v>8</v>
      </c>
      <c r="C36" s="66" t="s">
        <v>14</v>
      </c>
      <c r="D36" s="66" t="s">
        <v>31</v>
      </c>
      <c r="E36" s="67">
        <v>8869</v>
      </c>
      <c r="F36" s="68">
        <v>432</v>
      </c>
    </row>
    <row r="37" spans="2:7" ht="18" x14ac:dyDescent="0.55000000000000004">
      <c r="B37" s="65" t="s">
        <v>55</v>
      </c>
      <c r="C37" s="66" t="s">
        <v>27</v>
      </c>
      <c r="D37" s="66" t="s">
        <v>45</v>
      </c>
      <c r="E37" s="67">
        <v>4858</v>
      </c>
      <c r="F37" s="68">
        <v>279</v>
      </c>
    </row>
    <row r="38" spans="2:7" ht="18" x14ac:dyDescent="0.55000000000000004">
      <c r="B38" s="69" t="s">
        <v>13</v>
      </c>
      <c r="C38" s="70" t="s">
        <v>27</v>
      </c>
      <c r="D38" s="70" t="s">
        <v>35</v>
      </c>
      <c r="E38" s="71">
        <v>8890</v>
      </c>
      <c r="F38" s="72">
        <v>210</v>
      </c>
    </row>
    <row r="39" spans="2:7" ht="18" x14ac:dyDescent="0.55000000000000004">
      <c r="B39" s="65" t="s">
        <v>46</v>
      </c>
      <c r="C39" s="66" t="s">
        <v>27</v>
      </c>
      <c r="D39" s="66" t="s">
        <v>25</v>
      </c>
      <c r="E39" s="67">
        <v>4802</v>
      </c>
      <c r="F39" s="68">
        <v>36</v>
      </c>
    </row>
    <row r="40" spans="2:7" ht="18" x14ac:dyDescent="0.55000000000000004">
      <c r="B40" s="65" t="s">
        <v>26</v>
      </c>
      <c r="C40" s="66" t="s">
        <v>34</v>
      </c>
      <c r="D40" s="66" t="s">
        <v>45</v>
      </c>
      <c r="E40" s="67">
        <v>7322</v>
      </c>
      <c r="F40" s="68">
        <v>36</v>
      </c>
    </row>
    <row r="41" spans="2:7" ht="18" x14ac:dyDescent="0.55000000000000004">
      <c r="B41" s="65" t="s">
        <v>8</v>
      </c>
      <c r="C41" s="66" t="s">
        <v>27</v>
      </c>
      <c r="D41" s="66" t="s">
        <v>25</v>
      </c>
      <c r="E41" s="67">
        <v>5775</v>
      </c>
      <c r="F41" s="68">
        <v>42</v>
      </c>
    </row>
    <row r="42" spans="2:7" ht="18" x14ac:dyDescent="0.55000000000000004">
      <c r="B42" s="69" t="s">
        <v>13</v>
      </c>
      <c r="C42" s="70" t="s">
        <v>9</v>
      </c>
      <c r="D42" s="70" t="s">
        <v>25</v>
      </c>
      <c r="E42" s="71">
        <v>9709</v>
      </c>
      <c r="F42" s="72">
        <v>30</v>
      </c>
    </row>
    <row r="43" spans="2:7" ht="18" x14ac:dyDescent="0.55000000000000004">
      <c r="B43" s="69" t="s">
        <v>13</v>
      </c>
      <c r="C43" s="70" t="s">
        <v>50</v>
      </c>
      <c r="D43" s="70" t="s">
        <v>35</v>
      </c>
      <c r="E43" s="71">
        <v>3507</v>
      </c>
      <c r="F43" s="72">
        <v>288</v>
      </c>
    </row>
    <row r="44" spans="2:7" ht="18" x14ac:dyDescent="0.55000000000000004">
      <c r="B44" s="69" t="s">
        <v>26</v>
      </c>
      <c r="C44" s="70" t="s">
        <v>50</v>
      </c>
      <c r="D44" s="70" t="s">
        <v>25</v>
      </c>
      <c r="E44" s="71">
        <v>1442</v>
      </c>
      <c r="F44" s="72">
        <v>15</v>
      </c>
      <c r="G44" s="73" t="s">
        <v>69</v>
      </c>
    </row>
    <row r="45" spans="2:7" ht="18" x14ac:dyDescent="0.55000000000000004">
      <c r="B45" s="69" t="s">
        <v>43</v>
      </c>
      <c r="C45" s="70" t="s">
        <v>50</v>
      </c>
      <c r="D45" s="70" t="s">
        <v>25</v>
      </c>
      <c r="E45" s="71">
        <v>7280</v>
      </c>
      <c r="F45" s="72">
        <v>201</v>
      </c>
      <c r="G45" s="73"/>
    </row>
    <row r="46" spans="2:7" ht="18" x14ac:dyDescent="0.55000000000000004">
      <c r="B46" s="69" t="s">
        <v>13</v>
      </c>
      <c r="C46" s="70" t="s">
        <v>34</v>
      </c>
      <c r="D46" s="70" t="s">
        <v>45</v>
      </c>
      <c r="E46" s="71">
        <v>6433</v>
      </c>
      <c r="F46" s="72">
        <v>78</v>
      </c>
    </row>
    <row r="47" spans="2:7" ht="18" x14ac:dyDescent="0.55000000000000004">
      <c r="B47" s="69" t="s">
        <v>40</v>
      </c>
      <c r="C47" s="70" t="s">
        <v>50</v>
      </c>
      <c r="D47" s="70" t="s">
        <v>25</v>
      </c>
      <c r="E47" s="71">
        <v>3829</v>
      </c>
      <c r="F47" s="72">
        <v>24</v>
      </c>
    </row>
    <row r="48" spans="2:7" ht="18" x14ac:dyDescent="0.55000000000000004">
      <c r="B48" s="69" t="s">
        <v>13</v>
      </c>
      <c r="C48" s="70" t="s">
        <v>14</v>
      </c>
      <c r="D48" s="70" t="s">
        <v>31</v>
      </c>
      <c r="E48" s="71">
        <v>357</v>
      </c>
      <c r="F48" s="72">
        <v>126</v>
      </c>
    </row>
    <row r="49" spans="2:6" ht="18" x14ac:dyDescent="0.55000000000000004">
      <c r="B49" s="69" t="s">
        <v>46</v>
      </c>
      <c r="C49" s="70" t="s">
        <v>9</v>
      </c>
      <c r="D49" s="70" t="s">
        <v>25</v>
      </c>
      <c r="E49" s="71">
        <v>2863</v>
      </c>
      <c r="F49" s="72">
        <v>42</v>
      </c>
    </row>
    <row r="50" spans="2:6" ht="18" x14ac:dyDescent="0.55000000000000004">
      <c r="B50" s="69" t="s">
        <v>21</v>
      </c>
      <c r="C50" s="70" t="s">
        <v>9</v>
      </c>
      <c r="D50" s="70" t="s">
        <v>25</v>
      </c>
      <c r="E50" s="71">
        <v>714</v>
      </c>
      <c r="F50" s="72">
        <v>231</v>
      </c>
    </row>
    <row r="51" spans="2:6" ht="18" x14ac:dyDescent="0.55000000000000004">
      <c r="B51" s="69" t="s">
        <v>26</v>
      </c>
      <c r="C51" s="70" t="s">
        <v>34</v>
      </c>
      <c r="D51" s="70" t="s">
        <v>35</v>
      </c>
      <c r="E51" s="71">
        <v>2681</v>
      </c>
      <c r="F51" s="72">
        <v>54</v>
      </c>
    </row>
    <row r="52" spans="2:6" ht="18" x14ac:dyDescent="0.55000000000000004">
      <c r="B52" s="65" t="s">
        <v>26</v>
      </c>
      <c r="C52" s="66" t="s">
        <v>22</v>
      </c>
      <c r="D52" s="66" t="s">
        <v>45</v>
      </c>
      <c r="E52" s="67">
        <v>497</v>
      </c>
      <c r="F52" s="68">
        <v>63</v>
      </c>
    </row>
    <row r="53" spans="2:6" ht="18" x14ac:dyDescent="0.55000000000000004">
      <c r="B53" s="65" t="s">
        <v>40</v>
      </c>
      <c r="C53" s="66" t="s">
        <v>50</v>
      </c>
      <c r="D53" s="66" t="s">
        <v>31</v>
      </c>
      <c r="E53" s="67">
        <v>2226</v>
      </c>
      <c r="F53" s="68">
        <v>48</v>
      </c>
    </row>
    <row r="54" spans="2:6" ht="18" x14ac:dyDescent="0.55000000000000004">
      <c r="B54" s="65" t="s">
        <v>21</v>
      </c>
      <c r="C54" s="66" t="s">
        <v>50</v>
      </c>
      <c r="D54" s="66" t="s">
        <v>31</v>
      </c>
      <c r="E54" s="67">
        <v>7847</v>
      </c>
      <c r="F54" s="68">
        <v>174</v>
      </c>
    </row>
    <row r="55" spans="2:6" ht="18" x14ac:dyDescent="0.55000000000000004">
      <c r="B55" s="65" t="s">
        <v>46</v>
      </c>
      <c r="C55" s="66" t="s">
        <v>22</v>
      </c>
      <c r="D55" s="66" t="s">
        <v>35</v>
      </c>
      <c r="E55" s="67">
        <v>3094</v>
      </c>
      <c r="F55" s="68">
        <v>246</v>
      </c>
    </row>
    <row r="56" spans="2:6" ht="18" x14ac:dyDescent="0.55000000000000004">
      <c r="B56" s="69" t="s">
        <v>40</v>
      </c>
      <c r="C56" s="70" t="s">
        <v>22</v>
      </c>
      <c r="D56" s="70" t="s">
        <v>35</v>
      </c>
      <c r="E56" s="71">
        <v>2149</v>
      </c>
      <c r="F56" s="72">
        <v>117</v>
      </c>
    </row>
    <row r="57" spans="2:6" ht="18" x14ac:dyDescent="0.55000000000000004">
      <c r="B57" s="69" t="s">
        <v>8</v>
      </c>
      <c r="C57" s="70" t="s">
        <v>22</v>
      </c>
      <c r="D57" s="70" t="s">
        <v>31</v>
      </c>
      <c r="E57" s="71">
        <v>9772</v>
      </c>
      <c r="F57" s="72">
        <v>90</v>
      </c>
    </row>
    <row r="58" spans="2:6" ht="18" x14ac:dyDescent="0.55000000000000004">
      <c r="B58" s="69" t="s">
        <v>8</v>
      </c>
      <c r="C58" s="70" t="s">
        <v>34</v>
      </c>
      <c r="D58" s="70" t="s">
        <v>35</v>
      </c>
      <c r="E58" s="71">
        <v>1988</v>
      </c>
      <c r="F58" s="72">
        <v>39</v>
      </c>
    </row>
    <row r="59" spans="2:6" ht="18" x14ac:dyDescent="0.55000000000000004">
      <c r="B59" s="69" t="s">
        <v>47</v>
      </c>
      <c r="C59" s="70" t="s">
        <v>14</v>
      </c>
      <c r="D59" s="70" t="s">
        <v>31</v>
      </c>
      <c r="E59" s="71">
        <v>819</v>
      </c>
      <c r="F59" s="72">
        <v>306</v>
      </c>
    </row>
    <row r="60" spans="2:6" ht="18" x14ac:dyDescent="0.55000000000000004">
      <c r="B60" s="65" t="s">
        <v>46</v>
      </c>
      <c r="C60" s="66" t="s">
        <v>22</v>
      </c>
      <c r="D60" s="66" t="s">
        <v>53</v>
      </c>
      <c r="E60" s="67">
        <v>798</v>
      </c>
      <c r="F60" s="68">
        <v>519</v>
      </c>
    </row>
    <row r="61" spans="2:6" ht="18" x14ac:dyDescent="0.55000000000000004">
      <c r="B61" s="65" t="s">
        <v>8</v>
      </c>
      <c r="C61" s="66" t="s">
        <v>50</v>
      </c>
      <c r="D61" s="66" t="s">
        <v>31</v>
      </c>
      <c r="E61" s="67">
        <v>3794</v>
      </c>
      <c r="F61" s="68">
        <v>159</v>
      </c>
    </row>
    <row r="62" spans="2:6" ht="18" x14ac:dyDescent="0.55000000000000004">
      <c r="B62" s="65" t="s">
        <v>43</v>
      </c>
      <c r="C62" s="66" t="s">
        <v>50</v>
      </c>
      <c r="D62" s="66" t="s">
        <v>31</v>
      </c>
      <c r="E62" s="67">
        <v>1652</v>
      </c>
      <c r="F62" s="68">
        <v>93</v>
      </c>
    </row>
    <row r="63" spans="2:6" ht="18" x14ac:dyDescent="0.55000000000000004">
      <c r="B63" s="65" t="s">
        <v>40</v>
      </c>
      <c r="C63" s="66" t="s">
        <v>9</v>
      </c>
      <c r="D63" s="66" t="s">
        <v>31</v>
      </c>
      <c r="E63" s="67">
        <v>6391</v>
      </c>
      <c r="F63" s="68">
        <v>48</v>
      </c>
    </row>
    <row r="64" spans="2:6" ht="18" x14ac:dyDescent="0.55000000000000004">
      <c r="B64" s="69" t="s">
        <v>8</v>
      </c>
      <c r="C64" s="70" t="s">
        <v>9</v>
      </c>
      <c r="D64" s="70" t="s">
        <v>53</v>
      </c>
      <c r="E64" s="71">
        <v>6132</v>
      </c>
      <c r="F64" s="72">
        <v>93</v>
      </c>
    </row>
    <row r="65" spans="2:7" ht="18" x14ac:dyDescent="0.55000000000000004">
      <c r="B65" s="65" t="s">
        <v>8</v>
      </c>
      <c r="C65" s="66" t="s">
        <v>50</v>
      </c>
      <c r="D65" s="66" t="s">
        <v>53</v>
      </c>
      <c r="E65" s="67">
        <v>2289</v>
      </c>
      <c r="F65" s="68">
        <v>135</v>
      </c>
    </row>
    <row r="66" spans="2:7" ht="18" x14ac:dyDescent="0.55000000000000004">
      <c r="B66" s="69" t="s">
        <v>55</v>
      </c>
      <c r="C66" s="70" t="s">
        <v>22</v>
      </c>
      <c r="D66" s="70" t="s">
        <v>53</v>
      </c>
      <c r="E66" s="71">
        <v>1407</v>
      </c>
      <c r="F66" s="72">
        <v>72</v>
      </c>
    </row>
    <row r="67" spans="2:7" ht="18" x14ac:dyDescent="0.55000000000000004">
      <c r="B67" s="65" t="s">
        <v>18</v>
      </c>
      <c r="C67" s="66" t="s">
        <v>22</v>
      </c>
      <c r="D67" s="66" t="s">
        <v>53</v>
      </c>
      <c r="E67" s="67">
        <v>11522</v>
      </c>
      <c r="F67" s="68">
        <v>204</v>
      </c>
    </row>
    <row r="68" spans="2:7" ht="18" x14ac:dyDescent="0.55000000000000004">
      <c r="B68" s="69" t="s">
        <v>46</v>
      </c>
      <c r="C68" s="70" t="s">
        <v>34</v>
      </c>
      <c r="D68" s="70" t="s">
        <v>35</v>
      </c>
      <c r="E68" s="71">
        <v>4326</v>
      </c>
      <c r="F68" s="72">
        <v>348</v>
      </c>
    </row>
    <row r="69" spans="2:7" ht="18" x14ac:dyDescent="0.55000000000000004">
      <c r="B69" s="65" t="s">
        <v>21</v>
      </c>
      <c r="C69" s="66" t="s">
        <v>9</v>
      </c>
      <c r="D69" s="66" t="s">
        <v>42</v>
      </c>
      <c r="E69" s="67">
        <v>3388</v>
      </c>
      <c r="F69" s="68">
        <v>123</v>
      </c>
    </row>
    <row r="70" spans="2:7" ht="18" x14ac:dyDescent="0.55000000000000004">
      <c r="B70" s="69" t="s">
        <v>43</v>
      </c>
      <c r="C70" s="70" t="s">
        <v>50</v>
      </c>
      <c r="D70" s="70" t="s">
        <v>53</v>
      </c>
      <c r="E70" s="71">
        <v>6986</v>
      </c>
      <c r="F70" s="72">
        <v>21</v>
      </c>
    </row>
    <row r="71" spans="2:7" ht="18" x14ac:dyDescent="0.55000000000000004">
      <c r="B71" s="69" t="s">
        <v>18</v>
      </c>
      <c r="C71" s="70" t="s">
        <v>9</v>
      </c>
      <c r="D71" s="70" t="s">
        <v>42</v>
      </c>
      <c r="E71" s="71">
        <v>7273</v>
      </c>
      <c r="F71" s="72">
        <v>96</v>
      </c>
    </row>
    <row r="72" spans="2:7" ht="18" x14ac:dyDescent="0.55000000000000004">
      <c r="B72" s="69" t="s">
        <v>21</v>
      </c>
      <c r="C72" s="70" t="s">
        <v>14</v>
      </c>
      <c r="D72" s="70" t="s">
        <v>53</v>
      </c>
      <c r="E72" s="71">
        <v>847</v>
      </c>
      <c r="F72" s="72">
        <v>129</v>
      </c>
    </row>
    <row r="73" spans="2:7" ht="18" x14ac:dyDescent="0.55000000000000004">
      <c r="B73" s="69" t="s">
        <v>26</v>
      </c>
      <c r="C73" s="70" t="s">
        <v>50</v>
      </c>
      <c r="D73" s="70" t="s">
        <v>53</v>
      </c>
      <c r="E73" s="71">
        <v>4242</v>
      </c>
      <c r="F73" s="72">
        <v>207</v>
      </c>
    </row>
    <row r="74" spans="2:7" ht="18" x14ac:dyDescent="0.55000000000000004">
      <c r="B74" s="65" t="s">
        <v>43</v>
      </c>
      <c r="C74" s="66" t="s">
        <v>50</v>
      </c>
      <c r="D74" s="66" t="s">
        <v>42</v>
      </c>
      <c r="E74" s="67">
        <v>15610</v>
      </c>
      <c r="F74" s="68">
        <v>339</v>
      </c>
    </row>
    <row r="75" spans="2:7" ht="18" x14ac:dyDescent="0.55000000000000004">
      <c r="B75" s="69" t="s">
        <v>26</v>
      </c>
      <c r="C75" s="70" t="s">
        <v>34</v>
      </c>
      <c r="D75" s="70" t="s">
        <v>31</v>
      </c>
      <c r="E75" s="71">
        <v>959</v>
      </c>
      <c r="F75" s="72">
        <v>135</v>
      </c>
    </row>
    <row r="76" spans="2:7" ht="18" x14ac:dyDescent="0.55000000000000004">
      <c r="B76" s="65" t="s">
        <v>40</v>
      </c>
      <c r="C76" s="66" t="s">
        <v>50</v>
      </c>
      <c r="D76" s="66" t="s">
        <v>42</v>
      </c>
      <c r="E76" s="67">
        <v>2205</v>
      </c>
      <c r="F76" s="68">
        <v>138</v>
      </c>
    </row>
    <row r="77" spans="2:7" ht="18" x14ac:dyDescent="0.55000000000000004">
      <c r="B77" s="65" t="s">
        <v>18</v>
      </c>
      <c r="C77" s="66" t="s">
        <v>50</v>
      </c>
      <c r="D77" s="66" t="s">
        <v>42</v>
      </c>
      <c r="E77" s="67">
        <v>8463</v>
      </c>
      <c r="F77" s="68">
        <v>492</v>
      </c>
      <c r="G77" s="74"/>
    </row>
    <row r="78" spans="2:7" ht="18" x14ac:dyDescent="0.55000000000000004">
      <c r="B78" s="65" t="s">
        <v>47</v>
      </c>
      <c r="C78" s="66" t="s">
        <v>50</v>
      </c>
      <c r="D78" s="66" t="s">
        <v>42</v>
      </c>
      <c r="E78" s="67">
        <v>2583</v>
      </c>
      <c r="F78" s="68">
        <v>18</v>
      </c>
    </row>
    <row r="79" spans="2:7" ht="18" x14ac:dyDescent="0.55000000000000004">
      <c r="B79" s="65" t="s">
        <v>13</v>
      </c>
      <c r="C79" s="66" t="s">
        <v>50</v>
      </c>
      <c r="D79" s="66" t="s">
        <v>30</v>
      </c>
      <c r="E79" s="67">
        <v>2009</v>
      </c>
      <c r="F79" s="68">
        <v>219</v>
      </c>
    </row>
    <row r="80" spans="2:7" ht="18" x14ac:dyDescent="0.55000000000000004">
      <c r="B80" s="65" t="s">
        <v>8</v>
      </c>
      <c r="C80" s="66" t="s">
        <v>22</v>
      </c>
      <c r="D80" s="66" t="s">
        <v>53</v>
      </c>
      <c r="E80" s="67">
        <v>3164</v>
      </c>
      <c r="F80" s="68">
        <v>306</v>
      </c>
    </row>
    <row r="81" spans="2:7" ht="18" x14ac:dyDescent="0.55000000000000004">
      <c r="B81" s="65" t="s">
        <v>47</v>
      </c>
      <c r="C81" s="66" t="s">
        <v>22</v>
      </c>
      <c r="D81" s="66" t="s">
        <v>30</v>
      </c>
      <c r="E81" s="67">
        <v>9198</v>
      </c>
      <c r="F81" s="68">
        <v>36</v>
      </c>
      <c r="G81" s="74"/>
    </row>
    <row r="82" spans="2:7" ht="18" x14ac:dyDescent="0.55000000000000004">
      <c r="B82" s="69" t="s">
        <v>43</v>
      </c>
      <c r="C82" s="70" t="s">
        <v>22</v>
      </c>
      <c r="D82" s="70" t="s">
        <v>30</v>
      </c>
      <c r="E82" s="71">
        <v>16184</v>
      </c>
      <c r="F82" s="72">
        <v>39</v>
      </c>
    </row>
    <row r="83" spans="2:7" ht="18" x14ac:dyDescent="0.55000000000000004">
      <c r="B83" s="65" t="s">
        <v>13</v>
      </c>
      <c r="C83" s="66" t="s">
        <v>14</v>
      </c>
      <c r="D83" s="66" t="s">
        <v>53</v>
      </c>
      <c r="E83" s="67">
        <v>4753</v>
      </c>
      <c r="F83" s="68">
        <v>300</v>
      </c>
    </row>
    <row r="84" spans="2:7" ht="18" x14ac:dyDescent="0.55000000000000004">
      <c r="B84" s="69" t="s">
        <v>40</v>
      </c>
      <c r="C84" s="70" t="s">
        <v>14</v>
      </c>
      <c r="D84" s="70" t="s">
        <v>53</v>
      </c>
      <c r="E84" s="71">
        <v>2478</v>
      </c>
      <c r="F84" s="72">
        <v>21</v>
      </c>
    </row>
    <row r="85" spans="2:7" ht="18" x14ac:dyDescent="0.55000000000000004">
      <c r="B85" s="65" t="s">
        <v>55</v>
      </c>
      <c r="C85" s="66" t="s">
        <v>27</v>
      </c>
      <c r="D85" s="66" t="s">
        <v>31</v>
      </c>
      <c r="E85" s="67">
        <v>12950</v>
      </c>
      <c r="F85" s="68">
        <v>30</v>
      </c>
    </row>
    <row r="86" spans="2:7" ht="18" x14ac:dyDescent="0.55000000000000004">
      <c r="B86" s="69" t="s">
        <v>18</v>
      </c>
      <c r="C86" s="70" t="s">
        <v>34</v>
      </c>
      <c r="D86" s="70" t="s">
        <v>31</v>
      </c>
      <c r="E86" s="71">
        <v>9506</v>
      </c>
      <c r="F86" s="72">
        <v>87</v>
      </c>
    </row>
    <row r="87" spans="2:7" ht="18" x14ac:dyDescent="0.55000000000000004">
      <c r="B87" s="69" t="s">
        <v>46</v>
      </c>
      <c r="C87" s="70" t="s">
        <v>22</v>
      </c>
      <c r="D87" s="70" t="s">
        <v>30</v>
      </c>
      <c r="E87" s="71">
        <v>11417</v>
      </c>
      <c r="F87" s="72">
        <v>21</v>
      </c>
    </row>
    <row r="88" spans="2:7" ht="18" x14ac:dyDescent="0.55000000000000004">
      <c r="B88" s="69" t="s">
        <v>26</v>
      </c>
      <c r="C88" s="70" t="s">
        <v>14</v>
      </c>
      <c r="D88" s="70" t="s">
        <v>53</v>
      </c>
      <c r="E88" s="71">
        <v>3864</v>
      </c>
      <c r="F88" s="72">
        <v>177</v>
      </c>
    </row>
    <row r="89" spans="2:7" ht="18" x14ac:dyDescent="0.55000000000000004">
      <c r="B89" s="65" t="s">
        <v>26</v>
      </c>
      <c r="C89" s="66" t="s">
        <v>34</v>
      </c>
      <c r="D89" s="66" t="s">
        <v>53</v>
      </c>
      <c r="E89" s="67">
        <v>1134</v>
      </c>
      <c r="F89" s="68">
        <v>282</v>
      </c>
    </row>
    <row r="90" spans="2:7" ht="18" x14ac:dyDescent="0.55000000000000004">
      <c r="B90" s="65" t="s">
        <v>46</v>
      </c>
      <c r="C90" s="66" t="s">
        <v>27</v>
      </c>
      <c r="D90" s="66" t="s">
        <v>31</v>
      </c>
      <c r="E90" s="67">
        <v>4018</v>
      </c>
      <c r="F90" s="68">
        <v>126</v>
      </c>
    </row>
    <row r="91" spans="2:7" ht="18" x14ac:dyDescent="0.55000000000000004">
      <c r="B91" s="65" t="s">
        <v>26</v>
      </c>
      <c r="C91" s="66" t="s">
        <v>9</v>
      </c>
      <c r="D91" s="66" t="s">
        <v>30</v>
      </c>
      <c r="E91" s="67">
        <v>1904</v>
      </c>
      <c r="F91" s="68">
        <v>405</v>
      </c>
    </row>
    <row r="92" spans="2:7" ht="18" x14ac:dyDescent="0.55000000000000004">
      <c r="B92" s="65" t="s">
        <v>21</v>
      </c>
      <c r="C92" s="66" t="s">
        <v>22</v>
      </c>
      <c r="D92" s="66" t="s">
        <v>12</v>
      </c>
      <c r="E92" s="67">
        <v>10311</v>
      </c>
      <c r="F92" s="68">
        <v>231</v>
      </c>
    </row>
    <row r="93" spans="2:7" ht="18" x14ac:dyDescent="0.55000000000000004">
      <c r="B93" s="65" t="s">
        <v>18</v>
      </c>
      <c r="C93" s="66" t="s">
        <v>14</v>
      </c>
      <c r="D93" s="66" t="s">
        <v>53</v>
      </c>
      <c r="E93" s="67">
        <v>2429</v>
      </c>
      <c r="F93" s="68">
        <v>144</v>
      </c>
    </row>
    <row r="94" spans="2:7" ht="18" x14ac:dyDescent="0.55000000000000004">
      <c r="B94" s="65" t="s">
        <v>43</v>
      </c>
      <c r="C94" s="66" t="s">
        <v>22</v>
      </c>
      <c r="D94" s="66" t="s">
        <v>12</v>
      </c>
      <c r="E94" s="67">
        <v>6146</v>
      </c>
      <c r="F94" s="68">
        <v>63</v>
      </c>
    </row>
    <row r="95" spans="2:7" ht="18" x14ac:dyDescent="0.55000000000000004">
      <c r="B95" s="65" t="s">
        <v>13</v>
      </c>
      <c r="C95" s="66" t="s">
        <v>34</v>
      </c>
      <c r="D95" s="66" t="s">
        <v>53</v>
      </c>
      <c r="E95" s="67">
        <v>2268</v>
      </c>
      <c r="F95" s="68">
        <v>63</v>
      </c>
    </row>
    <row r="96" spans="2:7" ht="18" x14ac:dyDescent="0.55000000000000004">
      <c r="B96" s="65" t="s">
        <v>55</v>
      </c>
      <c r="C96" s="66" t="s">
        <v>14</v>
      </c>
      <c r="D96" s="66" t="s">
        <v>42</v>
      </c>
      <c r="E96" s="67">
        <v>1974</v>
      </c>
      <c r="F96" s="68">
        <v>195</v>
      </c>
    </row>
    <row r="97" spans="2:6" ht="18" x14ac:dyDescent="0.55000000000000004">
      <c r="B97" s="65" t="s">
        <v>21</v>
      </c>
      <c r="C97" s="66" t="s">
        <v>50</v>
      </c>
      <c r="D97" s="66" t="s">
        <v>30</v>
      </c>
      <c r="E97" s="67">
        <v>1274</v>
      </c>
      <c r="F97" s="68">
        <v>225</v>
      </c>
    </row>
    <row r="98" spans="2:6" ht="18" x14ac:dyDescent="0.55000000000000004">
      <c r="B98" s="69" t="s">
        <v>18</v>
      </c>
      <c r="C98" s="70" t="s">
        <v>34</v>
      </c>
      <c r="D98" s="70" t="s">
        <v>30</v>
      </c>
      <c r="E98" s="71">
        <v>2646</v>
      </c>
      <c r="F98" s="72">
        <v>120</v>
      </c>
    </row>
    <row r="99" spans="2:6" ht="18" x14ac:dyDescent="0.55000000000000004">
      <c r="B99" s="69" t="s">
        <v>40</v>
      </c>
      <c r="C99" s="70" t="s">
        <v>9</v>
      </c>
      <c r="D99" s="70" t="s">
        <v>30</v>
      </c>
      <c r="E99" s="71">
        <v>4487</v>
      </c>
      <c r="F99" s="72">
        <v>333</v>
      </c>
    </row>
    <row r="100" spans="2:6" ht="18" x14ac:dyDescent="0.55000000000000004">
      <c r="B100" s="69" t="s">
        <v>18</v>
      </c>
      <c r="C100" s="70" t="s">
        <v>9</v>
      </c>
      <c r="D100" s="70" t="s">
        <v>52</v>
      </c>
      <c r="E100" s="71">
        <v>1085</v>
      </c>
      <c r="F100" s="72">
        <v>273</v>
      </c>
    </row>
    <row r="101" spans="2:6" ht="18" x14ac:dyDescent="0.55000000000000004">
      <c r="B101" s="65" t="s">
        <v>26</v>
      </c>
      <c r="C101" s="66" t="s">
        <v>34</v>
      </c>
      <c r="D101" s="66" t="s">
        <v>30</v>
      </c>
      <c r="E101" s="67">
        <v>938</v>
      </c>
      <c r="F101" s="68">
        <v>6</v>
      </c>
    </row>
    <row r="102" spans="2:6" ht="18" x14ac:dyDescent="0.55000000000000004">
      <c r="B102" s="65" t="s">
        <v>26</v>
      </c>
      <c r="C102" s="66" t="s">
        <v>22</v>
      </c>
      <c r="D102" s="66" t="s">
        <v>12</v>
      </c>
      <c r="E102" s="67">
        <v>4319</v>
      </c>
      <c r="F102" s="68">
        <v>30</v>
      </c>
    </row>
    <row r="103" spans="2:6" ht="18" x14ac:dyDescent="0.55000000000000004">
      <c r="B103" s="69" t="s">
        <v>13</v>
      </c>
      <c r="C103" s="70" t="s">
        <v>14</v>
      </c>
      <c r="D103" s="70" t="s">
        <v>42</v>
      </c>
      <c r="E103" s="71">
        <v>2702</v>
      </c>
      <c r="F103" s="72">
        <v>363</v>
      </c>
    </row>
    <row r="104" spans="2:6" ht="18" x14ac:dyDescent="0.55000000000000004">
      <c r="B104" s="65" t="s">
        <v>18</v>
      </c>
      <c r="C104" s="66" t="s">
        <v>50</v>
      </c>
      <c r="D104" s="66" t="s">
        <v>30</v>
      </c>
      <c r="E104" s="67">
        <v>938</v>
      </c>
      <c r="F104" s="68">
        <v>189</v>
      </c>
    </row>
    <row r="105" spans="2:6" ht="18" x14ac:dyDescent="0.55000000000000004">
      <c r="B105" s="65" t="s">
        <v>55</v>
      </c>
      <c r="C105" s="66" t="s">
        <v>22</v>
      </c>
      <c r="D105" s="66" t="s">
        <v>12</v>
      </c>
      <c r="E105" s="67">
        <v>945</v>
      </c>
      <c r="F105" s="68">
        <v>75</v>
      </c>
    </row>
    <row r="106" spans="2:6" ht="18" x14ac:dyDescent="0.55000000000000004">
      <c r="B106" s="69" t="s">
        <v>8</v>
      </c>
      <c r="C106" s="70" t="s">
        <v>22</v>
      </c>
      <c r="D106" s="70" t="s">
        <v>12</v>
      </c>
      <c r="E106" s="71">
        <v>4424</v>
      </c>
      <c r="F106" s="72">
        <v>201</v>
      </c>
    </row>
    <row r="107" spans="2:6" ht="18" x14ac:dyDescent="0.55000000000000004">
      <c r="B107" s="69" t="s">
        <v>47</v>
      </c>
      <c r="C107" s="70" t="s">
        <v>9</v>
      </c>
      <c r="D107" s="70" t="s">
        <v>52</v>
      </c>
      <c r="E107" s="71">
        <v>4592</v>
      </c>
      <c r="F107" s="72">
        <v>324</v>
      </c>
    </row>
    <row r="108" spans="2:6" ht="18" x14ac:dyDescent="0.55000000000000004">
      <c r="B108" s="69" t="s">
        <v>26</v>
      </c>
      <c r="C108" s="70" t="s">
        <v>14</v>
      </c>
      <c r="D108" s="70" t="s">
        <v>42</v>
      </c>
      <c r="E108" s="71">
        <v>1071</v>
      </c>
      <c r="F108" s="72">
        <v>270</v>
      </c>
    </row>
    <row r="109" spans="2:6" ht="18" x14ac:dyDescent="0.55000000000000004">
      <c r="B109" s="69" t="s">
        <v>46</v>
      </c>
      <c r="C109" s="70" t="s">
        <v>22</v>
      </c>
      <c r="D109" s="70" t="s">
        <v>52</v>
      </c>
      <c r="E109" s="71">
        <v>8211</v>
      </c>
      <c r="F109" s="72">
        <v>75</v>
      </c>
    </row>
    <row r="110" spans="2:6" ht="18" x14ac:dyDescent="0.55000000000000004">
      <c r="B110" s="65" t="s">
        <v>26</v>
      </c>
      <c r="C110" s="66" t="s">
        <v>50</v>
      </c>
      <c r="D110" s="66" t="s">
        <v>30</v>
      </c>
      <c r="E110" s="67">
        <v>2219</v>
      </c>
      <c r="F110" s="68">
        <v>75</v>
      </c>
    </row>
    <row r="111" spans="2:6" ht="18" x14ac:dyDescent="0.55000000000000004">
      <c r="B111" s="65" t="s">
        <v>55</v>
      </c>
      <c r="C111" s="66" t="s">
        <v>22</v>
      </c>
      <c r="D111" s="66" t="s">
        <v>52</v>
      </c>
      <c r="E111" s="67">
        <v>2471</v>
      </c>
      <c r="F111" s="68">
        <v>342</v>
      </c>
    </row>
    <row r="112" spans="2:6" ht="18" x14ac:dyDescent="0.55000000000000004">
      <c r="B112" s="65" t="s">
        <v>46</v>
      </c>
      <c r="C112" s="66" t="s">
        <v>50</v>
      </c>
      <c r="D112" s="66" t="s">
        <v>12</v>
      </c>
      <c r="E112" s="67">
        <v>252</v>
      </c>
      <c r="F112" s="68">
        <v>54</v>
      </c>
    </row>
    <row r="113" spans="2:6" ht="18" x14ac:dyDescent="0.55000000000000004">
      <c r="B113" s="65" t="s">
        <v>40</v>
      </c>
      <c r="C113" s="66" t="s">
        <v>22</v>
      </c>
      <c r="D113" s="66" t="s">
        <v>52</v>
      </c>
      <c r="E113" s="67">
        <v>5551</v>
      </c>
      <c r="F113" s="68">
        <v>252</v>
      </c>
    </row>
    <row r="114" spans="2:6" ht="18" x14ac:dyDescent="0.55000000000000004">
      <c r="B114" s="65" t="s">
        <v>40</v>
      </c>
      <c r="C114" s="66" t="s">
        <v>14</v>
      </c>
      <c r="D114" s="66" t="s">
        <v>30</v>
      </c>
      <c r="E114" s="67">
        <v>2135</v>
      </c>
      <c r="F114" s="68">
        <v>27</v>
      </c>
    </row>
    <row r="115" spans="2:6" ht="18" x14ac:dyDescent="0.55000000000000004">
      <c r="B115" s="65" t="s">
        <v>46</v>
      </c>
      <c r="C115" s="66" t="s">
        <v>27</v>
      </c>
      <c r="D115" s="66" t="s">
        <v>53</v>
      </c>
      <c r="E115" s="67">
        <v>7812</v>
      </c>
      <c r="F115" s="68">
        <v>81</v>
      </c>
    </row>
    <row r="116" spans="2:6" ht="18" x14ac:dyDescent="0.55000000000000004">
      <c r="B116" s="69" t="s">
        <v>26</v>
      </c>
      <c r="C116" s="70" t="s">
        <v>22</v>
      </c>
      <c r="D116" s="70" t="s">
        <v>52</v>
      </c>
      <c r="E116" s="71">
        <v>1400</v>
      </c>
      <c r="F116" s="72">
        <v>135</v>
      </c>
    </row>
    <row r="117" spans="2:6" ht="18" x14ac:dyDescent="0.55000000000000004">
      <c r="B117" s="65" t="s">
        <v>8</v>
      </c>
      <c r="C117" s="66" t="s">
        <v>9</v>
      </c>
      <c r="D117" s="66" t="s">
        <v>52</v>
      </c>
      <c r="E117" s="67">
        <v>9002</v>
      </c>
      <c r="F117" s="68">
        <v>72</v>
      </c>
    </row>
    <row r="118" spans="2:6" ht="18" x14ac:dyDescent="0.55000000000000004">
      <c r="B118" s="69" t="s">
        <v>26</v>
      </c>
      <c r="C118" s="70" t="s">
        <v>50</v>
      </c>
      <c r="D118" s="70" t="s">
        <v>52</v>
      </c>
      <c r="E118" s="71">
        <v>3339</v>
      </c>
      <c r="F118" s="72">
        <v>75</v>
      </c>
    </row>
    <row r="119" spans="2:6" ht="18" x14ac:dyDescent="0.55000000000000004">
      <c r="B119" s="69" t="s">
        <v>43</v>
      </c>
      <c r="C119" s="70" t="s">
        <v>50</v>
      </c>
      <c r="D119" s="70" t="s">
        <v>52</v>
      </c>
      <c r="E119" s="71">
        <v>2891</v>
      </c>
      <c r="F119" s="72">
        <v>102</v>
      </c>
    </row>
    <row r="120" spans="2:6" ht="18" x14ac:dyDescent="0.55000000000000004">
      <c r="B120" s="69" t="s">
        <v>18</v>
      </c>
      <c r="C120" s="70" t="s">
        <v>50</v>
      </c>
      <c r="D120" s="70" t="s">
        <v>48</v>
      </c>
      <c r="E120" s="71">
        <v>8155</v>
      </c>
      <c r="F120" s="72">
        <v>90</v>
      </c>
    </row>
    <row r="121" spans="2:6" ht="18" x14ac:dyDescent="0.55000000000000004">
      <c r="B121" s="65" t="s">
        <v>55</v>
      </c>
      <c r="C121" s="66" t="s">
        <v>9</v>
      </c>
      <c r="D121" s="66" t="s">
        <v>48</v>
      </c>
      <c r="E121" s="67">
        <v>4683</v>
      </c>
      <c r="F121" s="68">
        <v>30</v>
      </c>
    </row>
    <row r="122" spans="2:6" ht="18" x14ac:dyDescent="0.55000000000000004">
      <c r="B122" s="65" t="s">
        <v>8</v>
      </c>
      <c r="C122" s="66" t="s">
        <v>14</v>
      </c>
      <c r="D122" s="66" t="s">
        <v>30</v>
      </c>
      <c r="E122" s="67">
        <v>4725</v>
      </c>
      <c r="F122" s="68">
        <v>174</v>
      </c>
    </row>
    <row r="123" spans="2:6" ht="18" x14ac:dyDescent="0.55000000000000004">
      <c r="B123" s="65" t="s">
        <v>26</v>
      </c>
      <c r="C123" s="66" t="s">
        <v>9</v>
      </c>
      <c r="D123" s="66" t="s">
        <v>48</v>
      </c>
      <c r="E123" s="67">
        <v>4949</v>
      </c>
      <c r="F123" s="68">
        <v>189</v>
      </c>
    </row>
    <row r="124" spans="2:6" ht="18" x14ac:dyDescent="0.55000000000000004">
      <c r="B124" s="65" t="s">
        <v>46</v>
      </c>
      <c r="C124" s="66" t="s">
        <v>34</v>
      </c>
      <c r="D124" s="66" t="s">
        <v>12</v>
      </c>
      <c r="E124" s="67">
        <v>56</v>
      </c>
      <c r="F124" s="68">
        <v>51</v>
      </c>
    </row>
    <row r="125" spans="2:6" ht="18" x14ac:dyDescent="0.55000000000000004">
      <c r="B125" s="69" t="s">
        <v>18</v>
      </c>
      <c r="C125" s="70" t="s">
        <v>9</v>
      </c>
      <c r="D125" s="70" t="s">
        <v>48</v>
      </c>
      <c r="E125" s="71">
        <v>2737</v>
      </c>
      <c r="F125" s="72">
        <v>93</v>
      </c>
    </row>
    <row r="126" spans="2:6" ht="18" x14ac:dyDescent="0.55000000000000004">
      <c r="B126" s="69" t="s">
        <v>55</v>
      </c>
      <c r="C126" s="70" t="s">
        <v>34</v>
      </c>
      <c r="D126" s="70" t="s">
        <v>12</v>
      </c>
      <c r="E126" s="71">
        <v>63</v>
      </c>
      <c r="F126" s="72">
        <v>123</v>
      </c>
    </row>
    <row r="127" spans="2:6" ht="18" x14ac:dyDescent="0.55000000000000004">
      <c r="B127" s="69" t="s">
        <v>21</v>
      </c>
      <c r="C127" s="70" t="s">
        <v>14</v>
      </c>
      <c r="D127" s="70" t="s">
        <v>12</v>
      </c>
      <c r="E127" s="71">
        <v>4760</v>
      </c>
      <c r="F127" s="72">
        <v>69</v>
      </c>
    </row>
    <row r="128" spans="2:6" ht="18" x14ac:dyDescent="0.55000000000000004">
      <c r="B128" s="65" t="s">
        <v>47</v>
      </c>
      <c r="C128" s="66" t="s">
        <v>14</v>
      </c>
      <c r="D128" s="66" t="s">
        <v>52</v>
      </c>
      <c r="E128" s="67">
        <v>2114</v>
      </c>
      <c r="F128" s="68">
        <v>66</v>
      </c>
    </row>
    <row r="129" spans="2:6" ht="18" x14ac:dyDescent="0.55000000000000004">
      <c r="B129" s="69" t="s">
        <v>43</v>
      </c>
      <c r="C129" s="70" t="s">
        <v>34</v>
      </c>
      <c r="D129" s="70" t="s">
        <v>12</v>
      </c>
      <c r="E129" s="71">
        <v>7189</v>
      </c>
      <c r="F129" s="72">
        <v>54</v>
      </c>
    </row>
    <row r="130" spans="2:6" ht="18" x14ac:dyDescent="0.55000000000000004">
      <c r="B130" s="65" t="s">
        <v>13</v>
      </c>
      <c r="C130" s="66" t="s">
        <v>14</v>
      </c>
      <c r="D130" s="66" t="s">
        <v>52</v>
      </c>
      <c r="E130" s="67">
        <v>2023</v>
      </c>
      <c r="F130" s="68">
        <v>168</v>
      </c>
    </row>
    <row r="131" spans="2:6" ht="18" x14ac:dyDescent="0.55000000000000004">
      <c r="B131" s="69" t="s">
        <v>43</v>
      </c>
      <c r="C131" s="70" t="s">
        <v>14</v>
      </c>
      <c r="D131" s="70" t="s">
        <v>52</v>
      </c>
      <c r="E131" s="71">
        <v>4480</v>
      </c>
      <c r="F131" s="72">
        <v>357</v>
      </c>
    </row>
    <row r="132" spans="2:6" ht="18" x14ac:dyDescent="0.55000000000000004">
      <c r="B132" s="69" t="s">
        <v>43</v>
      </c>
      <c r="C132" s="70" t="s">
        <v>22</v>
      </c>
      <c r="D132" s="70" t="s">
        <v>48</v>
      </c>
      <c r="E132" s="71">
        <v>6314</v>
      </c>
      <c r="F132" s="72">
        <v>15</v>
      </c>
    </row>
    <row r="133" spans="2:6" ht="18" x14ac:dyDescent="0.55000000000000004">
      <c r="B133" s="69" t="s">
        <v>55</v>
      </c>
      <c r="C133" s="70" t="s">
        <v>22</v>
      </c>
      <c r="D133" s="70" t="s">
        <v>48</v>
      </c>
      <c r="E133" s="71">
        <v>2317</v>
      </c>
      <c r="F133" s="72">
        <v>261</v>
      </c>
    </row>
    <row r="134" spans="2:6" ht="18" x14ac:dyDescent="0.55000000000000004">
      <c r="B134" s="65" t="s">
        <v>40</v>
      </c>
      <c r="C134" s="66" t="s">
        <v>27</v>
      </c>
      <c r="D134" s="66" t="s">
        <v>53</v>
      </c>
      <c r="E134" s="67">
        <v>966</v>
      </c>
      <c r="F134" s="68">
        <v>198</v>
      </c>
    </row>
    <row r="135" spans="2:6" ht="18" x14ac:dyDescent="0.55000000000000004">
      <c r="B135" s="65" t="s">
        <v>13</v>
      </c>
      <c r="C135" s="66" t="s">
        <v>34</v>
      </c>
      <c r="D135" s="66" t="s">
        <v>12</v>
      </c>
      <c r="E135" s="67">
        <v>819</v>
      </c>
      <c r="F135" s="68">
        <v>510</v>
      </c>
    </row>
    <row r="136" spans="2:6" ht="18" x14ac:dyDescent="0.55000000000000004">
      <c r="B136" s="69" t="s">
        <v>8</v>
      </c>
      <c r="C136" s="70" t="s">
        <v>50</v>
      </c>
      <c r="D136" s="70" t="s">
        <v>48</v>
      </c>
      <c r="E136" s="71">
        <v>2779</v>
      </c>
      <c r="F136" s="72">
        <v>75</v>
      </c>
    </row>
    <row r="137" spans="2:6" ht="18" x14ac:dyDescent="0.55000000000000004">
      <c r="B137" s="65" t="s">
        <v>47</v>
      </c>
      <c r="C137" s="66" t="s">
        <v>22</v>
      </c>
      <c r="D137" s="66" t="s">
        <v>48</v>
      </c>
      <c r="E137" s="67">
        <v>3773</v>
      </c>
      <c r="F137" s="68">
        <v>165</v>
      </c>
    </row>
    <row r="138" spans="2:6" ht="18" x14ac:dyDescent="0.55000000000000004">
      <c r="B138" s="65" t="s">
        <v>47</v>
      </c>
      <c r="C138" s="66" t="s">
        <v>9</v>
      </c>
      <c r="D138" s="66" t="s">
        <v>33</v>
      </c>
      <c r="E138" s="67">
        <v>3983</v>
      </c>
      <c r="F138" s="68">
        <v>144</v>
      </c>
    </row>
    <row r="139" spans="2:6" ht="18" x14ac:dyDescent="0.55000000000000004">
      <c r="B139" s="69" t="s">
        <v>40</v>
      </c>
      <c r="C139" s="70" t="s">
        <v>9</v>
      </c>
      <c r="D139" s="70" t="s">
        <v>33</v>
      </c>
      <c r="E139" s="71">
        <v>4487</v>
      </c>
      <c r="F139" s="72">
        <v>111</v>
      </c>
    </row>
    <row r="140" spans="2:6" ht="18" x14ac:dyDescent="0.55000000000000004">
      <c r="B140" s="69" t="s">
        <v>8</v>
      </c>
      <c r="C140" s="70" t="s">
        <v>34</v>
      </c>
      <c r="D140" s="70" t="s">
        <v>12</v>
      </c>
      <c r="E140" s="71">
        <v>5670</v>
      </c>
      <c r="F140" s="72">
        <v>297</v>
      </c>
    </row>
    <row r="141" spans="2:6" ht="18" x14ac:dyDescent="0.55000000000000004">
      <c r="B141" s="65" t="s">
        <v>8</v>
      </c>
      <c r="C141" s="66" t="s">
        <v>27</v>
      </c>
      <c r="D141" s="66" t="s">
        <v>53</v>
      </c>
      <c r="E141" s="67">
        <v>6370</v>
      </c>
      <c r="F141" s="68">
        <v>30</v>
      </c>
    </row>
    <row r="142" spans="2:6" ht="18" x14ac:dyDescent="0.55000000000000004">
      <c r="B142" s="69" t="s">
        <v>26</v>
      </c>
      <c r="C142" s="70" t="s">
        <v>34</v>
      </c>
      <c r="D142" s="70" t="s">
        <v>12</v>
      </c>
      <c r="E142" s="71">
        <v>2317</v>
      </c>
      <c r="F142" s="72">
        <v>123</v>
      </c>
    </row>
    <row r="143" spans="2:6" ht="18" x14ac:dyDescent="0.55000000000000004">
      <c r="B143" s="65" t="s">
        <v>8</v>
      </c>
      <c r="C143" s="66" t="s">
        <v>14</v>
      </c>
      <c r="D143" s="66" t="s">
        <v>52</v>
      </c>
      <c r="E143" s="67">
        <v>1617</v>
      </c>
      <c r="F143" s="68">
        <v>126</v>
      </c>
    </row>
    <row r="144" spans="2:6" ht="18" x14ac:dyDescent="0.55000000000000004">
      <c r="B144" s="69" t="s">
        <v>46</v>
      </c>
      <c r="C144" s="70" t="s">
        <v>9</v>
      </c>
      <c r="D144" s="70" t="s">
        <v>33</v>
      </c>
      <c r="E144" s="71">
        <v>9926</v>
      </c>
      <c r="F144" s="72">
        <v>201</v>
      </c>
    </row>
    <row r="145" spans="2:6" ht="18" x14ac:dyDescent="0.55000000000000004">
      <c r="B145" s="69" t="s">
        <v>26</v>
      </c>
      <c r="C145" s="70" t="s">
        <v>9</v>
      </c>
      <c r="D145" s="70" t="s">
        <v>23</v>
      </c>
      <c r="E145" s="71">
        <v>1505</v>
      </c>
      <c r="F145" s="72">
        <v>102</v>
      </c>
    </row>
    <row r="146" spans="2:6" ht="18" x14ac:dyDescent="0.55000000000000004">
      <c r="B146" s="65" t="s">
        <v>13</v>
      </c>
      <c r="C146" s="66" t="s">
        <v>22</v>
      </c>
      <c r="D146" s="66" t="s">
        <v>48</v>
      </c>
      <c r="E146" s="67">
        <v>5019</v>
      </c>
      <c r="F146" s="68">
        <v>150</v>
      </c>
    </row>
    <row r="147" spans="2:6" ht="18" x14ac:dyDescent="0.55000000000000004">
      <c r="B147" s="65" t="s">
        <v>47</v>
      </c>
      <c r="C147" s="66" t="s">
        <v>14</v>
      </c>
      <c r="D147" s="66" t="s">
        <v>48</v>
      </c>
      <c r="E147" s="67">
        <v>2023</v>
      </c>
      <c r="F147" s="68">
        <v>78</v>
      </c>
    </row>
    <row r="148" spans="2:6" ht="18" x14ac:dyDescent="0.55000000000000004">
      <c r="B148" s="65" t="s">
        <v>47</v>
      </c>
      <c r="C148" s="66" t="s">
        <v>50</v>
      </c>
      <c r="D148" s="66" t="s">
        <v>48</v>
      </c>
      <c r="E148" s="67">
        <v>2212</v>
      </c>
      <c r="F148" s="68">
        <v>117</v>
      </c>
    </row>
    <row r="149" spans="2:6" ht="18" x14ac:dyDescent="0.55000000000000004">
      <c r="B149" s="69" t="s">
        <v>46</v>
      </c>
      <c r="C149" s="70" t="s">
        <v>9</v>
      </c>
      <c r="D149" s="70" t="s">
        <v>23</v>
      </c>
      <c r="E149" s="71">
        <v>11571</v>
      </c>
      <c r="F149" s="72">
        <v>138</v>
      </c>
    </row>
    <row r="150" spans="2:6" ht="18" x14ac:dyDescent="0.55000000000000004">
      <c r="B150" s="65" t="s">
        <v>8</v>
      </c>
      <c r="C150" s="66" t="s">
        <v>34</v>
      </c>
      <c r="D150" s="66" t="s">
        <v>52</v>
      </c>
      <c r="E150" s="67">
        <v>2541</v>
      </c>
      <c r="F150" s="68">
        <v>45</v>
      </c>
    </row>
    <row r="151" spans="2:6" ht="18" x14ac:dyDescent="0.55000000000000004">
      <c r="B151" s="65" t="s">
        <v>46</v>
      </c>
      <c r="C151" s="66" t="s">
        <v>27</v>
      </c>
      <c r="D151" s="66" t="s">
        <v>42</v>
      </c>
      <c r="E151" s="67">
        <v>9443</v>
      </c>
      <c r="F151" s="68">
        <v>162</v>
      </c>
    </row>
    <row r="152" spans="2:6" ht="18" x14ac:dyDescent="0.55000000000000004">
      <c r="B152" s="65" t="s">
        <v>21</v>
      </c>
      <c r="C152" s="66" t="s">
        <v>50</v>
      </c>
      <c r="D152" s="66" t="s">
        <v>48</v>
      </c>
      <c r="E152" s="67">
        <v>4935</v>
      </c>
      <c r="F152" s="68">
        <v>126</v>
      </c>
    </row>
    <row r="153" spans="2:6" ht="18" x14ac:dyDescent="0.55000000000000004">
      <c r="B153" s="69" t="s">
        <v>47</v>
      </c>
      <c r="C153" s="70" t="s">
        <v>27</v>
      </c>
      <c r="D153" s="70" t="s">
        <v>30</v>
      </c>
      <c r="E153" s="71">
        <v>21</v>
      </c>
      <c r="F153" s="72">
        <v>168</v>
      </c>
    </row>
    <row r="154" spans="2:6" ht="18" x14ac:dyDescent="0.55000000000000004">
      <c r="B154" s="65" t="s">
        <v>13</v>
      </c>
      <c r="C154" s="66" t="s">
        <v>34</v>
      </c>
      <c r="D154" s="66" t="s">
        <v>48</v>
      </c>
      <c r="E154" s="67">
        <v>1701</v>
      </c>
      <c r="F154" s="68">
        <v>234</v>
      </c>
    </row>
    <row r="155" spans="2:6" ht="18" x14ac:dyDescent="0.55000000000000004">
      <c r="B155" s="65" t="s">
        <v>46</v>
      </c>
      <c r="C155" s="66" t="s">
        <v>14</v>
      </c>
      <c r="D155" s="66" t="s">
        <v>33</v>
      </c>
      <c r="E155" s="67">
        <v>1589</v>
      </c>
      <c r="F155" s="68">
        <v>303</v>
      </c>
    </row>
    <row r="156" spans="2:6" ht="18" x14ac:dyDescent="0.55000000000000004">
      <c r="B156" s="69" t="s">
        <v>46</v>
      </c>
      <c r="C156" s="70" t="s">
        <v>27</v>
      </c>
      <c r="D156" s="70" t="s">
        <v>30</v>
      </c>
      <c r="E156" s="71">
        <v>2016</v>
      </c>
      <c r="F156" s="72">
        <v>117</v>
      </c>
    </row>
    <row r="157" spans="2:6" ht="18" x14ac:dyDescent="0.55000000000000004">
      <c r="B157" s="65" t="s">
        <v>26</v>
      </c>
      <c r="C157" s="66" t="s">
        <v>22</v>
      </c>
      <c r="D157" s="66" t="s">
        <v>33</v>
      </c>
      <c r="E157" s="67">
        <v>4970</v>
      </c>
      <c r="F157" s="68">
        <v>156</v>
      </c>
    </row>
    <row r="158" spans="2:6" ht="18" x14ac:dyDescent="0.55000000000000004">
      <c r="B158" s="69" t="s">
        <v>26</v>
      </c>
      <c r="C158" s="70" t="s">
        <v>27</v>
      </c>
      <c r="D158" s="70" t="s">
        <v>52</v>
      </c>
      <c r="E158" s="71">
        <v>3052</v>
      </c>
      <c r="F158" s="72">
        <v>378</v>
      </c>
    </row>
    <row r="159" spans="2:6" ht="18" x14ac:dyDescent="0.55000000000000004">
      <c r="B159" s="65" t="s">
        <v>8</v>
      </c>
      <c r="C159" s="66" t="s">
        <v>50</v>
      </c>
      <c r="D159" s="66" t="s">
        <v>33</v>
      </c>
      <c r="E159" s="67">
        <v>5019</v>
      </c>
      <c r="F159" s="68">
        <v>156</v>
      </c>
    </row>
    <row r="160" spans="2:6" ht="18" x14ac:dyDescent="0.55000000000000004">
      <c r="B160" s="65" t="s">
        <v>26</v>
      </c>
      <c r="C160" s="66" t="s">
        <v>9</v>
      </c>
      <c r="D160" s="66" t="s">
        <v>54</v>
      </c>
      <c r="E160" s="67">
        <v>3556</v>
      </c>
      <c r="F160" s="68">
        <v>459</v>
      </c>
    </row>
    <row r="161" spans="2:6" ht="18" x14ac:dyDescent="0.55000000000000004">
      <c r="B161" s="69" t="s">
        <v>21</v>
      </c>
      <c r="C161" s="70" t="s">
        <v>50</v>
      </c>
      <c r="D161" s="70" t="s">
        <v>33</v>
      </c>
      <c r="E161" s="71">
        <v>1463</v>
      </c>
      <c r="F161" s="72">
        <v>39</v>
      </c>
    </row>
    <row r="162" spans="2:6" ht="18" x14ac:dyDescent="0.55000000000000004">
      <c r="B162" s="65" t="s">
        <v>40</v>
      </c>
      <c r="C162" s="66" t="s">
        <v>50</v>
      </c>
      <c r="D162" s="66" t="s">
        <v>33</v>
      </c>
      <c r="E162" s="67">
        <v>7777</v>
      </c>
      <c r="F162" s="68">
        <v>39</v>
      </c>
    </row>
    <row r="163" spans="2:6" ht="18" x14ac:dyDescent="0.55000000000000004">
      <c r="B163" s="65" t="s">
        <v>55</v>
      </c>
      <c r="C163" s="66" t="s">
        <v>9</v>
      </c>
      <c r="D163" s="66" t="s">
        <v>54</v>
      </c>
      <c r="E163" s="67">
        <v>3059</v>
      </c>
      <c r="F163" s="68">
        <v>27</v>
      </c>
    </row>
    <row r="164" spans="2:6" ht="18" x14ac:dyDescent="0.55000000000000004">
      <c r="B164" s="65" t="s">
        <v>43</v>
      </c>
      <c r="C164" s="66" t="s">
        <v>14</v>
      </c>
      <c r="D164" s="66" t="s">
        <v>23</v>
      </c>
      <c r="E164" s="67">
        <v>2415</v>
      </c>
      <c r="F164" s="68">
        <v>15</v>
      </c>
    </row>
    <row r="165" spans="2:6" ht="18" x14ac:dyDescent="0.55000000000000004">
      <c r="B165" s="65" t="s">
        <v>8</v>
      </c>
      <c r="C165" s="66" t="s">
        <v>27</v>
      </c>
      <c r="D165" s="66" t="s">
        <v>52</v>
      </c>
      <c r="E165" s="67">
        <v>0</v>
      </c>
      <c r="F165" s="68">
        <v>135</v>
      </c>
    </row>
    <row r="166" spans="2:6" ht="18" x14ac:dyDescent="0.55000000000000004">
      <c r="B166" s="65" t="s">
        <v>55</v>
      </c>
      <c r="C166" s="66" t="s">
        <v>14</v>
      </c>
      <c r="D166" s="66" t="s">
        <v>23</v>
      </c>
      <c r="E166" s="67">
        <v>3808</v>
      </c>
      <c r="F166" s="68">
        <v>279</v>
      </c>
    </row>
    <row r="167" spans="2:6" ht="18" x14ac:dyDescent="0.55000000000000004">
      <c r="B167" s="65" t="s">
        <v>46</v>
      </c>
      <c r="C167" s="66" t="s">
        <v>34</v>
      </c>
      <c r="D167" s="66" t="s">
        <v>48</v>
      </c>
      <c r="E167" s="67">
        <v>4417</v>
      </c>
      <c r="F167" s="68">
        <v>153</v>
      </c>
    </row>
    <row r="168" spans="2:6" ht="18" x14ac:dyDescent="0.55000000000000004">
      <c r="B168" s="65" t="s">
        <v>13</v>
      </c>
      <c r="C168" s="66" t="s">
        <v>14</v>
      </c>
      <c r="D168" s="66" t="s">
        <v>15</v>
      </c>
      <c r="E168" s="67">
        <v>6706</v>
      </c>
      <c r="F168" s="68">
        <v>459</v>
      </c>
    </row>
    <row r="169" spans="2:6" ht="18" x14ac:dyDescent="0.55000000000000004">
      <c r="B169" s="69" t="s">
        <v>18</v>
      </c>
      <c r="C169" s="70" t="s">
        <v>50</v>
      </c>
      <c r="D169" s="70" t="s">
        <v>33</v>
      </c>
      <c r="E169" s="71">
        <v>707</v>
      </c>
      <c r="F169" s="72">
        <v>174</v>
      </c>
    </row>
    <row r="170" spans="2:6" ht="18" x14ac:dyDescent="0.55000000000000004">
      <c r="B170" s="65" t="s">
        <v>47</v>
      </c>
      <c r="C170" s="66" t="s">
        <v>27</v>
      </c>
      <c r="D170" s="66" t="s">
        <v>52</v>
      </c>
      <c r="E170" s="67">
        <v>3640</v>
      </c>
      <c r="F170" s="68">
        <v>51</v>
      </c>
    </row>
    <row r="171" spans="2:6" ht="18" x14ac:dyDescent="0.55000000000000004">
      <c r="B171" s="69" t="s">
        <v>43</v>
      </c>
      <c r="C171" s="70" t="s">
        <v>22</v>
      </c>
      <c r="D171" s="70" t="s">
        <v>33</v>
      </c>
      <c r="E171" s="71">
        <v>3339</v>
      </c>
      <c r="F171" s="72">
        <v>348</v>
      </c>
    </row>
    <row r="172" spans="2:6" ht="18" x14ac:dyDescent="0.55000000000000004">
      <c r="B172" s="65" t="s">
        <v>55</v>
      </c>
      <c r="C172" s="66" t="s">
        <v>50</v>
      </c>
      <c r="D172" s="66" t="s">
        <v>33</v>
      </c>
      <c r="E172" s="67">
        <v>700</v>
      </c>
      <c r="F172" s="68">
        <v>87</v>
      </c>
    </row>
    <row r="173" spans="2:6" ht="18" x14ac:dyDescent="0.55000000000000004">
      <c r="B173" s="69" t="s">
        <v>8</v>
      </c>
      <c r="C173" s="70" t="s">
        <v>14</v>
      </c>
      <c r="D173" s="70" t="s">
        <v>15</v>
      </c>
      <c r="E173" s="71">
        <v>12348</v>
      </c>
      <c r="F173" s="72">
        <v>234</v>
      </c>
    </row>
    <row r="174" spans="2:6" ht="18" x14ac:dyDescent="0.55000000000000004">
      <c r="B174" s="69" t="s">
        <v>26</v>
      </c>
      <c r="C174" s="70" t="s">
        <v>50</v>
      </c>
      <c r="D174" s="70" t="s">
        <v>33</v>
      </c>
      <c r="E174" s="71">
        <v>3759</v>
      </c>
      <c r="F174" s="72">
        <v>150</v>
      </c>
    </row>
    <row r="175" spans="2:6" ht="18" x14ac:dyDescent="0.55000000000000004">
      <c r="B175" s="65" t="s">
        <v>21</v>
      </c>
      <c r="C175" s="66" t="s">
        <v>14</v>
      </c>
      <c r="D175" s="66" t="s">
        <v>54</v>
      </c>
      <c r="E175" s="67">
        <v>7455</v>
      </c>
      <c r="F175" s="68">
        <v>216</v>
      </c>
    </row>
    <row r="176" spans="2:6" ht="18" x14ac:dyDescent="0.55000000000000004">
      <c r="B176" s="69" t="s">
        <v>47</v>
      </c>
      <c r="C176" s="70" t="s">
        <v>50</v>
      </c>
      <c r="D176" s="70" t="s">
        <v>33</v>
      </c>
      <c r="E176" s="71">
        <v>2919</v>
      </c>
      <c r="F176" s="72">
        <v>93</v>
      </c>
    </row>
    <row r="177" spans="2:6" ht="18" x14ac:dyDescent="0.55000000000000004">
      <c r="B177" s="69" t="s">
        <v>40</v>
      </c>
      <c r="C177" s="70" t="s">
        <v>50</v>
      </c>
      <c r="D177" s="70" t="s">
        <v>15</v>
      </c>
      <c r="E177" s="71">
        <v>3262</v>
      </c>
      <c r="F177" s="72">
        <v>75</v>
      </c>
    </row>
    <row r="178" spans="2:6" ht="18" x14ac:dyDescent="0.55000000000000004">
      <c r="B178" s="65" t="s">
        <v>47</v>
      </c>
      <c r="C178" s="66" t="s">
        <v>50</v>
      </c>
      <c r="D178" s="66" t="s">
        <v>15</v>
      </c>
      <c r="E178" s="67">
        <v>7777</v>
      </c>
      <c r="F178" s="68">
        <v>504</v>
      </c>
    </row>
    <row r="179" spans="2:6" ht="18" x14ac:dyDescent="0.55000000000000004">
      <c r="B179" s="69" t="s">
        <v>46</v>
      </c>
      <c r="C179" s="70" t="s">
        <v>27</v>
      </c>
      <c r="D179" s="70" t="s">
        <v>48</v>
      </c>
      <c r="E179" s="71">
        <v>630</v>
      </c>
      <c r="F179" s="72">
        <v>36</v>
      </c>
    </row>
    <row r="180" spans="2:6" ht="18" x14ac:dyDescent="0.55000000000000004">
      <c r="B180" s="65" t="s">
        <v>18</v>
      </c>
      <c r="C180" s="66" t="s">
        <v>9</v>
      </c>
      <c r="D180" s="66" t="s">
        <v>54</v>
      </c>
      <c r="E180" s="67">
        <v>2919</v>
      </c>
      <c r="F180" s="68">
        <v>45</v>
      </c>
    </row>
    <row r="181" spans="2:6" ht="18" x14ac:dyDescent="0.55000000000000004">
      <c r="B181" s="69" t="s">
        <v>18</v>
      </c>
      <c r="C181" s="70" t="s">
        <v>34</v>
      </c>
      <c r="D181" s="70" t="s">
        <v>33</v>
      </c>
      <c r="E181" s="71">
        <v>2408</v>
      </c>
      <c r="F181" s="72">
        <v>9</v>
      </c>
    </row>
    <row r="182" spans="2:6" ht="18" x14ac:dyDescent="0.55000000000000004">
      <c r="B182" s="65" t="s">
        <v>46</v>
      </c>
      <c r="C182" s="66" t="s">
        <v>22</v>
      </c>
      <c r="D182" s="66" t="s">
        <v>33</v>
      </c>
      <c r="E182" s="67">
        <v>189</v>
      </c>
      <c r="F182" s="68">
        <v>48</v>
      </c>
    </row>
    <row r="183" spans="2:6" ht="18" x14ac:dyDescent="0.55000000000000004">
      <c r="B183" s="65" t="s">
        <v>40</v>
      </c>
      <c r="C183" s="66" t="s">
        <v>27</v>
      </c>
      <c r="D183" s="66" t="s">
        <v>33</v>
      </c>
      <c r="E183" s="67">
        <v>4438</v>
      </c>
      <c r="F183" s="68">
        <v>246</v>
      </c>
    </row>
    <row r="184" spans="2:6" ht="18" x14ac:dyDescent="0.55000000000000004">
      <c r="B184" s="65" t="s">
        <v>21</v>
      </c>
      <c r="C184" s="66" t="s">
        <v>22</v>
      </c>
      <c r="D184" s="66" t="s">
        <v>23</v>
      </c>
      <c r="E184" s="67">
        <v>9632</v>
      </c>
      <c r="F184" s="68">
        <v>288</v>
      </c>
    </row>
    <row r="185" spans="2:6" ht="18" x14ac:dyDescent="0.55000000000000004">
      <c r="B185" s="69" t="s">
        <v>40</v>
      </c>
      <c r="C185" s="70" t="s">
        <v>34</v>
      </c>
      <c r="D185" s="70" t="s">
        <v>23</v>
      </c>
      <c r="E185" s="71">
        <v>1778</v>
      </c>
      <c r="F185" s="72">
        <v>270</v>
      </c>
    </row>
    <row r="186" spans="2:6" ht="18" x14ac:dyDescent="0.55000000000000004">
      <c r="B186" s="65" t="s">
        <v>47</v>
      </c>
      <c r="C186" s="66" t="s">
        <v>9</v>
      </c>
      <c r="D186" s="66" t="s">
        <v>54</v>
      </c>
      <c r="E186" s="67">
        <v>7308</v>
      </c>
      <c r="F186" s="68">
        <v>327</v>
      </c>
    </row>
    <row r="187" spans="2:6" ht="18" x14ac:dyDescent="0.55000000000000004">
      <c r="B187" s="69" t="s">
        <v>21</v>
      </c>
      <c r="C187" s="70" t="s">
        <v>9</v>
      </c>
      <c r="D187" s="70" t="s">
        <v>51</v>
      </c>
      <c r="E187" s="71">
        <v>2324</v>
      </c>
      <c r="F187" s="72">
        <v>177</v>
      </c>
    </row>
    <row r="188" spans="2:6" ht="18" x14ac:dyDescent="0.55000000000000004">
      <c r="B188" s="69" t="s">
        <v>26</v>
      </c>
      <c r="C188" s="70" t="s">
        <v>27</v>
      </c>
      <c r="D188" s="70" t="s">
        <v>33</v>
      </c>
      <c r="E188" s="71">
        <v>6048</v>
      </c>
      <c r="F188" s="72">
        <v>27</v>
      </c>
    </row>
    <row r="189" spans="2:6" ht="18" x14ac:dyDescent="0.55000000000000004">
      <c r="B189" s="65" t="s">
        <v>26</v>
      </c>
      <c r="C189" s="66" t="s">
        <v>50</v>
      </c>
      <c r="D189" s="66" t="s">
        <v>15</v>
      </c>
      <c r="E189" s="67">
        <v>6734</v>
      </c>
      <c r="F189" s="68">
        <v>123</v>
      </c>
    </row>
    <row r="190" spans="2:6" ht="18" x14ac:dyDescent="0.55000000000000004">
      <c r="B190" s="69" t="s">
        <v>18</v>
      </c>
      <c r="C190" s="70" t="s">
        <v>50</v>
      </c>
      <c r="D190" s="70" t="s">
        <v>54</v>
      </c>
      <c r="E190" s="71">
        <v>14329</v>
      </c>
      <c r="F190" s="72">
        <v>150</v>
      </c>
    </row>
    <row r="191" spans="2:6" ht="18" x14ac:dyDescent="0.55000000000000004">
      <c r="B191" s="69" t="s">
        <v>13</v>
      </c>
      <c r="C191" s="70" t="s">
        <v>9</v>
      </c>
      <c r="D191" s="70" t="s">
        <v>51</v>
      </c>
      <c r="E191" s="71">
        <v>6279</v>
      </c>
      <c r="F191" s="72">
        <v>45</v>
      </c>
    </row>
    <row r="192" spans="2:6" ht="18" x14ac:dyDescent="0.55000000000000004">
      <c r="B192" s="69" t="s">
        <v>43</v>
      </c>
      <c r="C192" s="70" t="s">
        <v>34</v>
      </c>
      <c r="D192" s="70" t="s">
        <v>15</v>
      </c>
      <c r="E192" s="71">
        <v>5075</v>
      </c>
      <c r="F192" s="72">
        <v>21</v>
      </c>
    </row>
    <row r="193" spans="2:6" ht="18" x14ac:dyDescent="0.55000000000000004">
      <c r="B193" s="69" t="s">
        <v>40</v>
      </c>
      <c r="C193" s="70" t="s">
        <v>14</v>
      </c>
      <c r="D193" s="70" t="s">
        <v>54</v>
      </c>
      <c r="E193" s="71">
        <v>5194</v>
      </c>
      <c r="F193" s="72">
        <v>288</v>
      </c>
    </row>
    <row r="194" spans="2:6" ht="18" x14ac:dyDescent="0.55000000000000004">
      <c r="B194" s="69" t="s">
        <v>40</v>
      </c>
      <c r="C194" s="70" t="s">
        <v>22</v>
      </c>
      <c r="D194" s="70" t="s">
        <v>23</v>
      </c>
      <c r="E194" s="71">
        <v>2646</v>
      </c>
      <c r="F194" s="72">
        <v>177</v>
      </c>
    </row>
    <row r="195" spans="2:6" ht="18" x14ac:dyDescent="0.55000000000000004">
      <c r="B195" s="69" t="s">
        <v>18</v>
      </c>
      <c r="C195" s="70" t="s">
        <v>27</v>
      </c>
      <c r="D195" s="70" t="s">
        <v>23</v>
      </c>
      <c r="E195" s="71">
        <v>2639</v>
      </c>
      <c r="F195" s="72">
        <v>204</v>
      </c>
    </row>
    <row r="196" spans="2:6" ht="18" x14ac:dyDescent="0.55000000000000004">
      <c r="B196" s="65" t="s">
        <v>18</v>
      </c>
      <c r="C196" s="66" t="s">
        <v>9</v>
      </c>
      <c r="D196" s="66" t="s">
        <v>51</v>
      </c>
      <c r="E196" s="67">
        <v>2856</v>
      </c>
      <c r="F196" s="68">
        <v>246</v>
      </c>
    </row>
    <row r="197" spans="2:6" ht="18" x14ac:dyDescent="0.55000000000000004">
      <c r="B197" s="65" t="s">
        <v>47</v>
      </c>
      <c r="C197" s="66" t="s">
        <v>50</v>
      </c>
      <c r="D197" s="66" t="s">
        <v>54</v>
      </c>
      <c r="E197" s="67">
        <v>3689</v>
      </c>
      <c r="F197" s="68">
        <v>312</v>
      </c>
    </row>
    <row r="198" spans="2:6" ht="18" x14ac:dyDescent="0.55000000000000004">
      <c r="B198" s="69" t="s">
        <v>47</v>
      </c>
      <c r="C198" s="70" t="s">
        <v>50</v>
      </c>
      <c r="D198" s="70" t="s">
        <v>51</v>
      </c>
      <c r="E198" s="71">
        <v>3108</v>
      </c>
      <c r="F198" s="72">
        <v>54</v>
      </c>
    </row>
    <row r="199" spans="2:6" ht="18" x14ac:dyDescent="0.55000000000000004">
      <c r="B199" s="65" t="s">
        <v>40</v>
      </c>
      <c r="C199" s="66" t="s">
        <v>9</v>
      </c>
      <c r="D199" s="66" t="s">
        <v>51</v>
      </c>
      <c r="E199" s="67">
        <v>5306</v>
      </c>
      <c r="F199" s="68">
        <v>0</v>
      </c>
    </row>
    <row r="200" spans="2:6" ht="18" x14ac:dyDescent="0.55000000000000004">
      <c r="B200" s="69" t="s">
        <v>26</v>
      </c>
      <c r="C200" s="70" t="s">
        <v>9</v>
      </c>
      <c r="D200" s="70" t="s">
        <v>51</v>
      </c>
      <c r="E200" s="71">
        <v>6818</v>
      </c>
      <c r="F200" s="72">
        <v>6</v>
      </c>
    </row>
    <row r="201" spans="2:6" ht="18" x14ac:dyDescent="0.55000000000000004">
      <c r="B201" s="65" t="s">
        <v>8</v>
      </c>
      <c r="C201" s="66" t="s">
        <v>50</v>
      </c>
      <c r="D201" s="66" t="s">
        <v>51</v>
      </c>
      <c r="E201" s="67">
        <v>6748</v>
      </c>
      <c r="F201" s="68">
        <v>48</v>
      </c>
    </row>
    <row r="202" spans="2:6" ht="18" x14ac:dyDescent="0.55000000000000004">
      <c r="B202" s="69" t="s">
        <v>18</v>
      </c>
      <c r="C202" s="70" t="s">
        <v>14</v>
      </c>
      <c r="D202" s="70" t="s">
        <v>51</v>
      </c>
      <c r="E202" s="71">
        <v>98</v>
      </c>
      <c r="F202" s="72">
        <v>159</v>
      </c>
    </row>
    <row r="203" spans="2:6" ht="18" x14ac:dyDescent="0.55000000000000004">
      <c r="B203" s="69" t="s">
        <v>18</v>
      </c>
      <c r="C203" s="70" t="s">
        <v>14</v>
      </c>
      <c r="D203" s="70" t="s">
        <v>19</v>
      </c>
      <c r="E203" s="71">
        <v>959</v>
      </c>
      <c r="F203" s="72">
        <v>147</v>
      </c>
    </row>
    <row r="204" spans="2:6" ht="18" x14ac:dyDescent="0.55000000000000004">
      <c r="B204" s="65" t="s">
        <v>43</v>
      </c>
      <c r="C204" s="66" t="s">
        <v>14</v>
      </c>
      <c r="D204" s="66" t="s">
        <v>19</v>
      </c>
      <c r="E204" s="67">
        <v>2744</v>
      </c>
      <c r="F204" s="68">
        <v>9</v>
      </c>
    </row>
    <row r="205" spans="2:6" ht="18" x14ac:dyDescent="0.55000000000000004">
      <c r="B205" s="65" t="s">
        <v>43</v>
      </c>
      <c r="C205" s="66" t="s">
        <v>22</v>
      </c>
      <c r="D205" s="66" t="s">
        <v>23</v>
      </c>
      <c r="E205" s="67">
        <v>6111</v>
      </c>
      <c r="F205" s="68">
        <v>3</v>
      </c>
    </row>
    <row r="206" spans="2:6" ht="18" x14ac:dyDescent="0.55000000000000004">
      <c r="B206" s="65" t="s">
        <v>26</v>
      </c>
      <c r="C206" s="66" t="s">
        <v>50</v>
      </c>
      <c r="D206" s="66" t="s">
        <v>51</v>
      </c>
      <c r="E206" s="67">
        <v>8008</v>
      </c>
      <c r="F206" s="68">
        <v>456</v>
      </c>
    </row>
    <row r="207" spans="2:6" ht="18" x14ac:dyDescent="0.55000000000000004">
      <c r="B207" s="65" t="s">
        <v>26</v>
      </c>
      <c r="C207" s="66" t="s">
        <v>22</v>
      </c>
      <c r="D207" s="66" t="s">
        <v>15</v>
      </c>
      <c r="E207" s="67">
        <v>6118</v>
      </c>
      <c r="F207" s="68">
        <v>9</v>
      </c>
    </row>
    <row r="208" spans="2:6" ht="18" x14ac:dyDescent="0.55000000000000004">
      <c r="B208" s="69" t="s">
        <v>43</v>
      </c>
      <c r="C208" s="70" t="s">
        <v>27</v>
      </c>
      <c r="D208" s="70" t="s">
        <v>23</v>
      </c>
      <c r="E208" s="71">
        <v>385</v>
      </c>
      <c r="F208" s="72">
        <v>249</v>
      </c>
    </row>
    <row r="209" spans="2:6" ht="18" x14ac:dyDescent="0.55000000000000004">
      <c r="B209" s="65" t="s">
        <v>18</v>
      </c>
      <c r="C209" s="66" t="s">
        <v>9</v>
      </c>
      <c r="D209" s="66" t="s">
        <v>19</v>
      </c>
      <c r="E209" s="67">
        <v>259</v>
      </c>
      <c r="F209" s="68">
        <v>207</v>
      </c>
    </row>
    <row r="210" spans="2:6" ht="18" x14ac:dyDescent="0.55000000000000004">
      <c r="B210" s="65" t="s">
        <v>47</v>
      </c>
      <c r="C210" s="66" t="s">
        <v>9</v>
      </c>
      <c r="D210" s="66" t="s">
        <v>19</v>
      </c>
      <c r="E210" s="67">
        <v>938</v>
      </c>
      <c r="F210" s="68">
        <v>366</v>
      </c>
    </row>
    <row r="211" spans="2:6" ht="18" x14ac:dyDescent="0.55000000000000004">
      <c r="B211" s="69" t="s">
        <v>13</v>
      </c>
      <c r="C211" s="70" t="s">
        <v>27</v>
      </c>
      <c r="D211" s="70" t="s">
        <v>23</v>
      </c>
      <c r="E211" s="71">
        <v>9660</v>
      </c>
      <c r="F211" s="72">
        <v>27</v>
      </c>
    </row>
    <row r="212" spans="2:6" ht="18" x14ac:dyDescent="0.55000000000000004">
      <c r="B212" s="69" t="s">
        <v>55</v>
      </c>
      <c r="C212" s="70" t="s">
        <v>50</v>
      </c>
      <c r="D212" s="70" t="s">
        <v>51</v>
      </c>
      <c r="E212" s="71">
        <v>4991</v>
      </c>
      <c r="F212" s="72">
        <v>9</v>
      </c>
    </row>
    <row r="213" spans="2:6" ht="18" x14ac:dyDescent="0.55000000000000004">
      <c r="B213" s="65" t="s">
        <v>13</v>
      </c>
      <c r="C213" s="66" t="s">
        <v>34</v>
      </c>
      <c r="D213" s="66" t="s">
        <v>15</v>
      </c>
      <c r="E213" s="67">
        <v>3752</v>
      </c>
      <c r="F213" s="68">
        <v>213</v>
      </c>
    </row>
    <row r="214" spans="2:6" ht="18" x14ac:dyDescent="0.55000000000000004">
      <c r="B214" s="69" t="s">
        <v>46</v>
      </c>
      <c r="C214" s="70" t="s">
        <v>27</v>
      </c>
      <c r="D214" s="70" t="s">
        <v>54</v>
      </c>
      <c r="E214" s="71">
        <v>6027</v>
      </c>
      <c r="F214" s="72">
        <v>144</v>
      </c>
    </row>
    <row r="215" spans="2:6" ht="18" x14ac:dyDescent="0.55000000000000004">
      <c r="B215" s="65" t="s">
        <v>46</v>
      </c>
      <c r="C215" s="66" t="s">
        <v>34</v>
      </c>
      <c r="D215" s="66" t="s">
        <v>54</v>
      </c>
      <c r="E215" s="67">
        <v>6580</v>
      </c>
      <c r="F215" s="68">
        <v>183</v>
      </c>
    </row>
    <row r="216" spans="2:6" ht="18" x14ac:dyDescent="0.55000000000000004">
      <c r="B216" s="69" t="s">
        <v>43</v>
      </c>
      <c r="C216" s="70" t="s">
        <v>9</v>
      </c>
      <c r="D216" s="70" t="s">
        <v>37</v>
      </c>
      <c r="E216" s="71">
        <v>518</v>
      </c>
      <c r="F216" s="72">
        <v>75</v>
      </c>
    </row>
    <row r="217" spans="2:6" ht="18" x14ac:dyDescent="0.55000000000000004">
      <c r="B217" s="65" t="s">
        <v>13</v>
      </c>
      <c r="C217" s="66" t="s">
        <v>9</v>
      </c>
      <c r="D217" s="66" t="s">
        <v>37</v>
      </c>
      <c r="E217" s="67">
        <v>1890</v>
      </c>
      <c r="F217" s="68">
        <v>195</v>
      </c>
    </row>
    <row r="218" spans="2:6" ht="18" x14ac:dyDescent="0.55000000000000004">
      <c r="B218" s="65" t="s">
        <v>8</v>
      </c>
      <c r="C218" s="66" t="s">
        <v>27</v>
      </c>
      <c r="D218" s="66" t="s">
        <v>54</v>
      </c>
      <c r="E218" s="67">
        <v>3101</v>
      </c>
      <c r="F218" s="68">
        <v>225</v>
      </c>
    </row>
    <row r="219" spans="2:6" ht="18" x14ac:dyDescent="0.55000000000000004">
      <c r="B219" s="65" t="s">
        <v>47</v>
      </c>
      <c r="C219" s="66" t="s">
        <v>27</v>
      </c>
      <c r="D219" s="66" t="s">
        <v>54</v>
      </c>
      <c r="E219" s="67">
        <v>1652</v>
      </c>
      <c r="F219" s="68">
        <v>102</v>
      </c>
    </row>
    <row r="220" spans="2:6" ht="18" x14ac:dyDescent="0.55000000000000004">
      <c r="B220" s="69" t="s">
        <v>43</v>
      </c>
      <c r="C220" s="70" t="s">
        <v>27</v>
      </c>
      <c r="D220" s="70" t="s">
        <v>51</v>
      </c>
      <c r="E220" s="71">
        <v>5236</v>
      </c>
      <c r="F220" s="72">
        <v>51</v>
      </c>
    </row>
    <row r="221" spans="2:6" ht="18" x14ac:dyDescent="0.55000000000000004">
      <c r="B221" s="65" t="s">
        <v>40</v>
      </c>
      <c r="C221" s="66" t="s">
        <v>34</v>
      </c>
      <c r="D221" s="66" t="s">
        <v>54</v>
      </c>
      <c r="E221" s="67">
        <v>5677</v>
      </c>
      <c r="F221" s="68">
        <v>258</v>
      </c>
    </row>
    <row r="222" spans="2:6" ht="18" x14ac:dyDescent="0.55000000000000004">
      <c r="B222" s="69" t="s">
        <v>13</v>
      </c>
      <c r="C222" s="70" t="s">
        <v>27</v>
      </c>
      <c r="D222" s="70" t="s">
        <v>51</v>
      </c>
      <c r="E222" s="71">
        <v>1561</v>
      </c>
      <c r="F222" s="72">
        <v>27</v>
      </c>
    </row>
    <row r="223" spans="2:6" ht="18" x14ac:dyDescent="0.55000000000000004">
      <c r="B223" s="65" t="s">
        <v>47</v>
      </c>
      <c r="C223" s="66" t="s">
        <v>27</v>
      </c>
      <c r="D223" s="66" t="s">
        <v>51</v>
      </c>
      <c r="E223" s="67">
        <v>4956</v>
      </c>
      <c r="F223" s="68">
        <v>171</v>
      </c>
    </row>
    <row r="224" spans="2:6" ht="18" x14ac:dyDescent="0.55000000000000004">
      <c r="B224" s="65" t="s">
        <v>26</v>
      </c>
      <c r="C224" s="66" t="s">
        <v>50</v>
      </c>
      <c r="D224" s="66" t="s">
        <v>19</v>
      </c>
      <c r="E224" s="67">
        <v>525</v>
      </c>
      <c r="F224" s="68">
        <v>48</v>
      </c>
    </row>
    <row r="225" spans="2:6" ht="18" x14ac:dyDescent="0.55000000000000004">
      <c r="B225" s="69" t="s">
        <v>55</v>
      </c>
      <c r="C225" s="70" t="s">
        <v>22</v>
      </c>
      <c r="D225" s="70" t="s">
        <v>15</v>
      </c>
      <c r="E225" s="71">
        <v>6657</v>
      </c>
      <c r="F225" s="72">
        <v>303</v>
      </c>
    </row>
    <row r="226" spans="2:6" ht="18" x14ac:dyDescent="0.55000000000000004">
      <c r="B226" s="69" t="s">
        <v>21</v>
      </c>
      <c r="C226" s="70" t="s">
        <v>22</v>
      </c>
      <c r="D226" s="70" t="s">
        <v>15</v>
      </c>
      <c r="E226" s="71">
        <v>10304</v>
      </c>
      <c r="F226" s="72">
        <v>84</v>
      </c>
    </row>
    <row r="227" spans="2:6" ht="18" x14ac:dyDescent="0.55000000000000004">
      <c r="B227" s="69" t="s">
        <v>18</v>
      </c>
      <c r="C227" s="70" t="s">
        <v>22</v>
      </c>
      <c r="D227" s="70" t="s">
        <v>15</v>
      </c>
      <c r="E227" s="71">
        <v>2954</v>
      </c>
      <c r="F227" s="72">
        <v>189</v>
      </c>
    </row>
    <row r="228" spans="2:6" ht="18" x14ac:dyDescent="0.55000000000000004">
      <c r="B228" s="65" t="s">
        <v>8</v>
      </c>
      <c r="C228" s="66" t="s">
        <v>27</v>
      </c>
      <c r="D228" s="66" t="s">
        <v>37</v>
      </c>
      <c r="E228" s="67">
        <v>5817</v>
      </c>
      <c r="F228" s="68">
        <v>12</v>
      </c>
    </row>
    <row r="229" spans="2:6" ht="18" x14ac:dyDescent="0.55000000000000004">
      <c r="B229" s="69" t="s">
        <v>8</v>
      </c>
      <c r="C229" s="70" t="s">
        <v>34</v>
      </c>
      <c r="D229" s="70" t="s">
        <v>51</v>
      </c>
      <c r="E229" s="71">
        <v>609</v>
      </c>
      <c r="F229" s="72">
        <v>87</v>
      </c>
    </row>
    <row r="230" spans="2:6" ht="18" x14ac:dyDescent="0.55000000000000004">
      <c r="B230" s="69" t="s">
        <v>26</v>
      </c>
      <c r="C230" s="70" t="s">
        <v>14</v>
      </c>
      <c r="D230" s="70" t="s">
        <v>19</v>
      </c>
      <c r="E230" s="71">
        <v>1302</v>
      </c>
      <c r="F230" s="72">
        <v>402</v>
      </c>
    </row>
    <row r="231" spans="2:6" ht="18" x14ac:dyDescent="0.55000000000000004">
      <c r="B231" s="65" t="s">
        <v>40</v>
      </c>
      <c r="C231" s="66" t="s">
        <v>22</v>
      </c>
      <c r="D231" s="66" t="s">
        <v>15</v>
      </c>
      <c r="E231" s="67">
        <v>280</v>
      </c>
      <c r="F231" s="68">
        <v>87</v>
      </c>
    </row>
    <row r="232" spans="2:6" ht="18" x14ac:dyDescent="0.55000000000000004">
      <c r="B232" s="65" t="s">
        <v>40</v>
      </c>
      <c r="C232" s="66" t="s">
        <v>9</v>
      </c>
      <c r="D232" s="66" t="s">
        <v>37</v>
      </c>
      <c r="E232" s="67">
        <v>9835</v>
      </c>
      <c r="F232" s="68">
        <v>207</v>
      </c>
    </row>
    <row r="233" spans="2:6" ht="18" x14ac:dyDescent="0.55000000000000004">
      <c r="B233" s="65" t="s">
        <v>18</v>
      </c>
      <c r="C233" s="66" t="s">
        <v>34</v>
      </c>
      <c r="D233" s="66" t="s">
        <v>51</v>
      </c>
      <c r="E233" s="67">
        <v>2436</v>
      </c>
      <c r="F233" s="68">
        <v>99</v>
      </c>
    </row>
    <row r="234" spans="2:6" ht="18" x14ac:dyDescent="0.55000000000000004">
      <c r="B234" s="65" t="s">
        <v>13</v>
      </c>
      <c r="C234" s="66" t="s">
        <v>14</v>
      </c>
      <c r="D234" s="66" t="s">
        <v>37</v>
      </c>
      <c r="E234" s="67">
        <v>5012</v>
      </c>
      <c r="F234" s="68">
        <v>210</v>
      </c>
    </row>
    <row r="235" spans="2:6" ht="18" x14ac:dyDescent="0.55000000000000004">
      <c r="B235" s="65" t="s">
        <v>13</v>
      </c>
      <c r="C235" s="66" t="s">
        <v>9</v>
      </c>
      <c r="D235" s="66" t="s">
        <v>39</v>
      </c>
      <c r="E235" s="67">
        <v>1771</v>
      </c>
      <c r="F235" s="68">
        <v>204</v>
      </c>
    </row>
    <row r="236" spans="2:6" ht="18" x14ac:dyDescent="0.55000000000000004">
      <c r="B236" s="69" t="s">
        <v>21</v>
      </c>
      <c r="C236" s="70" t="s">
        <v>22</v>
      </c>
      <c r="D236" s="70" t="s">
        <v>54</v>
      </c>
      <c r="E236" s="71">
        <v>854</v>
      </c>
      <c r="F236" s="72">
        <v>309</v>
      </c>
    </row>
    <row r="237" spans="2:6" ht="18" x14ac:dyDescent="0.55000000000000004">
      <c r="B237" s="69" t="s">
        <v>21</v>
      </c>
      <c r="C237" s="70" t="s">
        <v>50</v>
      </c>
      <c r="D237" s="70" t="s">
        <v>37</v>
      </c>
      <c r="E237" s="71">
        <v>336</v>
      </c>
      <c r="F237" s="72">
        <v>144</v>
      </c>
    </row>
    <row r="238" spans="2:6" ht="18" x14ac:dyDescent="0.55000000000000004">
      <c r="B238" s="65" t="s">
        <v>47</v>
      </c>
      <c r="C238" s="66" t="s">
        <v>22</v>
      </c>
      <c r="D238" s="66" t="s">
        <v>54</v>
      </c>
      <c r="E238" s="67">
        <v>973</v>
      </c>
      <c r="F238" s="68">
        <v>162</v>
      </c>
    </row>
    <row r="239" spans="2:6" ht="18" x14ac:dyDescent="0.55000000000000004">
      <c r="B239" s="69" t="s">
        <v>47</v>
      </c>
      <c r="C239" s="70" t="s">
        <v>34</v>
      </c>
      <c r="D239" s="70" t="s">
        <v>51</v>
      </c>
      <c r="E239" s="71">
        <v>8841</v>
      </c>
      <c r="F239" s="72">
        <v>303</v>
      </c>
    </row>
    <row r="240" spans="2:6" ht="18" x14ac:dyDescent="0.55000000000000004">
      <c r="B240" s="69" t="s">
        <v>46</v>
      </c>
      <c r="C240" s="70" t="s">
        <v>27</v>
      </c>
      <c r="D240" s="70" t="s">
        <v>37</v>
      </c>
      <c r="E240" s="71">
        <v>1568</v>
      </c>
      <c r="F240" s="72">
        <v>141</v>
      </c>
    </row>
    <row r="241" spans="2:6" ht="18" x14ac:dyDescent="0.55000000000000004">
      <c r="B241" s="65" t="s">
        <v>8</v>
      </c>
      <c r="C241" s="66" t="s">
        <v>34</v>
      </c>
      <c r="D241" s="66" t="s">
        <v>19</v>
      </c>
      <c r="E241" s="67">
        <v>6125</v>
      </c>
      <c r="F241" s="68">
        <v>102</v>
      </c>
    </row>
    <row r="242" spans="2:6" ht="18" x14ac:dyDescent="0.55000000000000004">
      <c r="B242" s="65" t="s">
        <v>21</v>
      </c>
      <c r="C242" s="66" t="s">
        <v>22</v>
      </c>
      <c r="D242" s="66" t="s">
        <v>51</v>
      </c>
      <c r="E242" s="67">
        <v>98</v>
      </c>
      <c r="F242" s="68">
        <v>204</v>
      </c>
    </row>
    <row r="243" spans="2:6" ht="18" x14ac:dyDescent="0.55000000000000004">
      <c r="B243" s="69" t="s">
        <v>8</v>
      </c>
      <c r="C243" s="70" t="s">
        <v>14</v>
      </c>
      <c r="D243" s="70" t="s">
        <v>37</v>
      </c>
      <c r="E243" s="71">
        <v>6853</v>
      </c>
      <c r="F243" s="72">
        <v>372</v>
      </c>
    </row>
    <row r="244" spans="2:6" ht="18" x14ac:dyDescent="0.55000000000000004">
      <c r="B244" s="69" t="s">
        <v>46</v>
      </c>
      <c r="C244" s="70" t="s">
        <v>9</v>
      </c>
      <c r="D244" s="70" t="s">
        <v>39</v>
      </c>
      <c r="E244" s="71">
        <v>238</v>
      </c>
      <c r="F244" s="72">
        <v>18</v>
      </c>
    </row>
    <row r="245" spans="2:6" ht="18" x14ac:dyDescent="0.55000000000000004">
      <c r="B245" s="69" t="s">
        <v>8</v>
      </c>
      <c r="C245" s="70" t="s">
        <v>9</v>
      </c>
      <c r="D245" s="70" t="s">
        <v>39</v>
      </c>
      <c r="E245" s="71">
        <v>7693</v>
      </c>
      <c r="F245" s="72">
        <v>21</v>
      </c>
    </row>
    <row r="246" spans="2:6" ht="18" x14ac:dyDescent="0.55000000000000004">
      <c r="B246" s="69" t="s">
        <v>43</v>
      </c>
      <c r="C246" s="70" t="s">
        <v>14</v>
      </c>
      <c r="D246" s="70" t="s">
        <v>37</v>
      </c>
      <c r="E246" s="71">
        <v>490</v>
      </c>
      <c r="F246" s="72">
        <v>84</v>
      </c>
    </row>
    <row r="247" spans="2:6" ht="18" x14ac:dyDescent="0.55000000000000004">
      <c r="B247" s="65" t="s">
        <v>43</v>
      </c>
      <c r="C247" s="66" t="s">
        <v>27</v>
      </c>
      <c r="D247" s="66" t="s">
        <v>37</v>
      </c>
      <c r="E247" s="67">
        <v>6909</v>
      </c>
      <c r="F247" s="68">
        <v>81</v>
      </c>
    </row>
    <row r="248" spans="2:6" ht="18" x14ac:dyDescent="0.55000000000000004">
      <c r="B248" s="69" t="s">
        <v>46</v>
      </c>
      <c r="C248" s="70" t="s">
        <v>34</v>
      </c>
      <c r="D248" s="70" t="s">
        <v>19</v>
      </c>
      <c r="E248" s="71">
        <v>3549</v>
      </c>
      <c r="F248" s="72">
        <v>3</v>
      </c>
    </row>
    <row r="249" spans="2:6" ht="18" x14ac:dyDescent="0.55000000000000004">
      <c r="B249" s="69" t="s">
        <v>55</v>
      </c>
      <c r="C249" s="70" t="s">
        <v>34</v>
      </c>
      <c r="D249" s="70" t="s">
        <v>19</v>
      </c>
      <c r="E249" s="71">
        <v>6860</v>
      </c>
      <c r="F249" s="72">
        <v>126</v>
      </c>
    </row>
    <row r="250" spans="2:6" ht="18" x14ac:dyDescent="0.55000000000000004">
      <c r="B250" s="69" t="s">
        <v>21</v>
      </c>
      <c r="C250" s="70" t="s">
        <v>9</v>
      </c>
      <c r="D250" s="70" t="s">
        <v>49</v>
      </c>
      <c r="E250" s="71">
        <v>6398</v>
      </c>
      <c r="F250" s="72">
        <v>102</v>
      </c>
    </row>
    <row r="251" spans="2:6" ht="18" x14ac:dyDescent="0.55000000000000004">
      <c r="B251" s="65" t="s">
        <v>46</v>
      </c>
      <c r="C251" s="66" t="s">
        <v>14</v>
      </c>
      <c r="D251" s="66" t="s">
        <v>39</v>
      </c>
      <c r="E251" s="67">
        <v>553</v>
      </c>
      <c r="F251" s="68">
        <v>15</v>
      </c>
    </row>
    <row r="252" spans="2:6" ht="18" x14ac:dyDescent="0.55000000000000004">
      <c r="B252" s="65" t="s">
        <v>43</v>
      </c>
      <c r="C252" s="66" t="s">
        <v>50</v>
      </c>
      <c r="D252" s="66" t="s">
        <v>37</v>
      </c>
      <c r="E252" s="67">
        <v>6279</v>
      </c>
      <c r="F252" s="68">
        <v>237</v>
      </c>
    </row>
    <row r="253" spans="2:6" ht="18" x14ac:dyDescent="0.55000000000000004">
      <c r="B253" s="65" t="s">
        <v>55</v>
      </c>
      <c r="C253" s="66" t="s">
        <v>50</v>
      </c>
      <c r="D253" s="66" t="s">
        <v>37</v>
      </c>
      <c r="E253" s="67">
        <v>4053</v>
      </c>
      <c r="F253" s="68">
        <v>24</v>
      </c>
    </row>
    <row r="254" spans="2:6" ht="18" x14ac:dyDescent="0.55000000000000004">
      <c r="B254" s="69" t="s">
        <v>40</v>
      </c>
      <c r="C254" s="70" t="s">
        <v>14</v>
      </c>
      <c r="D254" s="70" t="s">
        <v>39</v>
      </c>
      <c r="E254" s="71">
        <v>4585</v>
      </c>
      <c r="F254" s="72">
        <v>240</v>
      </c>
    </row>
    <row r="255" spans="2:6" ht="18" x14ac:dyDescent="0.55000000000000004">
      <c r="B255" s="69" t="s">
        <v>21</v>
      </c>
      <c r="C255" s="70" t="s">
        <v>14</v>
      </c>
      <c r="D255" s="70" t="s">
        <v>39</v>
      </c>
      <c r="E255" s="71">
        <v>609</v>
      </c>
      <c r="F255" s="72">
        <v>99</v>
      </c>
    </row>
    <row r="256" spans="2:6" ht="18" x14ac:dyDescent="0.55000000000000004">
      <c r="B256" s="65" t="s">
        <v>26</v>
      </c>
      <c r="C256" s="66" t="s">
        <v>22</v>
      </c>
      <c r="D256" s="66" t="s">
        <v>19</v>
      </c>
      <c r="E256" s="67">
        <v>10073</v>
      </c>
      <c r="F256" s="68">
        <v>120</v>
      </c>
    </row>
    <row r="257" spans="2:6" ht="18" x14ac:dyDescent="0.55000000000000004">
      <c r="B257" s="69" t="s">
        <v>55</v>
      </c>
      <c r="C257" s="70" t="s">
        <v>34</v>
      </c>
      <c r="D257" s="70" t="s">
        <v>37</v>
      </c>
      <c r="E257" s="71">
        <v>2205</v>
      </c>
      <c r="F257" s="72">
        <v>141</v>
      </c>
    </row>
    <row r="258" spans="2:6" ht="18" x14ac:dyDescent="0.55000000000000004">
      <c r="B258" s="69" t="s">
        <v>8</v>
      </c>
      <c r="C258" s="70" t="s">
        <v>50</v>
      </c>
      <c r="D258" s="70" t="s">
        <v>39</v>
      </c>
      <c r="E258" s="71">
        <v>4018</v>
      </c>
      <c r="F258" s="72">
        <v>162</v>
      </c>
    </row>
    <row r="259" spans="2:6" ht="18" x14ac:dyDescent="0.55000000000000004">
      <c r="B259" s="69" t="s">
        <v>8</v>
      </c>
      <c r="C259" s="70" t="s">
        <v>22</v>
      </c>
      <c r="D259" s="70" t="s">
        <v>19</v>
      </c>
      <c r="E259" s="71">
        <v>217</v>
      </c>
      <c r="F259" s="72">
        <v>36</v>
      </c>
    </row>
    <row r="260" spans="2:6" ht="18" x14ac:dyDescent="0.55000000000000004">
      <c r="B260" s="65" t="s">
        <v>43</v>
      </c>
      <c r="C260" s="66" t="s">
        <v>50</v>
      </c>
      <c r="D260" s="66" t="s">
        <v>39</v>
      </c>
      <c r="E260" s="67">
        <v>861</v>
      </c>
      <c r="F260" s="68">
        <v>195</v>
      </c>
    </row>
    <row r="261" spans="2:6" ht="18" x14ac:dyDescent="0.55000000000000004">
      <c r="B261" s="69" t="s">
        <v>40</v>
      </c>
      <c r="C261" s="70" t="s">
        <v>22</v>
      </c>
      <c r="D261" s="70" t="s">
        <v>37</v>
      </c>
      <c r="E261" s="71">
        <v>8435</v>
      </c>
      <c r="F261" s="72">
        <v>42</v>
      </c>
    </row>
    <row r="262" spans="2:6" ht="18" x14ac:dyDescent="0.55000000000000004">
      <c r="B262" s="65" t="s">
        <v>47</v>
      </c>
      <c r="C262" s="66" t="s">
        <v>22</v>
      </c>
      <c r="D262" s="66" t="s">
        <v>39</v>
      </c>
      <c r="E262" s="67">
        <v>1281</v>
      </c>
      <c r="F262" s="68">
        <v>18</v>
      </c>
    </row>
    <row r="263" spans="2:6" ht="18" x14ac:dyDescent="0.55000000000000004">
      <c r="B263" s="65" t="s">
        <v>40</v>
      </c>
      <c r="C263" s="66" t="s">
        <v>14</v>
      </c>
      <c r="D263" s="66" t="s">
        <v>49</v>
      </c>
      <c r="E263" s="67">
        <v>2793</v>
      </c>
      <c r="F263" s="68">
        <v>114</v>
      </c>
    </row>
    <row r="264" spans="2:6" ht="18" x14ac:dyDescent="0.55000000000000004">
      <c r="B264" s="69" t="s">
        <v>8</v>
      </c>
      <c r="C264" s="70" t="s">
        <v>9</v>
      </c>
      <c r="D264" s="70" t="s">
        <v>10</v>
      </c>
      <c r="E264" s="71">
        <v>1624</v>
      </c>
      <c r="F264" s="72">
        <v>114</v>
      </c>
    </row>
    <row r="265" spans="2:6" ht="18" x14ac:dyDescent="0.55000000000000004">
      <c r="B265" s="69" t="s">
        <v>13</v>
      </c>
      <c r="C265" s="70" t="s">
        <v>34</v>
      </c>
      <c r="D265" s="70" t="s">
        <v>37</v>
      </c>
      <c r="E265" s="71">
        <v>168</v>
      </c>
      <c r="F265" s="72">
        <v>84</v>
      </c>
    </row>
    <row r="266" spans="2:6" ht="18" x14ac:dyDescent="0.55000000000000004">
      <c r="B266" s="69" t="s">
        <v>43</v>
      </c>
      <c r="C266" s="70" t="s">
        <v>27</v>
      </c>
      <c r="D266" s="70" t="s">
        <v>49</v>
      </c>
      <c r="E266" s="71">
        <v>4018</v>
      </c>
      <c r="F266" s="72">
        <v>171</v>
      </c>
    </row>
    <row r="267" spans="2:6" ht="18" x14ac:dyDescent="0.55000000000000004">
      <c r="B267" s="69" t="s">
        <v>21</v>
      </c>
      <c r="C267" s="70" t="s">
        <v>34</v>
      </c>
      <c r="D267" s="70" t="s">
        <v>37</v>
      </c>
      <c r="E267" s="71">
        <v>5915</v>
      </c>
      <c r="F267" s="72">
        <v>3</v>
      </c>
    </row>
    <row r="268" spans="2:6" ht="18" x14ac:dyDescent="0.55000000000000004">
      <c r="B268" s="69" t="s">
        <v>55</v>
      </c>
      <c r="C268" s="70" t="s">
        <v>50</v>
      </c>
      <c r="D268" s="70" t="s">
        <v>39</v>
      </c>
      <c r="E268" s="71">
        <v>5355</v>
      </c>
      <c r="F268" s="72">
        <v>204</v>
      </c>
    </row>
    <row r="269" spans="2:6" ht="18" x14ac:dyDescent="0.55000000000000004">
      <c r="B269" s="65" t="s">
        <v>8</v>
      </c>
      <c r="C269" s="66" t="s">
        <v>14</v>
      </c>
      <c r="D269" s="66" t="s">
        <v>49</v>
      </c>
      <c r="E269" s="67">
        <v>1638</v>
      </c>
      <c r="F269" s="68">
        <v>48</v>
      </c>
    </row>
    <row r="270" spans="2:6" ht="18" x14ac:dyDescent="0.55000000000000004">
      <c r="B270" s="65" t="s">
        <v>40</v>
      </c>
      <c r="C270" s="66" t="s">
        <v>14</v>
      </c>
      <c r="D270" s="66" t="s">
        <v>10</v>
      </c>
      <c r="E270" s="67">
        <v>6755</v>
      </c>
      <c r="F270" s="68">
        <v>252</v>
      </c>
    </row>
    <row r="271" spans="2:6" ht="18" x14ac:dyDescent="0.55000000000000004">
      <c r="B271" s="65" t="s">
        <v>46</v>
      </c>
      <c r="C271" s="66" t="s">
        <v>50</v>
      </c>
      <c r="D271" s="66" t="s">
        <v>39</v>
      </c>
      <c r="E271" s="67">
        <v>7511</v>
      </c>
      <c r="F271" s="68">
        <v>120</v>
      </c>
    </row>
    <row r="272" spans="2:6" ht="18" x14ac:dyDescent="0.55000000000000004">
      <c r="B272" s="69" t="s">
        <v>18</v>
      </c>
      <c r="C272" s="70" t="s">
        <v>27</v>
      </c>
      <c r="D272" s="70" t="s">
        <v>49</v>
      </c>
      <c r="E272" s="71">
        <v>3920</v>
      </c>
      <c r="F272" s="72">
        <v>306</v>
      </c>
    </row>
    <row r="273" spans="2:6" ht="18" x14ac:dyDescent="0.55000000000000004">
      <c r="B273" s="65" t="s">
        <v>8</v>
      </c>
      <c r="C273" s="66" t="s">
        <v>14</v>
      </c>
      <c r="D273" s="66" t="s">
        <v>10</v>
      </c>
      <c r="E273" s="67">
        <v>2275</v>
      </c>
      <c r="F273" s="68">
        <v>447</v>
      </c>
    </row>
    <row r="274" spans="2:6" ht="18" x14ac:dyDescent="0.55000000000000004">
      <c r="B274" s="69" t="s">
        <v>40</v>
      </c>
      <c r="C274" s="70" t="s">
        <v>22</v>
      </c>
      <c r="D274" s="70" t="s">
        <v>39</v>
      </c>
      <c r="E274" s="71">
        <v>2870</v>
      </c>
      <c r="F274" s="72">
        <v>300</v>
      </c>
    </row>
    <row r="275" spans="2:6" ht="18" x14ac:dyDescent="0.55000000000000004">
      <c r="B275" s="69" t="s">
        <v>21</v>
      </c>
      <c r="C275" s="70" t="s">
        <v>9</v>
      </c>
      <c r="D275" s="70" t="s">
        <v>10</v>
      </c>
      <c r="E275" s="71">
        <v>1526</v>
      </c>
      <c r="F275" s="72">
        <v>240</v>
      </c>
    </row>
    <row r="276" spans="2:6" ht="18" x14ac:dyDescent="0.55000000000000004">
      <c r="B276" s="65" t="s">
        <v>13</v>
      </c>
      <c r="C276" s="66" t="s">
        <v>14</v>
      </c>
      <c r="D276" s="66" t="s">
        <v>10</v>
      </c>
      <c r="E276" s="67">
        <v>3598</v>
      </c>
      <c r="F276" s="68">
        <v>81</v>
      </c>
    </row>
    <row r="277" spans="2:6" ht="18" x14ac:dyDescent="0.55000000000000004">
      <c r="B277" s="69" t="s">
        <v>13</v>
      </c>
      <c r="C277" s="70" t="s">
        <v>9</v>
      </c>
      <c r="D277" s="70" t="s">
        <v>10</v>
      </c>
      <c r="E277" s="71">
        <v>42</v>
      </c>
      <c r="F277" s="72">
        <v>150</v>
      </c>
    </row>
    <row r="278" spans="2:6" ht="18" x14ac:dyDescent="0.55000000000000004">
      <c r="B278" s="69" t="s">
        <v>26</v>
      </c>
      <c r="C278" s="70" t="s">
        <v>14</v>
      </c>
      <c r="D278" s="70" t="s">
        <v>10</v>
      </c>
      <c r="E278" s="71">
        <v>4781</v>
      </c>
      <c r="F278" s="72">
        <v>123</v>
      </c>
    </row>
    <row r="279" spans="2:6" ht="18" x14ac:dyDescent="0.55000000000000004">
      <c r="B279" s="69" t="s">
        <v>40</v>
      </c>
      <c r="C279" s="70" t="s">
        <v>50</v>
      </c>
      <c r="D279" s="70" t="s">
        <v>49</v>
      </c>
      <c r="E279" s="71">
        <v>8862</v>
      </c>
      <c r="F279" s="72">
        <v>189</v>
      </c>
    </row>
    <row r="280" spans="2:6" ht="18" x14ac:dyDescent="0.55000000000000004">
      <c r="B280" s="65" t="s">
        <v>21</v>
      </c>
      <c r="C280" s="66" t="s">
        <v>22</v>
      </c>
      <c r="D280" s="66" t="s">
        <v>39</v>
      </c>
      <c r="E280" s="67">
        <v>1925</v>
      </c>
      <c r="F280" s="68">
        <v>192</v>
      </c>
    </row>
    <row r="281" spans="2:6" ht="18" x14ac:dyDescent="0.55000000000000004">
      <c r="B281" s="69" t="s">
        <v>26</v>
      </c>
      <c r="C281" s="70" t="s">
        <v>27</v>
      </c>
      <c r="D281" s="70" t="s">
        <v>49</v>
      </c>
      <c r="E281" s="71">
        <v>2989</v>
      </c>
      <c r="F281" s="72">
        <v>3</v>
      </c>
    </row>
    <row r="282" spans="2:6" ht="18" x14ac:dyDescent="0.55000000000000004">
      <c r="B282" s="69" t="s">
        <v>43</v>
      </c>
      <c r="C282" s="70" t="s">
        <v>34</v>
      </c>
      <c r="D282" s="70" t="s">
        <v>39</v>
      </c>
      <c r="E282" s="71">
        <v>5474</v>
      </c>
      <c r="F282" s="72">
        <v>168</v>
      </c>
    </row>
    <row r="283" spans="2:6" ht="18" x14ac:dyDescent="0.55000000000000004">
      <c r="B283" s="65" t="s">
        <v>47</v>
      </c>
      <c r="C283" s="66" t="s">
        <v>14</v>
      </c>
      <c r="D283" s="66" t="s">
        <v>17</v>
      </c>
      <c r="E283" s="67">
        <v>2415</v>
      </c>
      <c r="F283" s="68">
        <v>255</v>
      </c>
    </row>
    <row r="284" spans="2:6" ht="18" x14ac:dyDescent="0.55000000000000004">
      <c r="B284" s="65" t="s">
        <v>26</v>
      </c>
      <c r="C284" s="66" t="s">
        <v>50</v>
      </c>
      <c r="D284" s="66" t="s">
        <v>10</v>
      </c>
      <c r="E284" s="67">
        <v>3402</v>
      </c>
      <c r="F284" s="68">
        <v>366</v>
      </c>
    </row>
    <row r="285" spans="2:6" ht="18" x14ac:dyDescent="0.55000000000000004">
      <c r="B285" s="69" t="s">
        <v>8</v>
      </c>
      <c r="C285" s="70" t="s">
        <v>34</v>
      </c>
      <c r="D285" s="70" t="s">
        <v>49</v>
      </c>
      <c r="E285" s="71">
        <v>623</v>
      </c>
      <c r="F285" s="72">
        <v>51</v>
      </c>
    </row>
    <row r="286" spans="2:6" ht="18" x14ac:dyDescent="0.55000000000000004">
      <c r="B286" s="65" t="s">
        <v>47</v>
      </c>
      <c r="C286" s="66" t="s">
        <v>50</v>
      </c>
      <c r="D286" s="66" t="s">
        <v>17</v>
      </c>
      <c r="E286" s="67">
        <v>7259</v>
      </c>
      <c r="F286" s="68">
        <v>276</v>
      </c>
    </row>
    <row r="287" spans="2:6" ht="18" x14ac:dyDescent="0.55000000000000004">
      <c r="B287" s="69" t="s">
        <v>40</v>
      </c>
      <c r="C287" s="70" t="s">
        <v>14</v>
      </c>
      <c r="D287" s="70" t="s">
        <v>17</v>
      </c>
      <c r="E287" s="71">
        <v>4606</v>
      </c>
      <c r="F287" s="72">
        <v>63</v>
      </c>
    </row>
    <row r="288" spans="2:6" ht="18" x14ac:dyDescent="0.55000000000000004">
      <c r="B288" s="69" t="s">
        <v>18</v>
      </c>
      <c r="C288" s="70" t="s">
        <v>34</v>
      </c>
      <c r="D288" s="70" t="s">
        <v>49</v>
      </c>
      <c r="E288" s="71">
        <v>4137</v>
      </c>
      <c r="F288" s="72">
        <v>60</v>
      </c>
    </row>
    <row r="289" spans="2:6" ht="18" x14ac:dyDescent="0.55000000000000004">
      <c r="B289" s="69" t="s">
        <v>40</v>
      </c>
      <c r="C289" s="70" t="s">
        <v>34</v>
      </c>
      <c r="D289" s="70" t="s">
        <v>10</v>
      </c>
      <c r="E289" s="71">
        <v>10129</v>
      </c>
      <c r="F289" s="72">
        <v>312</v>
      </c>
    </row>
    <row r="290" spans="2:6" ht="18" x14ac:dyDescent="0.55000000000000004">
      <c r="B290" s="69" t="s">
        <v>26</v>
      </c>
      <c r="C290" s="70" t="s">
        <v>9</v>
      </c>
      <c r="D290" s="70" t="s">
        <v>10</v>
      </c>
      <c r="E290" s="71">
        <v>560</v>
      </c>
      <c r="F290" s="72">
        <v>81</v>
      </c>
    </row>
    <row r="291" spans="2:6" ht="18" x14ac:dyDescent="0.55000000000000004">
      <c r="B291" s="69" t="s">
        <v>43</v>
      </c>
      <c r="C291" s="70" t="s">
        <v>22</v>
      </c>
      <c r="D291" s="70" t="s">
        <v>10</v>
      </c>
      <c r="E291" s="71">
        <v>1526</v>
      </c>
      <c r="F291" s="72">
        <v>105</v>
      </c>
    </row>
    <row r="292" spans="2:6" ht="18" x14ac:dyDescent="0.55000000000000004">
      <c r="B292" s="69" t="s">
        <v>40</v>
      </c>
      <c r="C292" s="70" t="s">
        <v>50</v>
      </c>
      <c r="D292" s="70" t="s">
        <v>17</v>
      </c>
      <c r="E292" s="71">
        <v>1932</v>
      </c>
      <c r="F292" s="72">
        <v>369</v>
      </c>
    </row>
    <row r="293" spans="2:6" ht="18" x14ac:dyDescent="0.55000000000000004">
      <c r="B293" s="69" t="s">
        <v>21</v>
      </c>
      <c r="C293" s="70" t="s">
        <v>22</v>
      </c>
      <c r="D293" s="70" t="s">
        <v>10</v>
      </c>
      <c r="E293" s="71">
        <v>6118</v>
      </c>
      <c r="F293" s="72">
        <v>174</v>
      </c>
    </row>
    <row r="294" spans="2:6" ht="18" x14ac:dyDescent="0.55000000000000004">
      <c r="B294" s="69" t="s">
        <v>13</v>
      </c>
      <c r="C294" s="70" t="s">
        <v>27</v>
      </c>
      <c r="D294" s="70" t="s">
        <v>10</v>
      </c>
      <c r="E294" s="71">
        <v>7021</v>
      </c>
      <c r="F294" s="72">
        <v>183</v>
      </c>
    </row>
    <row r="295" spans="2:6" ht="18" x14ac:dyDescent="0.55000000000000004">
      <c r="B295" s="65" t="s">
        <v>26</v>
      </c>
      <c r="C295" s="66" t="s">
        <v>27</v>
      </c>
      <c r="D295" s="66" t="s">
        <v>10</v>
      </c>
      <c r="E295" s="67">
        <v>1638</v>
      </c>
      <c r="F295" s="68">
        <v>63</v>
      </c>
    </row>
    <row r="296" spans="2:6" ht="18" x14ac:dyDescent="0.55000000000000004">
      <c r="B296" s="65" t="s">
        <v>55</v>
      </c>
      <c r="C296" s="66" t="s">
        <v>14</v>
      </c>
      <c r="D296" s="66" t="s">
        <v>17</v>
      </c>
      <c r="E296" s="67">
        <v>3472</v>
      </c>
      <c r="F296" s="68">
        <v>96</v>
      </c>
    </row>
    <row r="297" spans="2:6" ht="18" x14ac:dyDescent="0.55000000000000004">
      <c r="B297" s="69" t="s">
        <v>18</v>
      </c>
      <c r="C297" s="70" t="s">
        <v>22</v>
      </c>
      <c r="D297" s="70" t="s">
        <v>10</v>
      </c>
      <c r="E297" s="71">
        <v>9051</v>
      </c>
      <c r="F297" s="72">
        <v>57</v>
      </c>
    </row>
    <row r="298" spans="2:6" ht="18" x14ac:dyDescent="0.55000000000000004">
      <c r="B298" s="65" t="s">
        <v>40</v>
      </c>
      <c r="C298" s="66" t="s">
        <v>9</v>
      </c>
      <c r="D298" s="66" t="s">
        <v>10</v>
      </c>
      <c r="E298" s="67">
        <v>6454</v>
      </c>
      <c r="F298" s="68">
        <v>54</v>
      </c>
    </row>
    <row r="299" spans="2:6" ht="18" x14ac:dyDescent="0.55000000000000004">
      <c r="B299" s="65" t="s">
        <v>43</v>
      </c>
      <c r="C299" s="66" t="s">
        <v>9</v>
      </c>
      <c r="D299" s="66" t="s">
        <v>17</v>
      </c>
      <c r="E299" s="67">
        <v>4991</v>
      </c>
      <c r="F299" s="68">
        <v>12</v>
      </c>
    </row>
    <row r="300" spans="2:6" ht="18" x14ac:dyDescent="0.55000000000000004">
      <c r="B300" s="69" t="s">
        <v>40</v>
      </c>
      <c r="C300" s="70" t="s">
        <v>9</v>
      </c>
      <c r="D300" s="70" t="s">
        <v>17</v>
      </c>
      <c r="E300" s="71">
        <v>6608</v>
      </c>
      <c r="F300" s="72">
        <v>225</v>
      </c>
    </row>
    <row r="301" spans="2:6" ht="18" x14ac:dyDescent="0.55000000000000004">
      <c r="B301" s="69" t="s">
        <v>40</v>
      </c>
      <c r="C301" s="70" t="s">
        <v>34</v>
      </c>
      <c r="D301" s="70" t="s">
        <v>17</v>
      </c>
      <c r="E301" s="71">
        <v>1281</v>
      </c>
      <c r="F301" s="72">
        <v>75</v>
      </c>
    </row>
    <row r="302" spans="2:6" ht="18" x14ac:dyDescent="0.55000000000000004">
      <c r="B302" s="69" t="s">
        <v>21</v>
      </c>
      <c r="C302" s="70" t="s">
        <v>27</v>
      </c>
      <c r="D302" s="70" t="s">
        <v>17</v>
      </c>
      <c r="E302" s="71">
        <v>3976</v>
      </c>
      <c r="F302" s="72">
        <v>72</v>
      </c>
    </row>
    <row r="303" spans="2:6" ht="18" x14ac:dyDescent="0.55000000000000004">
      <c r="B303" s="69" t="s">
        <v>46</v>
      </c>
      <c r="C303" s="70" t="s">
        <v>9</v>
      </c>
      <c r="D303" s="70" t="s">
        <v>17</v>
      </c>
      <c r="E303" s="71">
        <v>1057</v>
      </c>
      <c r="F303" s="72">
        <v>54</v>
      </c>
    </row>
    <row r="304" spans="2:6" ht="18" x14ac:dyDescent="0.55000000000000004">
      <c r="B304" s="75" t="s">
        <v>55</v>
      </c>
      <c r="C304" s="76" t="s">
        <v>34</v>
      </c>
      <c r="D304" s="76" t="s">
        <v>17</v>
      </c>
      <c r="E304" s="77">
        <v>5586</v>
      </c>
      <c r="F304" s="78">
        <v>525</v>
      </c>
    </row>
  </sheetData>
  <mergeCells count="1">
    <mergeCell ref="B1:E2"/>
  </mergeCells>
  <pageMargins left="0.7" right="0.7" top="0.75" bottom="0.75" header="0.3" footer="0.3"/>
  <pageSetup paperSize="9" orientation="portrait" horizontalDpi="0" verticalDpi="0"/>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70"/>
  <sheetViews>
    <sheetView workbookViewId="0">
      <selection activeCell="E35" sqref="E35"/>
    </sheetView>
  </sheetViews>
  <sheetFormatPr defaultColWidth="11" defaultRowHeight="18" x14ac:dyDescent="0.55000000000000004"/>
  <cols>
    <col min="1" max="1" width="27.875" style="13" bestFit="1" customWidth="1"/>
    <col min="2" max="2" width="18.25" style="13" bestFit="1" customWidth="1"/>
    <col min="4" max="4" width="1.1875" customWidth="1"/>
    <col min="5" max="5" width="27.3125" bestFit="1" customWidth="1"/>
    <col min="6" max="6" width="18.25" bestFit="1" customWidth="1"/>
  </cols>
  <sheetData>
    <row r="1" spans="1:6" ht="21" x14ac:dyDescent="0.65">
      <c r="A1" s="108" t="s">
        <v>76</v>
      </c>
      <c r="B1" s="108"/>
      <c r="E1" s="105" t="s">
        <v>77</v>
      </c>
      <c r="F1" s="105"/>
    </row>
    <row r="3" spans="1:6" x14ac:dyDescent="0.55000000000000004">
      <c r="A3" s="48" t="s">
        <v>70</v>
      </c>
      <c r="B3" s="13" t="s">
        <v>71</v>
      </c>
      <c r="E3" s="39" t="s">
        <v>70</v>
      </c>
      <c r="F3" t="s">
        <v>71</v>
      </c>
    </row>
    <row r="4" spans="1:6" x14ac:dyDescent="0.55000000000000004">
      <c r="A4" s="45" t="s">
        <v>34</v>
      </c>
      <c r="B4" s="46">
        <v>25221</v>
      </c>
      <c r="E4" s="40" t="s">
        <v>34</v>
      </c>
      <c r="F4" s="41">
        <v>6069</v>
      </c>
    </row>
    <row r="5" spans="1:6" x14ac:dyDescent="0.55000000000000004">
      <c r="A5" s="49" t="s">
        <v>43</v>
      </c>
      <c r="B5" s="46">
        <v>25221</v>
      </c>
      <c r="E5" s="47" t="s">
        <v>21</v>
      </c>
      <c r="F5" s="41">
        <v>6069</v>
      </c>
    </row>
    <row r="6" spans="1:6" x14ac:dyDescent="0.55000000000000004">
      <c r="A6" s="45" t="s">
        <v>22</v>
      </c>
      <c r="B6" s="46">
        <v>39620</v>
      </c>
      <c r="E6" s="40" t="s">
        <v>22</v>
      </c>
      <c r="F6" s="41">
        <v>5019</v>
      </c>
    </row>
    <row r="7" spans="1:6" x14ac:dyDescent="0.55000000000000004">
      <c r="A7" s="49" t="s">
        <v>43</v>
      </c>
      <c r="B7" s="46">
        <v>39620</v>
      </c>
      <c r="E7" s="47" t="s">
        <v>13</v>
      </c>
      <c r="F7" s="41">
        <v>5019</v>
      </c>
    </row>
    <row r="8" spans="1:6" x14ac:dyDescent="0.55000000000000004">
      <c r="A8" s="45" t="s">
        <v>50</v>
      </c>
      <c r="B8" s="46">
        <v>41559</v>
      </c>
      <c r="E8" s="40" t="s">
        <v>50</v>
      </c>
      <c r="F8" s="41">
        <v>5516</v>
      </c>
    </row>
    <row r="9" spans="1:6" x14ac:dyDescent="0.55000000000000004">
      <c r="A9" s="49" t="s">
        <v>43</v>
      </c>
      <c r="B9" s="46">
        <v>41559</v>
      </c>
      <c r="E9" s="47" t="s">
        <v>13</v>
      </c>
      <c r="F9" s="41">
        <v>5516</v>
      </c>
    </row>
    <row r="10" spans="1:6" x14ac:dyDescent="0.55000000000000004">
      <c r="A10" s="45" t="s">
        <v>9</v>
      </c>
      <c r="B10" s="46">
        <v>43568</v>
      </c>
      <c r="E10" s="40" t="s">
        <v>9</v>
      </c>
      <c r="F10" s="41">
        <v>7987</v>
      </c>
    </row>
    <row r="11" spans="1:6" x14ac:dyDescent="0.55000000000000004">
      <c r="A11" s="49" t="s">
        <v>40</v>
      </c>
      <c r="B11" s="46">
        <v>43568</v>
      </c>
      <c r="E11" s="47" t="s">
        <v>55</v>
      </c>
      <c r="F11" s="41">
        <v>7987</v>
      </c>
    </row>
    <row r="12" spans="1:6" x14ac:dyDescent="0.55000000000000004">
      <c r="A12" s="45" t="s">
        <v>27</v>
      </c>
      <c r="B12" s="46">
        <v>45752</v>
      </c>
      <c r="E12" s="40" t="s">
        <v>27</v>
      </c>
      <c r="F12" s="41">
        <v>3976</v>
      </c>
    </row>
    <row r="13" spans="1:6" x14ac:dyDescent="0.55000000000000004">
      <c r="A13" s="49" t="s">
        <v>46</v>
      </c>
      <c r="B13" s="46">
        <v>45752</v>
      </c>
      <c r="E13" s="47" t="s">
        <v>21</v>
      </c>
      <c r="F13" s="41">
        <v>3976</v>
      </c>
    </row>
    <row r="14" spans="1:6" x14ac:dyDescent="0.55000000000000004">
      <c r="A14" s="45" t="s">
        <v>14</v>
      </c>
      <c r="B14" s="46">
        <v>38325</v>
      </c>
      <c r="E14" s="40" t="s">
        <v>14</v>
      </c>
      <c r="F14" s="41">
        <v>2142</v>
      </c>
    </row>
    <row r="15" spans="1:6" x14ac:dyDescent="0.55000000000000004">
      <c r="A15" s="49" t="s">
        <v>8</v>
      </c>
      <c r="B15" s="46">
        <v>38325</v>
      </c>
      <c r="E15" s="47" t="s">
        <v>46</v>
      </c>
      <c r="F15" s="41">
        <v>2142</v>
      </c>
    </row>
    <row r="16" spans="1:6" ht="15.75" x14ac:dyDescent="0.5">
      <c r="A16"/>
      <c r="B16"/>
    </row>
    <row r="17" spans="1:6" ht="15.75" x14ac:dyDescent="0.5">
      <c r="A17"/>
      <c r="B17"/>
    </row>
    <row r="18" spans="1:6" ht="15.75" x14ac:dyDescent="0.5">
      <c r="A18"/>
      <c r="B18"/>
    </row>
    <row r="19" spans="1:6" ht="15.75" x14ac:dyDescent="0.5">
      <c r="A19"/>
      <c r="B19"/>
    </row>
    <row r="20" spans="1:6" ht="21" x14ac:dyDescent="0.65">
      <c r="A20" s="105" t="s">
        <v>78</v>
      </c>
      <c r="B20" s="105"/>
      <c r="E20" s="109" t="s">
        <v>79</v>
      </c>
      <c r="F20" s="109"/>
    </row>
    <row r="21" spans="1:6" ht="15.75" x14ac:dyDescent="0.5">
      <c r="A21"/>
      <c r="B21"/>
    </row>
    <row r="22" spans="1:6" ht="21" x14ac:dyDescent="0.65">
      <c r="A22" s="44" t="s">
        <v>70</v>
      </c>
      <c r="B22" s="42" t="s">
        <v>71</v>
      </c>
      <c r="E22" s="44" t="s">
        <v>70</v>
      </c>
      <c r="F22" s="42" t="s">
        <v>71</v>
      </c>
    </row>
    <row r="23" spans="1:6" ht="21" x14ac:dyDescent="0.65">
      <c r="A23" s="43" t="s">
        <v>34</v>
      </c>
      <c r="B23" s="50">
        <v>16534</v>
      </c>
      <c r="E23" s="43" t="s">
        <v>34</v>
      </c>
      <c r="F23" s="50">
        <v>1778</v>
      </c>
    </row>
    <row r="24" spans="1:6" ht="21" x14ac:dyDescent="0.65">
      <c r="A24" s="51" t="s">
        <v>19</v>
      </c>
      <c r="B24" s="50">
        <v>16534</v>
      </c>
      <c r="E24" s="51" t="s">
        <v>23</v>
      </c>
      <c r="F24" s="50">
        <v>1778</v>
      </c>
    </row>
    <row r="25" spans="1:6" ht="21" x14ac:dyDescent="0.65">
      <c r="A25" s="43" t="s">
        <v>22</v>
      </c>
      <c r="B25" s="50">
        <v>36799</v>
      </c>
      <c r="E25" s="43" t="s">
        <v>22</v>
      </c>
      <c r="F25" s="50">
        <v>98</v>
      </c>
    </row>
    <row r="26" spans="1:6" ht="21" x14ac:dyDescent="0.65">
      <c r="A26" s="51" t="s">
        <v>30</v>
      </c>
      <c r="B26" s="50">
        <v>36799</v>
      </c>
      <c r="E26" s="51" t="s">
        <v>51</v>
      </c>
      <c r="F26" s="50">
        <v>98</v>
      </c>
    </row>
    <row r="27" spans="1:6" ht="21" x14ac:dyDescent="0.65">
      <c r="A27" s="43" t="s">
        <v>50</v>
      </c>
      <c r="B27" s="50">
        <v>28861</v>
      </c>
      <c r="E27" s="43" t="s">
        <v>50</v>
      </c>
      <c r="F27" s="50">
        <v>252</v>
      </c>
    </row>
    <row r="28" spans="1:6" ht="21" x14ac:dyDescent="0.65">
      <c r="A28" s="51" t="s">
        <v>42</v>
      </c>
      <c r="B28" s="50">
        <v>28861</v>
      </c>
      <c r="E28" s="51" t="s">
        <v>12</v>
      </c>
      <c r="F28" s="50">
        <v>252</v>
      </c>
    </row>
    <row r="29" spans="1:6" ht="21" x14ac:dyDescent="0.65">
      <c r="A29" s="43" t="s">
        <v>9</v>
      </c>
      <c r="B29" s="50">
        <v>23583</v>
      </c>
      <c r="E29" s="43" t="s">
        <v>9</v>
      </c>
      <c r="F29" s="50">
        <v>1197</v>
      </c>
    </row>
    <row r="30" spans="1:6" ht="21" x14ac:dyDescent="0.65">
      <c r="A30" s="51" t="s">
        <v>51</v>
      </c>
      <c r="B30" s="50">
        <v>23583</v>
      </c>
      <c r="E30" s="51" t="s">
        <v>19</v>
      </c>
      <c r="F30" s="50">
        <v>1197</v>
      </c>
    </row>
    <row r="31" spans="1:6" ht="21" x14ac:dyDescent="0.65">
      <c r="A31" s="43" t="s">
        <v>27</v>
      </c>
      <c r="B31" s="50">
        <v>16968</v>
      </c>
      <c r="E31" s="43" t="s">
        <v>27</v>
      </c>
      <c r="F31" s="50">
        <v>630</v>
      </c>
    </row>
    <row r="32" spans="1:6" ht="21" x14ac:dyDescent="0.65">
      <c r="A32" s="51" t="s">
        <v>31</v>
      </c>
      <c r="B32" s="50">
        <v>16968</v>
      </c>
      <c r="E32" s="51" t="s">
        <v>48</v>
      </c>
      <c r="F32" s="50">
        <v>630</v>
      </c>
    </row>
    <row r="33" spans="1:6" ht="21" x14ac:dyDescent="0.65">
      <c r="A33" s="43" t="s">
        <v>14</v>
      </c>
      <c r="B33" s="50">
        <v>32557</v>
      </c>
      <c r="E33" s="43" t="s">
        <v>14</v>
      </c>
      <c r="F33" s="50">
        <v>98</v>
      </c>
    </row>
    <row r="34" spans="1:6" ht="21" x14ac:dyDescent="0.65">
      <c r="A34" s="51" t="s">
        <v>25</v>
      </c>
      <c r="B34" s="50">
        <v>32557</v>
      </c>
      <c r="E34" s="51" t="s">
        <v>51</v>
      </c>
      <c r="F34" s="50">
        <v>98</v>
      </c>
    </row>
    <row r="35" spans="1:6" ht="15.75" x14ac:dyDescent="0.5">
      <c r="A35"/>
      <c r="B35"/>
    </row>
    <row r="36" spans="1:6" ht="15.75" x14ac:dyDescent="0.5">
      <c r="A36"/>
      <c r="B36"/>
    </row>
    <row r="37" spans="1:6" ht="15.75" x14ac:dyDescent="0.5">
      <c r="A37"/>
      <c r="B37"/>
    </row>
    <row r="38" spans="1:6" ht="15.75" x14ac:dyDescent="0.5">
      <c r="A38"/>
      <c r="B38"/>
    </row>
    <row r="39" spans="1:6" ht="15.75" x14ac:dyDescent="0.5">
      <c r="A39"/>
      <c r="B39"/>
    </row>
    <row r="40" spans="1:6" ht="15.75" x14ac:dyDescent="0.5">
      <c r="A40"/>
      <c r="B40"/>
    </row>
    <row r="41" spans="1:6" ht="15.75" x14ac:dyDescent="0.5">
      <c r="A41"/>
      <c r="B41"/>
    </row>
    <row r="42" spans="1:6" ht="15.75" x14ac:dyDescent="0.5">
      <c r="A42"/>
      <c r="B42"/>
    </row>
    <row r="43" spans="1:6" ht="15.75" x14ac:dyDescent="0.5">
      <c r="A43"/>
      <c r="B43"/>
    </row>
    <row r="44" spans="1:6" ht="15.75" x14ac:dyDescent="0.5">
      <c r="A44"/>
      <c r="B44"/>
    </row>
    <row r="45" spans="1:6" ht="15.75" x14ac:dyDescent="0.5">
      <c r="A45"/>
      <c r="B45"/>
    </row>
    <row r="46" spans="1:6" ht="15.75" x14ac:dyDescent="0.5">
      <c r="A46"/>
      <c r="B46"/>
    </row>
    <row r="47" spans="1:6" ht="15.75" x14ac:dyDescent="0.5">
      <c r="A47"/>
      <c r="B47"/>
    </row>
    <row r="48" spans="1:6" ht="15.75" x14ac:dyDescent="0.5">
      <c r="A48"/>
      <c r="B48"/>
    </row>
    <row r="49" spans="1:2" ht="15.75" x14ac:dyDescent="0.5">
      <c r="A49"/>
      <c r="B49"/>
    </row>
    <row r="50" spans="1:2" ht="15.75" x14ac:dyDescent="0.5">
      <c r="A50"/>
      <c r="B50"/>
    </row>
    <row r="51" spans="1:2" ht="15.75" x14ac:dyDescent="0.5">
      <c r="A51"/>
      <c r="B51"/>
    </row>
    <row r="52" spans="1:2" ht="15.75" x14ac:dyDescent="0.5">
      <c r="A52"/>
      <c r="B52"/>
    </row>
    <row r="53" spans="1:2" ht="15.75" x14ac:dyDescent="0.5">
      <c r="A53"/>
      <c r="B53"/>
    </row>
    <row r="54" spans="1:2" ht="15.75" x14ac:dyDescent="0.5">
      <c r="A54"/>
      <c r="B54"/>
    </row>
    <row r="55" spans="1:2" ht="15.75" x14ac:dyDescent="0.5">
      <c r="A55"/>
      <c r="B55"/>
    </row>
    <row r="56" spans="1:2" ht="15.75" x14ac:dyDescent="0.5">
      <c r="A56"/>
      <c r="B56"/>
    </row>
    <row r="57" spans="1:2" ht="15.75" x14ac:dyDescent="0.5">
      <c r="A57"/>
      <c r="B57"/>
    </row>
    <row r="58" spans="1:2" ht="15.75" x14ac:dyDescent="0.5">
      <c r="A58"/>
      <c r="B58"/>
    </row>
    <row r="59" spans="1:2" ht="15.75" x14ac:dyDescent="0.5">
      <c r="A59"/>
      <c r="B59"/>
    </row>
    <row r="60" spans="1:2" ht="15.75" x14ac:dyDescent="0.5">
      <c r="A60"/>
      <c r="B60"/>
    </row>
    <row r="61" spans="1:2" ht="15.75" x14ac:dyDescent="0.5">
      <c r="A61"/>
      <c r="B61"/>
    </row>
    <row r="62" spans="1:2" ht="15.75" x14ac:dyDescent="0.5">
      <c r="A62"/>
      <c r="B62"/>
    </row>
    <row r="63" spans="1:2" ht="15.75" x14ac:dyDescent="0.5">
      <c r="A63"/>
      <c r="B63"/>
    </row>
    <row r="64" spans="1:2" ht="15.75" x14ac:dyDescent="0.5">
      <c r="A64"/>
      <c r="B64"/>
    </row>
    <row r="65" spans="1:2" ht="15.75" x14ac:dyDescent="0.5">
      <c r="A65"/>
      <c r="B65"/>
    </row>
    <row r="66" spans="1:2" ht="15.75" x14ac:dyDescent="0.5">
      <c r="A66"/>
      <c r="B66"/>
    </row>
    <row r="67" spans="1:2" ht="15.75" x14ac:dyDescent="0.5">
      <c r="A67"/>
      <c r="B67"/>
    </row>
    <row r="68" spans="1:2" ht="15.75" x14ac:dyDescent="0.5">
      <c r="A68"/>
      <c r="B68"/>
    </row>
    <row r="69" spans="1:2" ht="15.75" x14ac:dyDescent="0.5">
      <c r="A69"/>
      <c r="B69"/>
    </row>
    <row r="70" spans="1:2" ht="15.75" x14ac:dyDescent="0.5">
      <c r="A70"/>
      <c r="B70"/>
    </row>
  </sheetData>
  <mergeCells count="4">
    <mergeCell ref="A1:B1"/>
    <mergeCell ref="E1:F1"/>
    <mergeCell ref="E20:F20"/>
    <mergeCell ref="A20:B2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 DATA</vt:lpstr>
      <vt:lpstr>AMENDED DATA</vt:lpstr>
      <vt:lpstr>STATISTICS</vt:lpstr>
      <vt:lpstr>EXPLORATORY DATA ANALYSIS</vt:lpstr>
      <vt:lpstr>SALES ANALYSIS WITH FORMULA</vt:lpstr>
      <vt:lpstr>SALES ANALYSIS WITH PIVOT</vt:lpstr>
      <vt:lpstr>TOP 5 PRODUCTS</vt:lpstr>
      <vt:lpstr>ANOMALIES DETECTED</vt:lpstr>
      <vt:lpstr>STAFF &amp; PRODUCT ANALYSIS</vt:lpstr>
      <vt:lpstr>PROFITS BY PRODUCT</vt:lpstr>
      <vt:lpstr>DYNAMIC SALES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Mac</cp:lastModifiedBy>
  <dcterms:created xsi:type="dcterms:W3CDTF">2022-06-29T17:43:05Z</dcterms:created>
  <dcterms:modified xsi:type="dcterms:W3CDTF">2022-08-31T14:30:54Z</dcterms:modified>
  <cp:category/>
</cp:coreProperties>
</file>