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_Analyst_Portfolio\02.excel\"/>
    </mc:Choice>
  </mc:AlternateContent>
  <xr:revisionPtr revIDLastSave="0" documentId="13_ncr:1_{B0522D27-1FBF-4E8E-A909-63E661A760D9}" xr6:coauthVersionLast="47" xr6:coauthVersionMax="47" xr10:uidLastSave="{00000000-0000-0000-0000-000000000000}"/>
  <bookViews>
    <workbookView xWindow="-110" yWindow="-110" windowWidth="19420" windowHeight="10420" activeTab="1" xr2:uid="{6AAAAD93-CBE8-A94C-B988-B48D810A828C}"/>
  </bookViews>
  <sheets>
    <sheet name="Задания 1-3" sheetId="1" r:id="rId1"/>
    <sheet name="Задание 4" sheetId="2" r:id="rId2"/>
    <sheet name="Задание 5" sheetId="5" r:id="rId3"/>
  </sheets>
  <definedNames>
    <definedName name="_xlcn.WorksheetConnection_Tasks_Analyst.xlsxТаблица2" hidden="1">Таблица2[]</definedName>
    <definedName name="_xlnm._FilterDatabase" localSheetId="1" hidden="1">'Задание 4'!$A$5:$H$45</definedName>
  </definedNames>
  <calcPr calcId="191029"/>
  <pivotCaches>
    <pivotCache cacheId="6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2" name="Таблица2" connection="WorksheetConnection_Tasks_Analyst.xlsx!Таблица2"/>
        </x15:modelTables>
      </x15:dataModel>
    </ext>
  </extLst>
</workbook>
</file>

<file path=xl/calcChain.xml><?xml version="1.0" encoding="utf-8"?>
<calcChain xmlns="http://schemas.openxmlformats.org/spreadsheetml/2006/main">
  <c r="C29" i="5" l="1"/>
  <c r="D26" i="5" s="1"/>
  <c r="C30" i="5"/>
  <c r="D22" i="5" s="1"/>
  <c r="C31" i="5"/>
  <c r="D25" i="5" s="1"/>
  <c r="C32" i="5"/>
  <c r="C33" i="5"/>
  <c r="D18" i="5" s="1"/>
  <c r="C34" i="5"/>
  <c r="D10" i="5" s="1"/>
  <c r="C35" i="5"/>
  <c r="C28" i="5"/>
  <c r="D9" i="5" s="1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10" i="5"/>
  <c r="B51" i="2"/>
  <c r="Q33" i="1"/>
  <c r="Q34" i="1"/>
  <c r="Q35" i="1"/>
  <c r="Q36" i="1"/>
  <c r="Q37" i="1"/>
  <c r="Q32" i="1"/>
  <c r="P33" i="1"/>
  <c r="P34" i="1"/>
  <c r="P35" i="1"/>
  <c r="P36" i="1"/>
  <c r="P37" i="1"/>
  <c r="P32" i="1"/>
  <c r="O32" i="1"/>
  <c r="O33" i="1"/>
  <c r="O34" i="1"/>
  <c r="O35" i="1"/>
  <c r="O36" i="1"/>
  <c r="O37" i="1"/>
  <c r="N33" i="1"/>
  <c r="N34" i="1"/>
  <c r="N35" i="1"/>
  <c r="N36" i="1"/>
  <c r="N37" i="1"/>
  <c r="N32" i="1"/>
  <c r="N23" i="1"/>
  <c r="N22" i="1"/>
  <c r="O24" i="1"/>
  <c r="O23" i="1"/>
  <c r="O22" i="1"/>
  <c r="C24" i="1"/>
  <c r="D24" i="1"/>
  <c r="E24" i="1"/>
  <c r="F24" i="1"/>
  <c r="G24" i="1"/>
  <c r="H24" i="1"/>
  <c r="I24" i="1"/>
  <c r="J24" i="1"/>
  <c r="K24" i="1"/>
  <c r="L24" i="1"/>
  <c r="M24" i="1"/>
  <c r="B24" i="1"/>
  <c r="E9" i="1"/>
  <c r="E10" i="1"/>
  <c r="E11" i="1"/>
  <c r="E12" i="1"/>
  <c r="E13" i="1"/>
  <c r="E14" i="1"/>
  <c r="E8" i="1"/>
  <c r="D14" i="1"/>
  <c r="D23" i="5" l="1"/>
  <c r="D17" i="5"/>
  <c r="D24" i="5"/>
  <c r="D16" i="5"/>
  <c r="D15" i="5"/>
  <c r="D14" i="5"/>
  <c r="D21" i="5"/>
  <c r="D13" i="5"/>
  <c r="D20" i="5"/>
  <c r="D12" i="5"/>
  <c r="D19" i="5"/>
  <c r="D11" i="5"/>
  <c r="C36" i="5"/>
  <c r="N24" i="1"/>
  <c r="D9" i="1" l="1"/>
  <c r="D10" i="1"/>
  <c r="D11" i="1"/>
  <c r="D12" i="1"/>
  <c r="D13" i="1"/>
  <c r="D8" i="1"/>
  <c r="C14" i="1"/>
  <c r="B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6CE32-3615-475F-A295-2BEE60C80FC5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1A95E0F-F5E7-4572-876E-D3F8E33F5514}" name="WorksheetConnection_Tasks_Analyst.xlsx!Таблица2" type="102" refreshedVersion="8" minRefreshableVersion="5">
    <extLst>
      <ext xmlns:x15="http://schemas.microsoft.com/office/spreadsheetml/2010/11/main" uri="{DE250136-89BD-433C-8126-D09CA5730AF9}">
        <x15:connection id="Таблица2" autoDelete="1">
          <x15:rangePr sourceName="_xlcn.WorksheetConnection_Tasks_Analyst.xlsxТаблица2"/>
        </x15:connection>
      </ext>
    </extLst>
  </connection>
</connections>
</file>

<file path=xl/sharedStrings.xml><?xml version="1.0" encoding="utf-8"?>
<sst xmlns="http://schemas.openxmlformats.org/spreadsheetml/2006/main" count="258" uniqueCount="116">
  <si>
    <t>Задание 1.</t>
  </si>
  <si>
    <t>Группы товаров</t>
  </si>
  <si>
    <t>План региона, шт.</t>
  </si>
  <si>
    <t>Факт продаж, шт.</t>
  </si>
  <si>
    <t>Текущее выполнение плана, %</t>
  </si>
  <si>
    <t>Прогноз выполнения плана, %</t>
  </si>
  <si>
    <t>Итого:</t>
  </si>
  <si>
    <t>Задание 2.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</si>
  <si>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</si>
  <si>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</si>
  <si>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</si>
  <si>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</si>
  <si>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</si>
  <si>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</si>
  <si>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</si>
  <si>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</si>
  <si>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</si>
  <si>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</si>
  <si>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</si>
  <si>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</si>
  <si>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Общий</t>
  </si>
  <si>
    <t>1 квартал</t>
  </si>
  <si>
    <t>Прирост, %</t>
  </si>
  <si>
    <t>Задание 3.</t>
  </si>
  <si>
    <t>1 кв</t>
  </si>
  <si>
    <t>2 кв</t>
  </si>
  <si>
    <t>3 кв</t>
  </si>
  <si>
    <t>4 кв</t>
  </si>
  <si>
    <t>Задание 4.</t>
  </si>
  <si>
    <t>Город</t>
  </si>
  <si>
    <t>Магазин</t>
  </si>
  <si>
    <t>Магазин 1</t>
  </si>
  <si>
    <t>Магазин 2</t>
  </si>
  <si>
    <t>Липецк</t>
  </si>
  <si>
    <t>Магазин 3</t>
  </si>
  <si>
    <t>Магазин 4</t>
  </si>
  <si>
    <t>Магазин 5</t>
  </si>
  <si>
    <t>Магазин 6</t>
  </si>
  <si>
    <t>Магазин 7</t>
  </si>
  <si>
    <t>Магазин 8</t>
  </si>
  <si>
    <t>Магазин 9</t>
  </si>
  <si>
    <t>Магазин 10</t>
  </si>
  <si>
    <t>Магазин 11</t>
  </si>
  <si>
    <t>Магазин 12</t>
  </si>
  <si>
    <t>Магазин 13</t>
  </si>
  <si>
    <t>Магазин 14</t>
  </si>
  <si>
    <t>Магазин 15</t>
  </si>
  <si>
    <t>Магазин 16</t>
  </si>
  <si>
    <t>Магазин 17</t>
  </si>
  <si>
    <t>Магазин 18</t>
  </si>
  <si>
    <t>Магазин 19</t>
  </si>
  <si>
    <t>Магазин 20</t>
  </si>
  <si>
    <t>Магазин 21</t>
  </si>
  <si>
    <t>Псков</t>
  </si>
  <si>
    <t>Магазин 22</t>
  </si>
  <si>
    <t>Магазин 23</t>
  </si>
  <si>
    <t>Магазин 24</t>
  </si>
  <si>
    <t>Магазин 25</t>
  </si>
  <si>
    <t>Магазин 26</t>
  </si>
  <si>
    <t>Магазин 27</t>
  </si>
  <si>
    <t>Магазин 28</t>
  </si>
  <si>
    <t>Магазин 29</t>
  </si>
  <si>
    <t>Магазин 30</t>
  </si>
  <si>
    <t>Магазин 31</t>
  </si>
  <si>
    <t>Магазин 32</t>
  </si>
  <si>
    <t>Товар 1</t>
  </si>
  <si>
    <t>Товар 2</t>
  </si>
  <si>
    <t>Товар 3</t>
  </si>
  <si>
    <t>Товар 4</t>
  </si>
  <si>
    <t>Товар 5</t>
  </si>
  <si>
    <t>Товар 6</t>
  </si>
  <si>
    <t>Примечание: в месяце 22 рабочих дня, отработано 17 дней</t>
  </si>
  <si>
    <t>Продажи</t>
  </si>
  <si>
    <t>Рассчитайте текущее и прогнозируемое выполнение плана по каждому  товару и по компании в целом.</t>
  </si>
  <si>
    <r>
      <t xml:space="preserve">Определите </t>
    </r>
    <r>
      <rPr>
        <b/>
        <sz val="12"/>
        <rFont val="Calibri"/>
        <family val="2"/>
        <scheme val="minor"/>
      </rPr>
      <t>долю</t>
    </r>
    <r>
      <rPr>
        <sz val="12"/>
        <rFont val="Calibri"/>
        <family val="2"/>
        <scheme val="minor"/>
      </rPr>
      <t xml:space="preserve"> товара в продажах за каждый квартал.</t>
    </r>
  </si>
  <si>
    <t>Менеджер</t>
  </si>
  <si>
    <t>Толстой</t>
  </si>
  <si>
    <t>Лермонтов</t>
  </si>
  <si>
    <t>Пушкин</t>
  </si>
  <si>
    <t>Маяковский</t>
  </si>
  <si>
    <t>Носов</t>
  </si>
  <si>
    <t>Куприн</t>
  </si>
  <si>
    <t>Москва</t>
  </si>
  <si>
    <t>Владимир</t>
  </si>
  <si>
    <t>Санкт-Петербург</t>
  </si>
  <si>
    <t>Казань</t>
  </si>
  <si>
    <t>Дмитров</t>
  </si>
  <si>
    <t>Магазин 33</t>
  </si>
  <si>
    <t>Магазин 34</t>
  </si>
  <si>
    <t>Магазин 35</t>
  </si>
  <si>
    <t>Магазин 36</t>
  </si>
  <si>
    <t>Магазин 37</t>
  </si>
  <si>
    <t>Магазин 38</t>
  </si>
  <si>
    <t>Магазин 39</t>
  </si>
  <si>
    <t>Магазин 40</t>
  </si>
  <si>
    <t>Продажи товара №1, руб.</t>
  </si>
  <si>
    <t>Продажи товара №2, руб.</t>
  </si>
  <si>
    <t>Продажи товара №3, руб.</t>
  </si>
  <si>
    <t>Продажи товара №4, руб.</t>
  </si>
  <si>
    <t>Продажи товара №5, руб.</t>
  </si>
  <si>
    <r>
      <t xml:space="preserve">На основании данной таблицы составьте сводную таблицу </t>
    </r>
    <r>
      <rPr>
        <b/>
        <sz val="14"/>
        <rFont val="Calibri"/>
        <family val="2"/>
        <scheme val="minor"/>
      </rPr>
      <t>с общими продажами</t>
    </r>
    <r>
      <rPr>
        <sz val="14"/>
        <rFont val="Calibri"/>
        <family val="2"/>
        <scheme val="minor"/>
      </rPr>
      <t xml:space="preserve"> (суммарно по всем товарам) по каждому городу и магазину </t>
    </r>
    <r>
      <rPr>
        <b/>
        <sz val="14"/>
        <rFont val="Calibri"/>
        <family val="2"/>
        <scheme val="minor"/>
      </rPr>
      <t>в рублях и в долларах ($=70RUR)</t>
    </r>
  </si>
  <si>
    <t>Задание 5.</t>
  </si>
  <si>
    <t>Продажи, руб</t>
  </si>
  <si>
    <t>Доля продаж магазина в городе, %</t>
  </si>
  <si>
    <t>Краснодар</t>
  </si>
  <si>
    <t>Магазин 4 (Москва)</t>
  </si>
  <si>
    <t>Итого по городам</t>
  </si>
  <si>
    <t>Общий итог</t>
  </si>
  <si>
    <t>Заполните столбец "Наименование" с помощью формулы, как в примере.</t>
  </si>
  <si>
    <t>Наименование</t>
  </si>
  <si>
    <t>Рассчитайте показатели в столбце "Доля продаж магазина в городе,  %".</t>
  </si>
  <si>
    <t>Заполните столбец "Менеджер" соответствующими значениями с листа с Заданием 4.</t>
  </si>
  <si>
    <t>Рассчитайте значения "Итого по городам" для ячеек С28-С35.</t>
  </si>
  <si>
    <r>
      <t xml:space="preserve">Определите прирост продаж </t>
    </r>
    <r>
      <rPr>
        <b/>
        <sz val="12"/>
        <rFont val="Calibri (Основной текст)"/>
        <charset val="204"/>
      </rPr>
      <t>1 квартала 2019 г</t>
    </r>
    <r>
      <rPr>
        <b/>
        <sz val="12"/>
        <rFont val="Calibri"/>
        <family val="2"/>
        <scheme val="minor"/>
      </rPr>
      <t>.</t>
    </r>
    <r>
      <rPr>
        <sz val="12"/>
        <rFont val="Calibri"/>
        <family val="2"/>
        <scheme val="minor"/>
      </rPr>
      <t xml:space="preserve"> к соответствующему периоду прошлого года и годовой прирост продаж 2019 к 2018 г.</t>
    </r>
  </si>
  <si>
    <t/>
  </si>
  <si>
    <t>Общие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</si>
</sst>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19]mmmm\ yyyy;@"/>
    <numFmt numFmtId="165" formatCode="_-* #,##0_-;\-* #,##0_-;_-* &quot;-&quot;??_-;_-@_-"/>
  </numFmts>
  <fonts count="26">
    <font>
      <sz val="10"/>
      <name val="Arial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u/>
      <sz val="14"/>
      <name val="Tahoma"/>
      <family val="2"/>
      <charset val="204"/>
    </font>
    <font>
      <sz val="10"/>
      <name val="Tahoma"/>
      <family val="2"/>
      <charset val="204"/>
    </font>
    <font>
      <b/>
      <sz val="10"/>
      <name val="Tahoma"/>
      <family val="2"/>
      <charset val="204"/>
    </font>
    <font>
      <sz val="10"/>
      <name val="Arial"/>
      <family val="2"/>
      <charset val="204"/>
    </font>
    <font>
      <i/>
      <u/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charset val="204"/>
      <scheme val="minor"/>
    </font>
    <font>
      <u/>
      <sz val="12"/>
      <name val="Calibri"/>
      <family val="2"/>
      <scheme val="minor"/>
    </font>
    <font>
      <sz val="12"/>
      <name val="Tahoma"/>
      <family val="2"/>
      <charset val="204"/>
    </font>
    <font>
      <b/>
      <sz val="12"/>
      <name val="Calibri (Основной текст)"/>
      <charset val="204"/>
    </font>
    <font>
      <sz val="8"/>
      <name val="Arial"/>
      <family val="2"/>
    </font>
    <font>
      <sz val="12"/>
      <color theme="0" tint="-4.9989318521683403E-2"/>
      <name val="Calibri"/>
      <family val="2"/>
      <scheme val="minor"/>
    </font>
    <font>
      <i/>
      <u/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Tahoma"/>
      <family val="2"/>
      <charset val="204"/>
    </font>
    <font>
      <sz val="10"/>
      <name val="Arial Cyr"/>
      <charset val="204"/>
    </font>
    <font>
      <b/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0" fontId="24" fillId="0" borderId="0"/>
  </cellStyleXfs>
  <cellXfs count="94">
    <xf numFmtId="0" fontId="0" fillId="0" borderId="0" xfId="0"/>
    <xf numFmtId="0" fontId="3" fillId="0" borderId="0" xfId="0" applyFont="1"/>
    <xf numFmtId="0" fontId="4" fillId="0" borderId="0" xfId="0" applyFont="1"/>
    <xf numFmtId="164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10" fontId="8" fillId="0" borderId="0" xfId="0" applyNumberFormat="1" applyFont="1"/>
    <xf numFmtId="0" fontId="9" fillId="0" borderId="1" xfId="0" applyFont="1" applyBorder="1"/>
    <xf numFmtId="0" fontId="8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3" fontId="8" fillId="0" borderId="1" xfId="0" applyNumberFormat="1" applyFont="1" applyBorder="1"/>
    <xf numFmtId="3" fontId="8" fillId="0" borderId="0" xfId="0" applyNumberFormat="1" applyFont="1"/>
    <xf numFmtId="9" fontId="8" fillId="0" borderId="0" xfId="2" applyFont="1"/>
    <xf numFmtId="10" fontId="9" fillId="0" borderId="0" xfId="0" applyNumberFormat="1" applyFont="1"/>
    <xf numFmtId="165" fontId="8" fillId="0" borderId="1" xfId="1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5" fillId="0" borderId="0" xfId="0" applyFont="1"/>
    <xf numFmtId="0" fontId="17" fillId="0" borderId="0" xfId="0" applyFont="1"/>
    <xf numFmtId="0" fontId="16" fillId="0" borderId="0" xfId="0" applyFont="1"/>
    <xf numFmtId="0" fontId="14" fillId="0" borderId="0" xfId="0" applyFont="1"/>
    <xf numFmtId="0" fontId="21" fillId="0" borderId="0" xfId="0" applyFont="1"/>
    <xf numFmtId="0" fontId="20" fillId="0" borderId="0" xfId="0" applyFont="1"/>
    <xf numFmtId="0" fontId="12" fillId="0" borderId="6" xfId="3" applyFont="1" applyBorder="1" applyAlignment="1">
      <alignment horizontal="center" vertical="center" wrapText="1"/>
    </xf>
    <xf numFmtId="0" fontId="12" fillId="0" borderId="7" xfId="3" applyFont="1" applyBorder="1" applyAlignment="1">
      <alignment horizontal="center" vertical="center" wrapText="1"/>
    </xf>
    <xf numFmtId="0" fontId="13" fillId="0" borderId="4" xfId="3" applyFont="1" applyBorder="1" applyAlignment="1">
      <alignment horizontal="left"/>
    </xf>
    <xf numFmtId="0" fontId="13" fillId="0" borderId="3" xfId="3" applyFont="1" applyBorder="1" applyAlignment="1">
      <alignment horizontal="left"/>
    </xf>
    <xf numFmtId="165" fontId="13" fillId="0" borderId="4" xfId="1" applyNumberFormat="1" applyFont="1" applyBorder="1" applyAlignment="1">
      <alignment horizontal="right"/>
    </xf>
    <xf numFmtId="0" fontId="13" fillId="0" borderId="5" xfId="3" applyFont="1" applyBorder="1" applyAlignment="1">
      <alignment horizontal="left"/>
    </xf>
    <xf numFmtId="0" fontId="13" fillId="0" borderId="1" xfId="3" applyFont="1" applyBorder="1" applyAlignment="1">
      <alignment horizontal="left"/>
    </xf>
    <xf numFmtId="0" fontId="13" fillId="0" borderId="8" xfId="3" applyFont="1" applyBorder="1" applyAlignment="1">
      <alignment horizontal="left"/>
    </xf>
    <xf numFmtId="0" fontId="13" fillId="0" borderId="9" xfId="3" applyFont="1" applyBorder="1" applyAlignment="1">
      <alignment horizontal="left"/>
    </xf>
    <xf numFmtId="0" fontId="10" fillId="0" borderId="0" xfId="0" applyFont="1"/>
    <xf numFmtId="0" fontId="23" fillId="0" borderId="0" xfId="0" applyFont="1"/>
    <xf numFmtId="0" fontId="4" fillId="0" borderId="0" xfId="5" applyFont="1"/>
    <xf numFmtId="0" fontId="5" fillId="0" borderId="0" xfId="5" applyFont="1" applyAlignment="1">
      <alignment horizontal="center" vertical="center" wrapText="1"/>
    </xf>
    <xf numFmtId="0" fontId="10" fillId="0" borderId="0" xfId="0" quotePrefix="1" applyFont="1"/>
    <xf numFmtId="0" fontId="10" fillId="0" borderId="0" xfId="5" applyFont="1"/>
    <xf numFmtId="0" fontId="22" fillId="0" borderId="0" xfId="5" applyFont="1"/>
    <xf numFmtId="0" fontId="13" fillId="0" borderId="0" xfId="5" applyFont="1"/>
    <xf numFmtId="0" fontId="12" fillId="0" borderId="0" xfId="5" applyFont="1"/>
    <xf numFmtId="0" fontId="12" fillId="0" borderId="11" xfId="5" applyFont="1" applyBorder="1" applyAlignment="1">
      <alignment horizontal="center" vertical="center" wrapText="1"/>
    </xf>
    <xf numFmtId="0" fontId="12" fillId="0" borderId="12" xfId="5" applyFont="1" applyBorder="1" applyAlignment="1">
      <alignment horizontal="center" vertical="center" wrapText="1"/>
    </xf>
    <xf numFmtId="0" fontId="12" fillId="0" borderId="0" xfId="5" applyFont="1" applyAlignment="1">
      <alignment horizontal="center" vertical="center" wrapText="1"/>
    </xf>
    <xf numFmtId="0" fontId="13" fillId="0" borderId="22" xfId="5" applyFont="1" applyBorder="1"/>
    <xf numFmtId="0" fontId="13" fillId="0" borderId="16" xfId="5" applyFont="1" applyBorder="1"/>
    <xf numFmtId="0" fontId="13" fillId="0" borderId="23" xfId="5" applyFont="1" applyBorder="1"/>
    <xf numFmtId="165" fontId="13" fillId="0" borderId="0" xfId="1" applyNumberFormat="1" applyFont="1" applyFill="1" applyBorder="1"/>
    <xf numFmtId="9" fontId="13" fillId="0" borderId="0" xfId="2" applyFont="1" applyFill="1" applyBorder="1"/>
    <xf numFmtId="0" fontId="12" fillId="0" borderId="19" xfId="5" applyFont="1" applyBorder="1"/>
    <xf numFmtId="0" fontId="13" fillId="0" borderId="14" xfId="5" applyFont="1" applyBorder="1"/>
    <xf numFmtId="0" fontId="13" fillId="0" borderId="13" xfId="5" applyFont="1" applyBorder="1"/>
    <xf numFmtId="0" fontId="13" fillId="0" borderId="15" xfId="5" applyFont="1" applyBorder="1"/>
    <xf numFmtId="0" fontId="13" fillId="0" borderId="17" xfId="5" applyFont="1" applyBorder="1"/>
    <xf numFmtId="0" fontId="13" fillId="0" borderId="18" xfId="5" applyFont="1" applyBorder="1"/>
    <xf numFmtId="0" fontId="12" fillId="0" borderId="11" xfId="5" applyFont="1" applyBorder="1"/>
    <xf numFmtId="0" fontId="12" fillId="0" borderId="21" xfId="5" applyFont="1" applyBorder="1"/>
    <xf numFmtId="10" fontId="9" fillId="0" borderId="1" xfId="0" applyNumberFormat="1" applyFont="1" applyBorder="1"/>
    <xf numFmtId="165" fontId="9" fillId="0" borderId="1" xfId="1" applyNumberFormat="1" applyFont="1" applyFill="1" applyBorder="1"/>
    <xf numFmtId="0" fontId="9" fillId="2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/>
    <xf numFmtId="9" fontId="8" fillId="2" borderId="1" xfId="2" applyFont="1" applyFill="1" applyBorder="1"/>
    <xf numFmtId="164" fontId="9" fillId="2" borderId="1" xfId="0" applyNumberFormat="1" applyFont="1" applyFill="1" applyBorder="1" applyAlignment="1">
      <alignment horizontal="center" vertical="center" wrapText="1"/>
    </xf>
    <xf numFmtId="10" fontId="9" fillId="2" borderId="1" xfId="0" applyNumberFormat="1" applyFont="1" applyFill="1" applyBorder="1"/>
    <xf numFmtId="3" fontId="25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165" fontId="13" fillId="0" borderId="19" xfId="1" applyNumberFormat="1" applyFont="1" applyBorder="1"/>
    <xf numFmtId="165" fontId="13" fillId="0" borderId="16" xfId="1" applyNumberFormat="1" applyFont="1" applyBorder="1"/>
    <xf numFmtId="165" fontId="13" fillId="0" borderId="16" xfId="1" applyNumberFormat="1" applyFont="1" applyBorder="1" applyAlignment="1">
      <alignment horizontal="right"/>
    </xf>
    <xf numFmtId="165" fontId="13" fillId="0" borderId="23" xfId="1" applyNumberFormat="1" applyFont="1" applyBorder="1"/>
    <xf numFmtId="9" fontId="13" fillId="2" borderId="3" xfId="2" applyFont="1" applyFill="1" applyBorder="1"/>
    <xf numFmtId="0" fontId="13" fillId="2" borderId="10" xfId="5" applyFont="1" applyFill="1" applyBorder="1"/>
    <xf numFmtId="0" fontId="13" fillId="2" borderId="14" xfId="5" applyFont="1" applyFill="1" applyBorder="1"/>
    <xf numFmtId="9" fontId="13" fillId="2" borderId="1" xfId="2" applyFont="1" applyFill="1" applyBorder="1"/>
    <xf numFmtId="0" fontId="13" fillId="2" borderId="20" xfId="5" applyFont="1" applyFill="1" applyBorder="1"/>
    <xf numFmtId="0" fontId="13" fillId="2" borderId="15" xfId="5" applyFont="1" applyFill="1" applyBorder="1"/>
    <xf numFmtId="3" fontId="13" fillId="2" borderId="10" xfId="1" applyNumberFormat="1" applyFont="1" applyFill="1" applyBorder="1"/>
    <xf numFmtId="3" fontId="12" fillId="2" borderId="12" xfId="5" applyNumberFormat="1" applyFont="1" applyFill="1" applyBorder="1"/>
    <xf numFmtId="0" fontId="11" fillId="3" borderId="0" xfId="0" applyFont="1" applyFill="1"/>
    <xf numFmtId="0" fontId="0" fillId="0" borderId="0" xfId="0" applyNumberFormat="1"/>
  </cellXfs>
  <cellStyles count="6">
    <cellStyle name="Обычный" xfId="0" builtinId="0"/>
    <cellStyle name="Обычный 2" xfId="4" xr:uid="{C2133613-738E-DB41-8F2B-7C24C571AF98}"/>
    <cellStyle name="Обычный_Бонусы ТП и суперов май (Сибирь)" xfId="3" xr:uid="{51DA0C4C-8FFB-7140-B67E-147BAB128BB4}"/>
    <cellStyle name="Обычный_Тест" xfId="5" xr:uid="{48F15396-66BE-1B4D-87D2-D47A58B47F80}"/>
    <cellStyle name="Процентный" xfId="2" builtinId="5"/>
    <cellStyle name="Финансовый" xfId="1" builtinId="3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_-;\-* #,##0_-;_-* &quot;-&quot;??_-;_-@_-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_-;\-* #,##0_-;_-* &quot;-&quot;??_-;_-@_-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_-;\-* #,##0_-;_-* &quot;-&quot;??_-;_-@_-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_-;\-* #,##0_-;_-* &quot;-&quot;??_-;_-@_-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_-;\-* #,##0_-;_-* &quot;-&quot;??_-;_-@_-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indexed="9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[Tasks_Analyst.xlsx]Задание 4!Сводная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Итоговые</a:t>
            </a:r>
            <a:r>
              <a:rPr lang="ru-RU" baseline="0"/>
              <a:t> продажи по городам</a:t>
            </a:r>
          </a:p>
        </c:rich>
      </c:tx>
      <c:layout>
        <c:manualLayout>
          <c:xMode val="edge"/>
          <c:yMode val="edge"/>
          <c:x val="0.29832369942196529"/>
          <c:y val="5.1066432229951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0382322151927541E-2"/>
              <c:y val="0.117551665265142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6523902720252418E-2"/>
              <c:y val="0.154400275208317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'Задание 4'!$K$7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653-4F81-B034-86A82FD027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9E-42B6-B6AF-E6E95BC22EC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9E-42B6-B6AF-E6E95BC22EC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9E-42B6-B6AF-E6E95BC22EC9}"/>
              </c:ext>
            </c:extLst>
          </c:dPt>
          <c:dPt>
            <c:idx val="4"/>
            <c:bubble3D val="0"/>
            <c:explosion val="1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653-4F81-B034-86A82FD0270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79E-42B6-B6AF-E6E95BC22EC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653-4F81-B034-86A82FD027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'Задание 4'!$J$8:$J$14</c:f>
              <c:multiLvlStrCache>
                <c:ptCount val="5"/>
                <c:lvl>
                  <c:pt idx="0">
                    <c:v>Магазин 15</c:v>
                  </c:pt>
                  <c:pt idx="1">
                    <c:v>Магазин 16</c:v>
                  </c:pt>
                  <c:pt idx="2">
                    <c:v>Магазин 17</c:v>
                  </c:pt>
                  <c:pt idx="3">
                    <c:v>Магазин 18</c:v>
                  </c:pt>
                  <c:pt idx="4">
                    <c:v>Магазин 19</c:v>
                  </c:pt>
                </c:lvl>
                <c:lvl>
                  <c:pt idx="0">
                    <c:v>Казань</c:v>
                  </c:pt>
                </c:lvl>
              </c:multiLvlStrCache>
            </c:multiLvlStrRef>
          </c:cat>
          <c:val>
            <c:numRef>
              <c:f>'Задание 4'!$K$8:$K$14</c:f>
              <c:numCache>
                <c:formatCode>#,##0</c:formatCode>
                <c:ptCount val="5"/>
                <c:pt idx="0">
                  <c:v>197713</c:v>
                </c:pt>
                <c:pt idx="1">
                  <c:v>156394</c:v>
                </c:pt>
                <c:pt idx="2">
                  <c:v>221038</c:v>
                </c:pt>
                <c:pt idx="3">
                  <c:v>236731</c:v>
                </c:pt>
                <c:pt idx="4">
                  <c:v>197155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3-4F81-B034-86A82FD0270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406400</xdr:colOff>
      <xdr:row>6</xdr:row>
      <xdr:rowOff>19050</xdr:rowOff>
    </xdr:from>
    <xdr:to>
      <xdr:col>14</xdr:col>
      <xdr:colOff>279400</xdr:colOff>
      <xdr:row>26</xdr:row>
      <xdr:rowOff>6350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9A8D0EB-E8D2-930D-FA25-4434A76CB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368.763266319445" backgroundQuery="1" createdVersion="8" refreshedVersion="8" minRefreshableVersion="3" recordCount="0" supportSubquery="1" supportAdvancedDrill="1" xr:uid="{ECAAF23B-4653-4547-91A3-B4387612D96E}">
  <cacheSource type="external" connectionId="1"/>
  <cacheFields count="3">
    <cacheField name="[Таблица2].[Город].[Город]" caption="Город" numFmtId="0" level="1">
      <sharedItems count="3">
        <s v="Казань"/>
        <s v="Владимир" u="1"/>
        <s v="Санкт-Петербург" u="1"/>
      </sharedItems>
    </cacheField>
    <cacheField name="[Таблица2].[Магазин].[Магазин]" caption="Магазин" numFmtId="0" hierarchy="2" level="1">
      <sharedItems count="13">
        <s v="Магазин 15"/>
        <s v="Магазин 16"/>
        <s v="Магазин 17"/>
        <s v="Магазин 18"/>
        <s v="Магазин 19"/>
        <s v="Магазин 10" u="1"/>
        <s v="Магазин 11" u="1"/>
        <s v="Магазин 12" u="1"/>
        <s v="Магазин 13" u="1"/>
        <s v="Магазин 14" u="1"/>
        <s v="Магазин 8" u="1"/>
        <s v="Магазин 9" u="1"/>
        <s v="Магазин 7" u="1"/>
      </sharedItems>
    </cacheField>
    <cacheField name="[Measures].[Общие продажи]" caption="Общие продажи" numFmtId="0" hierarchy="14" level="32767"/>
  </cacheFields>
  <cacheHierarchies count="18">
    <cacheHierarchy uniqueName="[Таблица2].[Город]" caption="Город" attribute="1" defaultMemberUniqueName="[Таблица2].[Город].[All]" allUniqueName="[Таблица2].[Город].[All]" dimensionUniqueName="[Таблица2]" displayFolder="" count="2" memberValueDatatype="130" unbalanced="0">
      <fieldsUsage count="2">
        <fieldUsage x="-1"/>
        <fieldUsage x="0"/>
      </fieldsUsage>
    </cacheHierarchy>
    <cacheHierarchy uniqueName="[Таблица2].[Менеджер]" caption="Менеджер" attribute="1" defaultMemberUniqueName="[Таблица2].[Менеджер].[All]" allUniqueName="[Таблица2].[Менеджер].[All]" dimensionUniqueName="[Таблица2]" displayFolder="" count="0" memberValueDatatype="130" unbalanced="0"/>
    <cacheHierarchy uniqueName="[Таблица2].[Магазин]" caption="Магазин" attribute="1" defaultMemberUniqueName="[Таблица2].[Магазин].[All]" allUniqueName="[Таблица2].[Магазин].[All]" dimensionUniqueName="[Таблица2]" displayFolder="" count="2" memberValueDatatype="130" unbalanced="0">
      <fieldsUsage count="2">
        <fieldUsage x="-1"/>
        <fieldUsage x="1"/>
      </fieldsUsage>
    </cacheHierarchy>
    <cacheHierarchy uniqueName="[Таблица2].[Продажи товара №1, руб.]" caption="Продажи товара №1, руб." attribute="1" defaultMemberUniqueName="[Таблица2].[Продажи товара №1, руб.].[All]" allUniqueName="[Таблица2].[Продажи товара №1, руб.].[All]" dimensionUniqueName="[Таблица2]" displayFolder="" count="2" memberValueDatatype="20" unbalanced="0"/>
    <cacheHierarchy uniqueName="[Таблица2].[Продажи товара №2, руб.]" caption="Продажи товара №2, руб." attribute="1" defaultMemberUniqueName="[Таблица2].[Продажи товара №2, руб.].[All]" allUniqueName="[Таблица2].[Продажи товара №2, руб.].[All]" dimensionUniqueName="[Таблица2]" displayFolder="" count="0" memberValueDatatype="20" unbalanced="0"/>
    <cacheHierarchy uniqueName="[Таблица2].[Продажи товара №3, руб.]" caption="Продажи товара №3, руб." attribute="1" defaultMemberUniqueName="[Таблица2].[Продажи товара №3, руб.].[All]" allUniqueName="[Таблица2].[Продажи товара №3, руб.].[All]" dimensionUniqueName="[Таблица2]" displayFolder="" count="0" memberValueDatatype="20" unbalanced="0"/>
    <cacheHierarchy uniqueName="[Таблица2].[Продажи товара №4, руб.]" caption="Продажи товара №4, руб." attribute="1" defaultMemberUniqueName="[Таблица2].[Продажи товара №4, руб.].[All]" allUniqueName="[Таблица2].[Продажи товара №4, руб.].[All]" dimensionUniqueName="[Таблица2]" displayFolder="" count="0" memberValueDatatype="20" unbalanced="0"/>
    <cacheHierarchy uniqueName="[Таблица2].[Продажи товара №5, руб.]" caption="Продажи товара №5, руб." attribute="1" defaultMemberUniqueName="[Таблица2].[Продажи товара №5, руб.].[All]" allUniqueName="[Таблица2].[Продажи товара №5, руб.].[All]" dimensionUniqueName="[Таблица2]" displayFolder="" count="0" memberValueDatatype="20" unbalanced="0"/>
    <cacheHierarchy uniqueName="[Measures].[Сумма по столбцу Продажи товара №5, руб.]" caption="Сумма по столбцу Продажи товара №5, руб." measure="1" displayFolder="" measureGroup="Таблица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Продажи товара №4, руб.]" caption="Сумма по столбцу Продажи товара №4, руб." measure="1" displayFolder="" measureGroup="Таблица2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Продажи товара №3, руб.]" caption="Сумма по столбцу Продажи товара №3, руб." measure="1" displayFolder="" measureGroup="Таблица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Продажи товара №2, руб.]" caption="Сумма по столбцу Продажи товара №2, руб." measure="1" displayFolder="" measureGroup="Таблица2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Продажи товара №1, руб.]" caption="Сумма по столбцу Продажи товара №1, руб." measure="1" displayFolder="" measureGroup="Таблица2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Магазин]" caption="Число элементов в столбце Магазин" measure="1" displayFolder="" measureGroup="Таблица2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Общие продажи]" caption="Общие продажи" measure="1" displayFolder="" measureGroup="Таблица2" count="0" oneField="1">
      <fieldsUsage count="1">
        <fieldUsage x="2"/>
      </fieldsUsage>
    </cacheHierarchy>
    <cacheHierarchy uniqueName="[Measures].[Продажи в долларах]" caption="Продажи в долларах" measure="1" displayFolder="" measureGroup="Таблица2" count="0"/>
    <cacheHierarchy uniqueName="[Measures].[__XL_Count Таблица2]" caption="__XL_Count Таблица2" measure="1" displayFolder="" measureGroup="Таблица2" count="0" hidden="1"/>
    <cacheHierarchy uniqueName="[Measures].[__Не определено ни одной меры]" caption="__Не определено ни одной меры" measure="1" displayFolder="" count="0" hidden="1"/>
  </cacheHierarchies>
  <kpis count="0"/>
  <dimensions count="2">
    <dimension measure="1" name="Measures" uniqueName="[Measures]" caption="Measures"/>
    <dimension name="Таблица2" uniqueName="[Таблица2]" caption="Таблица2"/>
  </dimensions>
  <measureGroups count="1">
    <measureGroup name="Таблица2" caption="Таблица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6DDB0-C0F2-4A9E-8D53-CC558112D293}" name="Сводная таблица2" cacheId="61" applyNumberFormats="0" applyBorderFormats="0" applyFontFormats="0" applyPatternFormats="0" applyAlignmentFormats="0" applyWidthHeightFormats="1" dataCaption="Значения" tag="57160df8-f8d2-435b-8a82-336002edefcb" updatedVersion="8" minRefreshableVersion="3" useAutoFormatting="1" subtotalHiddenItems="1" itemPrintTitles="1" createdVersion="8" indent="0" outline="1" outlineData="1" multipleFieldFilters="0" chartFormat="10" rowHeaderCaption="">
  <location ref="J7:K14" firstHeaderRow="1" firstDataRow="1" firstDataCol="1"/>
  <pivotFields count="3">
    <pivotField axis="axisRow" allDrilled="1" subtotalTop="0" showAll="0" sortType="ascending" defaultSubtotal="0" defaultAttributeDrillState="1">
      <items count="3">
        <item x="1"/>
        <item s="1" x="0"/>
        <item x="2"/>
      </items>
    </pivotField>
    <pivotField axis="axisRow" allDrilled="1" subtotalTop="0" showAll="0" sortType="ascending" defaultSubtotal="0" defaultAttributeDrillState="1">
      <items count="13">
        <item x="5"/>
        <item x="6"/>
        <item x="7"/>
        <item x="8"/>
        <item x="9"/>
        <item x="0"/>
        <item x="1"/>
        <item x="2"/>
        <item x="3"/>
        <item x="4"/>
        <item x="12"/>
        <item x="10"/>
        <item x="11"/>
      </items>
    </pivotField>
    <pivotField dataField="1" subtotalTop="0" showAll="0" defaultSubtotal="0"/>
  </pivotFields>
  <rowFields count="2">
    <field x="0"/>
    <field x="1"/>
  </rowFields>
  <rowItems count="7">
    <i>
      <x v="1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fld="2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3" showRowHeaders="1" showColHeaders="1" showRowStripes="0" showColStripes="0" showLastColumn="1"/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sks_Analyst.xlsx!Таблица2">
        <x15:activeTabTopLevelEntity name="[Таблица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A22D6C-D535-5446-AA67-39B2D49865E4}" name="Таблица2" displayName="Таблица2" ref="A5:H45" totalsRowShown="0" headerRowDxfId="11" dataDxfId="9" headerRowBorderDxfId="10" tableBorderDxfId="8" headerRowCellStyle="Обычный_Бонусы ТП и суперов май (Сибирь)" dataCellStyle="Обычный_Бонусы ТП и суперов май (Сибирь)">
  <autoFilter ref="A5:H45" xr:uid="{069B0C34-4088-DA4F-AD8E-BF8D951627A5}"/>
  <tableColumns count="8">
    <tableColumn id="1" xr3:uid="{3267668F-D2ED-0A44-90B2-06F52B7D4B7B}" name="Город" dataDxfId="7" dataCellStyle="Обычный_Бонусы ТП и суперов май (Сибирь)"/>
    <tableColumn id="2" xr3:uid="{D7593973-495E-D842-989D-593592081815}" name="Менеджер" dataDxfId="6" dataCellStyle="Обычный_Бонусы ТП и суперов май (Сибирь)"/>
    <tableColumn id="3" xr3:uid="{6DF96AC7-E1B6-AA4F-8BA3-5F77840D9114}" name="Магазин" dataDxfId="5" dataCellStyle="Обычный_Бонусы ТП и суперов май (Сибирь)"/>
    <tableColumn id="4" xr3:uid="{84D7F894-9329-8840-9CB2-EB74234DCF0A}" name="Продажи товара №1, руб." dataDxfId="4" dataCellStyle="Финансовый"/>
    <tableColumn id="5" xr3:uid="{564A1B68-DE25-0041-8B31-DF0036842ECF}" name="Продажи товара №2, руб." dataDxfId="3" dataCellStyle="Финансовый"/>
    <tableColumn id="6" xr3:uid="{6FFE8E6C-EEC8-F648-BC08-90EFA6A58FFD}" name="Продажи товара №3, руб." dataDxfId="2" dataCellStyle="Финансовый"/>
    <tableColumn id="7" xr3:uid="{6A2C0E07-7B57-5847-93A5-7B778C6BE14B}" name="Продажи товара №4, руб." dataDxfId="1" dataCellStyle="Финансовый"/>
    <tableColumn id="8" xr3:uid="{6A7B18CE-27C3-6248-8DD8-5D59E0E3F3B0}" name="Продажи товара №5, руб." dataDxfId="0" dataCellStyle="Финансовый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658E-3F89-ED47-9777-7323B884BBF7}">
  <dimension ref="A2:T45"/>
  <sheetViews>
    <sheetView showGridLines="0" topLeftCell="A22" zoomScale="110" zoomScaleNormal="110" workbookViewId="0">
      <selection activeCell="A27" sqref="A27"/>
    </sheetView>
  </sheetViews>
  <sheetFormatPr defaultColWidth="9.1796875" defaultRowHeight="12.5"/>
  <cols>
    <col min="1" max="1" width="12.36328125" style="2" customWidth="1"/>
    <col min="2" max="13" width="9.1796875" style="2"/>
    <col min="14" max="14" width="9.90625" style="2" bestFit="1" customWidth="1"/>
    <col min="15" max="16384" width="9.1796875" style="2"/>
  </cols>
  <sheetData>
    <row r="2" spans="1:20" ht="18.5">
      <c r="A2" s="9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6"/>
      <c r="Q2" s="6"/>
      <c r="R2" s="6"/>
      <c r="S2" s="6"/>
      <c r="T2" s="6"/>
    </row>
    <row r="3" spans="1:20" ht="11" customHeight="1">
      <c r="A3" s="24"/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6"/>
      <c r="Q3" s="6"/>
      <c r="R3" s="6"/>
      <c r="S3" s="6"/>
      <c r="T3" s="6"/>
    </row>
    <row r="4" spans="1:20" ht="15.5">
      <c r="A4" s="26" t="s">
        <v>73</v>
      </c>
      <c r="B4" s="25"/>
      <c r="C4" s="25"/>
      <c r="D4" s="25"/>
      <c r="E4" s="25"/>
      <c r="F4" s="25"/>
      <c r="G4" s="25"/>
      <c r="H4" s="25"/>
      <c r="I4" s="25"/>
      <c r="J4" s="7"/>
      <c r="K4" s="7"/>
      <c r="L4" s="6"/>
      <c r="M4" s="6"/>
      <c r="N4" s="6"/>
      <c r="O4" s="6"/>
      <c r="P4" s="6"/>
      <c r="Q4" s="6"/>
      <c r="R4" s="6"/>
      <c r="S4" s="6"/>
      <c r="T4" s="6"/>
    </row>
    <row r="5" spans="1:20" ht="15.5">
      <c r="A5" s="29" t="s">
        <v>71</v>
      </c>
      <c r="B5" s="30"/>
      <c r="C5" s="29"/>
      <c r="D5" s="29"/>
      <c r="E5" s="29"/>
      <c r="F5" s="26"/>
      <c r="G5" s="26"/>
      <c r="H5" s="26"/>
      <c r="I5" s="26"/>
      <c r="J5" s="7"/>
      <c r="K5" s="7"/>
      <c r="L5" s="6"/>
      <c r="M5" s="6"/>
      <c r="N5" s="6"/>
      <c r="O5" s="6"/>
      <c r="P5" s="6"/>
      <c r="Q5" s="6"/>
      <c r="R5" s="6"/>
      <c r="S5" s="6"/>
      <c r="T5" s="6"/>
    </row>
    <row r="6" spans="1:20" ht="15.5">
      <c r="A6" s="26"/>
      <c r="B6" s="26"/>
      <c r="C6" s="26"/>
      <c r="D6" s="26"/>
      <c r="E6" s="26"/>
      <c r="F6" s="26"/>
      <c r="G6" s="26"/>
      <c r="H6" s="26"/>
      <c r="I6" s="2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52">
      <c r="A7" s="8" t="s">
        <v>1</v>
      </c>
      <c r="B7" s="8" t="s">
        <v>2</v>
      </c>
      <c r="C7" s="8" t="s">
        <v>3</v>
      </c>
      <c r="D7" s="69" t="s">
        <v>4</v>
      </c>
      <c r="E7" s="69" t="s">
        <v>5</v>
      </c>
      <c r="F7" s="9"/>
      <c r="G7" s="9"/>
      <c r="H7" s="9"/>
      <c r="I7" s="9"/>
      <c r="J7" s="9"/>
      <c r="K7" s="9"/>
      <c r="L7" s="6"/>
      <c r="M7" s="6"/>
      <c r="N7" s="6"/>
      <c r="O7" s="6"/>
      <c r="P7" s="6"/>
      <c r="Q7" s="6"/>
      <c r="R7" s="6"/>
      <c r="S7" s="6"/>
      <c r="T7" s="6"/>
    </row>
    <row r="8" spans="1:20" ht="13">
      <c r="A8" s="10" t="s">
        <v>65</v>
      </c>
      <c r="B8" s="23">
        <v>10000</v>
      </c>
      <c r="C8" s="23">
        <v>9735</v>
      </c>
      <c r="D8" s="70">
        <f>C8/B8</f>
        <v>0.97350000000000003</v>
      </c>
      <c r="E8" s="71">
        <f>D8/(17/22)</f>
        <v>1.2598235294117648</v>
      </c>
      <c r="F8" s="6"/>
      <c r="G8" s="13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13">
      <c r="A9" s="10" t="s">
        <v>66</v>
      </c>
      <c r="B9" s="23">
        <v>8500</v>
      </c>
      <c r="C9" s="23">
        <v>5900</v>
      </c>
      <c r="D9" s="70">
        <f t="shared" ref="D9:D14" si="0">C9/B9</f>
        <v>0.69411764705882351</v>
      </c>
      <c r="E9" s="71">
        <f t="shared" ref="E9:E14" si="1">D9/(17/22)</f>
        <v>0.89826989619377162</v>
      </c>
      <c r="F9" s="6"/>
      <c r="G9" s="13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3">
      <c r="A10" s="10" t="s">
        <v>67</v>
      </c>
      <c r="B10" s="23">
        <v>2000</v>
      </c>
      <c r="C10" s="23">
        <v>857</v>
      </c>
      <c r="D10" s="70">
        <f t="shared" si="0"/>
        <v>0.42849999999999999</v>
      </c>
      <c r="E10" s="71">
        <f t="shared" si="1"/>
        <v>0.55452941176470594</v>
      </c>
      <c r="F10" s="6"/>
      <c r="G10" s="13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3">
      <c r="A11" s="10" t="s">
        <v>68</v>
      </c>
      <c r="B11" s="23">
        <v>6000</v>
      </c>
      <c r="C11" s="23">
        <v>5980</v>
      </c>
      <c r="D11" s="70">
        <f t="shared" si="0"/>
        <v>0.9966666666666667</v>
      </c>
      <c r="E11" s="71">
        <f t="shared" si="1"/>
        <v>1.2898039215686274</v>
      </c>
      <c r="F11" s="6"/>
      <c r="G11" s="13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3">
      <c r="A12" s="10" t="s">
        <v>69</v>
      </c>
      <c r="B12" s="23">
        <v>1800</v>
      </c>
      <c r="C12" s="23">
        <v>1700</v>
      </c>
      <c r="D12" s="70">
        <f t="shared" si="0"/>
        <v>0.94444444444444442</v>
      </c>
      <c r="E12" s="71">
        <f t="shared" si="1"/>
        <v>1.2222222222222223</v>
      </c>
      <c r="F12" s="6"/>
      <c r="G12" s="13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3">
      <c r="A13" s="10" t="s">
        <v>70</v>
      </c>
      <c r="B13" s="23">
        <v>12000</v>
      </c>
      <c r="C13" s="23">
        <v>5678</v>
      </c>
      <c r="D13" s="70">
        <f t="shared" si="0"/>
        <v>0.47316666666666668</v>
      </c>
      <c r="E13" s="71">
        <f t="shared" si="1"/>
        <v>0.6123333333333334</v>
      </c>
      <c r="F13" s="6"/>
      <c r="G13" s="13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3">
      <c r="A14" s="14" t="s">
        <v>6</v>
      </c>
      <c r="B14" s="68">
        <f>SUM(B8:B13)</f>
        <v>40300</v>
      </c>
      <c r="C14" s="68">
        <f>SUM(C8:C13)</f>
        <v>29850</v>
      </c>
      <c r="D14" s="70">
        <f t="shared" si="0"/>
        <v>0.74069478908188591</v>
      </c>
      <c r="E14" s="71">
        <f t="shared" si="1"/>
        <v>0.95854619763538174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3">
      <c r="A15" s="6"/>
      <c r="B15" s="1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s="1" customFormat="1" ht="18.5">
      <c r="A17" s="92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s="1" customFormat="1" ht="13" customHeight="1">
      <c r="A18" s="2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s="28" customFormat="1" ht="15.5">
      <c r="A19" s="27" t="s">
        <v>113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spans="1:20" ht="1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s="3" customFormat="1" ht="13">
      <c r="A21" s="16" t="s">
        <v>72</v>
      </c>
      <c r="B21" s="16" t="s">
        <v>8</v>
      </c>
      <c r="C21" s="16" t="s">
        <v>9</v>
      </c>
      <c r="D21" s="16" t="s">
        <v>10</v>
      </c>
      <c r="E21" s="16" t="s">
        <v>11</v>
      </c>
      <c r="F21" s="16" t="s">
        <v>12</v>
      </c>
      <c r="G21" s="16" t="s">
        <v>13</v>
      </c>
      <c r="H21" s="16" t="s">
        <v>14</v>
      </c>
      <c r="I21" s="16" t="s">
        <v>15</v>
      </c>
      <c r="J21" s="16" t="s">
        <v>16</v>
      </c>
      <c r="K21" s="16" t="s">
        <v>17</v>
      </c>
      <c r="L21" s="16" t="s">
        <v>18</v>
      </c>
      <c r="M21" s="16" t="s">
        <v>19</v>
      </c>
      <c r="N21" s="72" t="s">
        <v>20</v>
      </c>
      <c r="O21" s="72" t="s">
        <v>21</v>
      </c>
      <c r="P21" s="17"/>
      <c r="Q21" s="17"/>
      <c r="R21" s="17"/>
      <c r="S21" s="17"/>
      <c r="T21" s="17"/>
    </row>
    <row r="22" spans="1:20" ht="13">
      <c r="A22" s="11">
        <v>2018</v>
      </c>
      <c r="B22" s="12">
        <v>7590</v>
      </c>
      <c r="C22" s="12">
        <v>5132</v>
      </c>
      <c r="D22" s="12">
        <v>6153</v>
      </c>
      <c r="E22" s="12">
        <v>7032</v>
      </c>
      <c r="F22" s="12">
        <v>8011</v>
      </c>
      <c r="G22" s="12">
        <v>7862</v>
      </c>
      <c r="H22" s="12">
        <v>9906</v>
      </c>
      <c r="I22" s="12">
        <v>5259</v>
      </c>
      <c r="J22" s="12">
        <v>8920</v>
      </c>
      <c r="K22" s="12">
        <v>4123</v>
      </c>
      <c r="L22" s="12">
        <v>7697</v>
      </c>
      <c r="M22" s="12">
        <v>5693</v>
      </c>
      <c r="N22" s="74">
        <f>SUM(B22:M22)</f>
        <v>83378</v>
      </c>
      <c r="O22" s="74">
        <f>SUM(B22:D22)</f>
        <v>18875</v>
      </c>
      <c r="P22" s="6"/>
      <c r="Q22" s="6"/>
      <c r="R22" s="6"/>
      <c r="S22" s="6"/>
      <c r="T22" s="6"/>
    </row>
    <row r="23" spans="1:20" ht="13">
      <c r="A23" s="18">
        <v>2019</v>
      </c>
      <c r="B23" s="12">
        <v>4392</v>
      </c>
      <c r="C23" s="12">
        <v>4699</v>
      </c>
      <c r="D23" s="12">
        <v>9016</v>
      </c>
      <c r="E23" s="12">
        <v>5971</v>
      </c>
      <c r="F23" s="12">
        <v>9934</v>
      </c>
      <c r="G23" s="12">
        <v>4300</v>
      </c>
      <c r="H23" s="12">
        <v>4997</v>
      </c>
      <c r="I23" s="12">
        <v>9896</v>
      </c>
      <c r="J23" s="12">
        <v>5656</v>
      </c>
      <c r="K23" s="12">
        <v>7924</v>
      </c>
      <c r="L23" s="12">
        <v>5273</v>
      </c>
      <c r="M23" s="12">
        <v>9292</v>
      </c>
      <c r="N23" s="74">
        <f>SUM(B23:M23)</f>
        <v>81350</v>
      </c>
      <c r="O23" s="74">
        <f>SUM(B23:D23)</f>
        <v>18107</v>
      </c>
      <c r="P23" s="6"/>
      <c r="Q23" s="6"/>
      <c r="R23" s="6"/>
      <c r="S23" s="6"/>
      <c r="T23" s="6"/>
    </row>
    <row r="24" spans="1:20" ht="13">
      <c r="A24" s="75" t="s">
        <v>22</v>
      </c>
      <c r="B24" s="73">
        <f>B23/B22-1</f>
        <v>-0.42134387351778657</v>
      </c>
      <c r="C24" s="73">
        <f t="shared" ref="C24:O24" si="2">C23/C22-1</f>
        <v>-8.4372564302416242E-2</v>
      </c>
      <c r="D24" s="73">
        <f t="shared" si="2"/>
        <v>0.46530147895335605</v>
      </c>
      <c r="E24" s="73">
        <f t="shared" si="2"/>
        <v>-0.15088168373151312</v>
      </c>
      <c r="F24" s="73">
        <f t="shared" si="2"/>
        <v>0.2400449382099612</v>
      </c>
      <c r="G24" s="73">
        <f t="shared" si="2"/>
        <v>-0.4530653777664716</v>
      </c>
      <c r="H24" s="73">
        <f t="shared" si="2"/>
        <v>-0.49555824752675148</v>
      </c>
      <c r="I24" s="73">
        <f t="shared" si="2"/>
        <v>0.88172656398554849</v>
      </c>
      <c r="J24" s="73">
        <f t="shared" si="2"/>
        <v>-0.36591928251121075</v>
      </c>
      <c r="K24" s="73">
        <f t="shared" si="2"/>
        <v>0.92190152801358227</v>
      </c>
      <c r="L24" s="73">
        <f t="shared" si="2"/>
        <v>-0.31492789398466936</v>
      </c>
      <c r="M24" s="73">
        <f t="shared" si="2"/>
        <v>0.632179870015809</v>
      </c>
      <c r="N24" s="73">
        <f t="shared" si="2"/>
        <v>-2.4322962891889954E-2</v>
      </c>
      <c r="O24" s="73">
        <f t="shared" si="2"/>
        <v>-4.0688741721854327E-2</v>
      </c>
      <c r="P24" s="6"/>
      <c r="Q24" s="6"/>
      <c r="R24" s="6"/>
      <c r="S24" s="6"/>
      <c r="T24" s="6"/>
    </row>
    <row r="25" spans="1:20" ht="1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8.5">
      <c r="A27" s="92" t="s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  <c r="P27" s="6"/>
      <c r="Q27" s="6"/>
      <c r="R27" s="6"/>
      <c r="S27" s="6"/>
      <c r="T27" s="6"/>
    </row>
    <row r="28" spans="1:20" s="1" customFormat="1" ht="13" customHeight="1">
      <c r="A28" s="2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15.5">
      <c r="A29" s="26" t="s">
        <v>74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6"/>
      <c r="P29" s="6"/>
      <c r="Q29" s="6"/>
      <c r="R29" s="6"/>
      <c r="S29" s="6"/>
      <c r="T29" s="6"/>
    </row>
    <row r="30" spans="1:20" ht="13">
      <c r="A30" s="6"/>
      <c r="B30" s="7"/>
      <c r="C30" s="6"/>
      <c r="D30" s="6"/>
      <c r="E30" s="6"/>
      <c r="F30" s="6"/>
      <c r="G30" s="6"/>
      <c r="H30" s="6"/>
      <c r="I30" s="6"/>
      <c r="J30" s="7"/>
      <c r="K30" s="7"/>
      <c r="L30" s="7"/>
      <c r="M30" s="7"/>
      <c r="N30" s="7"/>
      <c r="O30" s="6"/>
      <c r="P30" s="6"/>
      <c r="Q30" s="6"/>
      <c r="R30" s="6"/>
      <c r="S30" s="6"/>
      <c r="T30" s="6"/>
    </row>
    <row r="31" spans="1:20" ht="13">
      <c r="A31" s="16" t="s">
        <v>72</v>
      </c>
      <c r="B31" s="16" t="s">
        <v>8</v>
      </c>
      <c r="C31" s="16" t="s">
        <v>9</v>
      </c>
      <c r="D31" s="16" t="s">
        <v>10</v>
      </c>
      <c r="E31" s="16" t="s">
        <v>11</v>
      </c>
      <c r="F31" s="16" t="s">
        <v>12</v>
      </c>
      <c r="G31" s="16" t="s">
        <v>13</v>
      </c>
      <c r="H31" s="16" t="s">
        <v>14</v>
      </c>
      <c r="I31" s="16" t="s">
        <v>15</v>
      </c>
      <c r="J31" s="16" t="s">
        <v>16</v>
      </c>
      <c r="K31" s="16" t="s">
        <v>17</v>
      </c>
      <c r="L31" s="16" t="s">
        <v>18</v>
      </c>
      <c r="M31" s="16" t="s">
        <v>19</v>
      </c>
      <c r="N31" s="67" t="s">
        <v>24</v>
      </c>
      <c r="O31" s="67" t="s">
        <v>25</v>
      </c>
      <c r="P31" s="67" t="s">
        <v>26</v>
      </c>
      <c r="Q31" s="67" t="s">
        <v>27</v>
      </c>
      <c r="R31" s="6"/>
      <c r="S31" s="6"/>
      <c r="T31" s="6"/>
    </row>
    <row r="32" spans="1:20" ht="13">
      <c r="A32" s="10" t="s">
        <v>65</v>
      </c>
      <c r="B32" s="19">
        <v>1623</v>
      </c>
      <c r="C32" s="19">
        <v>6821</v>
      </c>
      <c r="D32" s="19">
        <v>1003</v>
      </c>
      <c r="E32" s="19">
        <v>5219</v>
      </c>
      <c r="F32" s="19">
        <v>5675</v>
      </c>
      <c r="G32" s="19">
        <v>7192</v>
      </c>
      <c r="H32" s="19">
        <v>4584</v>
      </c>
      <c r="I32" s="19">
        <v>4754</v>
      </c>
      <c r="J32" s="19">
        <v>4187</v>
      </c>
      <c r="K32" s="19">
        <v>3442</v>
      </c>
      <c r="L32" s="19">
        <v>6068</v>
      </c>
      <c r="M32" s="19">
        <v>3158</v>
      </c>
      <c r="N32" s="73">
        <f>SUM(B32:D32)/SUM($B$32:$D$37)</f>
        <v>0.11715029761904762</v>
      </c>
      <c r="O32" s="73">
        <f>SUM(E32:G32)/SUM($E$32:$G$37)</f>
        <v>0.22665296506090532</v>
      </c>
      <c r="P32" s="73">
        <f>SUM(H32:J32)/SUM($H$32:$J$37)</f>
        <v>0.14511646870741729</v>
      </c>
      <c r="Q32" s="73">
        <f>SUM(K32:M32)/SUM($K$32:$M$37)</f>
        <v>0.16413578647317958</v>
      </c>
      <c r="R32" s="6"/>
      <c r="S32" s="6"/>
      <c r="T32" s="6"/>
    </row>
    <row r="33" spans="1:20" ht="13">
      <c r="A33" s="10" t="s">
        <v>66</v>
      </c>
      <c r="B33" s="19">
        <v>3559</v>
      </c>
      <c r="C33" s="19">
        <v>6422</v>
      </c>
      <c r="D33" s="19">
        <v>7787</v>
      </c>
      <c r="E33" s="19">
        <v>3274</v>
      </c>
      <c r="F33" s="19">
        <v>4990</v>
      </c>
      <c r="G33" s="19">
        <v>6419</v>
      </c>
      <c r="H33" s="19">
        <v>7453</v>
      </c>
      <c r="I33" s="19">
        <v>6957</v>
      </c>
      <c r="J33" s="19">
        <v>5012</v>
      </c>
      <c r="K33" s="19">
        <v>1429</v>
      </c>
      <c r="L33" s="19">
        <v>3139</v>
      </c>
      <c r="M33" s="19">
        <v>7572</v>
      </c>
      <c r="N33" s="73">
        <f t="shared" ref="N33:N37" si="3">SUM(B33:D33)/SUM($B$32:$D$37)</f>
        <v>0.22033730158730158</v>
      </c>
      <c r="O33" s="73">
        <f t="shared" ref="O33:O37" si="4">SUM(E33:G33)/SUM($E$32:$G$37)</f>
        <v>0.18400671712867814</v>
      </c>
      <c r="P33" s="73">
        <f t="shared" ref="P33:P37" si="5">SUM(H33:J33)/SUM($H$32:$J$37)</f>
        <v>0.2083883220137123</v>
      </c>
      <c r="Q33" s="73">
        <f t="shared" ref="Q33:Q37" si="6">SUM(K33:M33)/SUM($K$32:$M$37)</f>
        <v>0.15729463591604043</v>
      </c>
      <c r="R33" s="6"/>
      <c r="S33" s="6"/>
      <c r="T33" s="6"/>
    </row>
    <row r="34" spans="1:20" ht="13">
      <c r="A34" s="10" t="s">
        <v>67</v>
      </c>
      <c r="B34" s="19">
        <v>3062</v>
      </c>
      <c r="C34" s="19">
        <v>5278</v>
      </c>
      <c r="D34" s="19">
        <v>5596</v>
      </c>
      <c r="E34" s="19">
        <v>2331</v>
      </c>
      <c r="F34" s="19">
        <v>1427</v>
      </c>
      <c r="G34" s="19">
        <v>5226</v>
      </c>
      <c r="H34" s="19">
        <v>6795</v>
      </c>
      <c r="I34" s="19">
        <v>7467</v>
      </c>
      <c r="J34" s="19">
        <v>3447</v>
      </c>
      <c r="K34" s="19">
        <v>4526</v>
      </c>
      <c r="L34" s="19">
        <v>1263</v>
      </c>
      <c r="M34" s="19">
        <v>6506</v>
      </c>
      <c r="N34" s="73">
        <f t="shared" si="3"/>
        <v>0.17281746031746031</v>
      </c>
      <c r="O34" s="73">
        <f t="shared" si="4"/>
        <v>0.11258709709759887</v>
      </c>
      <c r="P34" s="73">
        <f t="shared" si="5"/>
        <v>0.19000869089387454</v>
      </c>
      <c r="Q34" s="73">
        <f t="shared" si="6"/>
        <v>0.15930292821974604</v>
      </c>
      <c r="R34" s="6"/>
      <c r="S34" s="6"/>
      <c r="T34" s="6"/>
    </row>
    <row r="35" spans="1:20" ht="13">
      <c r="A35" s="10" t="s">
        <v>68</v>
      </c>
      <c r="B35" s="19">
        <v>4303</v>
      </c>
      <c r="C35" s="19">
        <v>1826</v>
      </c>
      <c r="D35" s="19">
        <v>7633</v>
      </c>
      <c r="E35" s="19">
        <v>2555</v>
      </c>
      <c r="F35" s="19">
        <v>6220</v>
      </c>
      <c r="G35" s="19">
        <v>5653</v>
      </c>
      <c r="H35" s="19">
        <v>3201</v>
      </c>
      <c r="I35" s="19">
        <v>5365</v>
      </c>
      <c r="J35" s="19">
        <v>7681</v>
      </c>
      <c r="K35" s="19">
        <v>1210</v>
      </c>
      <c r="L35" s="19">
        <v>2918</v>
      </c>
      <c r="M35" s="19">
        <v>5547</v>
      </c>
      <c r="N35" s="73">
        <f t="shared" si="3"/>
        <v>0.17065972222222223</v>
      </c>
      <c r="O35" s="73">
        <f t="shared" si="4"/>
        <v>0.18081106822397114</v>
      </c>
      <c r="P35" s="73">
        <f t="shared" si="5"/>
        <v>0.17432216392527977</v>
      </c>
      <c r="Q35" s="73">
        <f t="shared" si="6"/>
        <v>0.125356309924851</v>
      </c>
      <c r="R35" s="6"/>
      <c r="S35" s="6"/>
      <c r="T35" s="6"/>
    </row>
    <row r="36" spans="1:20" ht="13">
      <c r="A36" s="10" t="s">
        <v>69</v>
      </c>
      <c r="B36" s="19">
        <v>2843</v>
      </c>
      <c r="C36" s="19">
        <v>3140</v>
      </c>
      <c r="D36" s="19">
        <v>5783</v>
      </c>
      <c r="E36" s="19">
        <v>5087</v>
      </c>
      <c r="F36" s="19">
        <v>3693</v>
      </c>
      <c r="G36" s="19">
        <v>4573</v>
      </c>
      <c r="H36" s="19">
        <v>3582</v>
      </c>
      <c r="I36" s="19">
        <v>3746</v>
      </c>
      <c r="J36" s="19">
        <v>7305</v>
      </c>
      <c r="K36" s="19">
        <v>6963</v>
      </c>
      <c r="L36" s="19">
        <v>4673</v>
      </c>
      <c r="M36" s="19">
        <v>6975</v>
      </c>
      <c r="N36" s="73">
        <f t="shared" si="3"/>
        <v>0.1459077380952381</v>
      </c>
      <c r="O36" s="73">
        <f t="shared" si="4"/>
        <v>0.16733921499824553</v>
      </c>
      <c r="P36" s="73">
        <f t="shared" si="5"/>
        <v>0.15700475316788445</v>
      </c>
      <c r="Q36" s="73">
        <f t="shared" si="6"/>
        <v>0.24113760041461518</v>
      </c>
      <c r="R36" s="6"/>
      <c r="S36" s="6"/>
      <c r="T36" s="6"/>
    </row>
    <row r="37" spans="1:20" ht="13">
      <c r="A37" s="10" t="s">
        <v>70</v>
      </c>
      <c r="B37" s="19">
        <v>4230</v>
      </c>
      <c r="C37" s="19">
        <v>4545</v>
      </c>
      <c r="D37" s="19">
        <v>5186</v>
      </c>
      <c r="E37" s="19">
        <v>4546</v>
      </c>
      <c r="F37" s="19">
        <v>2806</v>
      </c>
      <c r="G37" s="19">
        <v>2910</v>
      </c>
      <c r="H37" s="19">
        <v>4154</v>
      </c>
      <c r="I37" s="19">
        <v>5213</v>
      </c>
      <c r="J37" s="19">
        <v>2298</v>
      </c>
      <c r="K37" s="19">
        <v>1274</v>
      </c>
      <c r="L37" s="19">
        <v>5092</v>
      </c>
      <c r="M37" s="19">
        <v>5425</v>
      </c>
      <c r="N37" s="73">
        <f t="shared" si="3"/>
        <v>0.17312748015873017</v>
      </c>
      <c r="O37" s="73">
        <f t="shared" si="4"/>
        <v>0.12860293749060103</v>
      </c>
      <c r="P37" s="73">
        <f t="shared" si="5"/>
        <v>0.12515960129183162</v>
      </c>
      <c r="Q37" s="73">
        <f t="shared" si="6"/>
        <v>0.15277273905156777</v>
      </c>
      <c r="R37" s="6"/>
      <c r="S37" s="6"/>
      <c r="T37" s="6"/>
    </row>
    <row r="38" spans="1:20" ht="13">
      <c r="A38" s="6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"/>
      <c r="O38" s="21"/>
      <c r="P38" s="21"/>
      <c r="Q38" s="21"/>
      <c r="R38" s="6"/>
      <c r="S38" s="6"/>
      <c r="T38" s="6"/>
    </row>
    <row r="39" spans="1:20" ht="13">
      <c r="A39" s="6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6"/>
      <c r="O39" s="6"/>
      <c r="P39" s="6"/>
      <c r="Q39" s="6"/>
      <c r="R39" s="6"/>
      <c r="S39" s="6"/>
      <c r="T39" s="6"/>
    </row>
    <row r="40" spans="1:20" ht="13">
      <c r="A40" s="6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22"/>
      <c r="O40" s="6"/>
      <c r="P40" s="6"/>
      <c r="Q40" s="6"/>
      <c r="R40" s="6"/>
      <c r="S40" s="6"/>
      <c r="T40" s="6"/>
    </row>
    <row r="41" spans="1:20" ht="1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1B11-84DE-2044-99E3-AA67CF0DEC57}">
  <dimension ref="A1:GW87"/>
  <sheetViews>
    <sheetView showGridLines="0" tabSelected="1" topLeftCell="G1" workbookViewId="0">
      <pane ySplit="5" topLeftCell="A6" activePane="bottomLeft" state="frozen"/>
      <selection pane="bottomLeft" activeCell="J7" sqref="J7"/>
    </sheetView>
  </sheetViews>
  <sheetFormatPr defaultColWidth="9.1796875" defaultRowHeight="15"/>
  <cols>
    <col min="1" max="1" width="16" style="28" customWidth="1"/>
    <col min="2" max="2" width="17.453125" style="28" customWidth="1"/>
    <col min="3" max="3" width="15.36328125" style="28" customWidth="1"/>
    <col min="4" max="8" width="18.1796875" style="28" customWidth="1"/>
    <col min="9" max="9" width="9.1796875" style="2"/>
    <col min="10" max="11" width="14.36328125" style="2" bestFit="1" customWidth="1"/>
    <col min="12" max="12" width="18.36328125" style="2" bestFit="1" customWidth="1"/>
    <col min="13" max="17" width="38.90625" style="2" bestFit="1" customWidth="1"/>
    <col min="18" max="21" width="10.7265625" style="2" bestFit="1" customWidth="1"/>
    <col min="22" max="22" width="9.7265625" style="2" bestFit="1" customWidth="1"/>
    <col min="23" max="32" width="10.7265625" style="2" bestFit="1" customWidth="1"/>
    <col min="33" max="33" width="9.7265625" style="2" bestFit="1" customWidth="1"/>
    <col min="34" max="43" width="10.7265625" style="2" bestFit="1" customWidth="1"/>
    <col min="44" max="44" width="9.7265625" style="2" bestFit="1" customWidth="1"/>
    <col min="45" max="45" width="10.7265625" style="2" bestFit="1" customWidth="1"/>
    <col min="46" max="50" width="9.7265625" style="2" bestFit="1" customWidth="1"/>
    <col min="51" max="210" width="39.26953125" style="2" bestFit="1" customWidth="1"/>
    <col min="211" max="16384" width="9.1796875" style="2"/>
  </cols>
  <sheetData>
    <row r="1" spans="1:205" s="1" customFormat="1" ht="18.5">
      <c r="A1" s="92" t="s">
        <v>28</v>
      </c>
      <c r="B1" s="31"/>
      <c r="C1" s="31"/>
      <c r="D1" s="31"/>
      <c r="E1" s="31"/>
      <c r="F1" s="31"/>
      <c r="G1" s="31"/>
      <c r="H1" s="31"/>
    </row>
    <row r="2" spans="1:205" s="1" customFormat="1" ht="11" customHeight="1">
      <c r="A2" s="32"/>
      <c r="B2" s="31"/>
      <c r="C2" s="31"/>
      <c r="D2" s="31"/>
      <c r="E2" s="31"/>
      <c r="F2" s="31"/>
      <c r="G2" s="31"/>
      <c r="H2" s="31"/>
    </row>
    <row r="3" spans="1:205" s="43" customFormat="1" ht="18.5">
      <c r="A3" s="42" t="s">
        <v>100</v>
      </c>
      <c r="B3" s="42"/>
      <c r="C3" s="42"/>
      <c r="D3" s="42"/>
      <c r="E3" s="42"/>
      <c r="F3" s="42"/>
      <c r="G3" s="42"/>
      <c r="H3" s="42"/>
    </row>
    <row r="4" spans="1:205" ht="15.5">
      <c r="A4" s="26"/>
      <c r="B4" s="26"/>
      <c r="C4" s="26"/>
      <c r="D4" s="26"/>
      <c r="E4" s="26"/>
      <c r="F4" s="26"/>
      <c r="G4" s="26"/>
      <c r="H4" s="26"/>
    </row>
    <row r="5" spans="1:205" s="4" customFormat="1" ht="31.5" thickBot="1">
      <c r="A5" s="33" t="s">
        <v>29</v>
      </c>
      <c r="B5" s="34" t="s">
        <v>75</v>
      </c>
      <c r="C5" s="34" t="s">
        <v>30</v>
      </c>
      <c r="D5" s="34" t="s">
        <v>95</v>
      </c>
      <c r="E5" s="34" t="s">
        <v>96</v>
      </c>
      <c r="F5" s="34" t="s">
        <v>97</v>
      </c>
      <c r="G5" s="34" t="s">
        <v>98</v>
      </c>
      <c r="H5" s="34" t="s">
        <v>99</v>
      </c>
    </row>
    <row r="6" spans="1:205" ht="15.5">
      <c r="A6" s="35" t="s">
        <v>82</v>
      </c>
      <c r="B6" s="36" t="s">
        <v>76</v>
      </c>
      <c r="C6" s="36" t="s">
        <v>31</v>
      </c>
      <c r="D6" s="37">
        <v>52653</v>
      </c>
      <c r="E6" s="37">
        <v>34070</v>
      </c>
      <c r="F6" s="37">
        <v>36076</v>
      </c>
      <c r="G6" s="37">
        <v>52305</v>
      </c>
      <c r="H6" s="37">
        <v>59160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</row>
    <row r="7" spans="1:205" ht="15.5">
      <c r="A7" s="35" t="s">
        <v>82</v>
      </c>
      <c r="B7" s="36" t="s">
        <v>76</v>
      </c>
      <c r="C7" s="36" t="s">
        <v>32</v>
      </c>
      <c r="D7" s="37">
        <v>27093</v>
      </c>
      <c r="E7" s="37">
        <v>22734</v>
      </c>
      <c r="F7" s="37">
        <v>37850</v>
      </c>
      <c r="G7" s="37">
        <v>27682</v>
      </c>
      <c r="H7" s="37">
        <v>29964</v>
      </c>
      <c r="I7"/>
      <c r="J7" s="76" t="s">
        <v>114</v>
      </c>
      <c r="K7" t="s">
        <v>115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</row>
    <row r="8" spans="1:205" ht="15.5">
      <c r="A8" s="35" t="s">
        <v>82</v>
      </c>
      <c r="B8" s="36" t="s">
        <v>76</v>
      </c>
      <c r="C8" s="36" t="s">
        <v>34</v>
      </c>
      <c r="D8" s="37">
        <v>54561</v>
      </c>
      <c r="E8" s="37">
        <v>32793</v>
      </c>
      <c r="F8" s="37">
        <v>55062</v>
      </c>
      <c r="G8" s="37">
        <v>48710</v>
      </c>
      <c r="H8" s="37">
        <v>35980</v>
      </c>
      <c r="I8"/>
      <c r="J8" s="77" t="s">
        <v>85</v>
      </c>
      <c r="K8" s="93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</row>
    <row r="9" spans="1:205" ht="15.5">
      <c r="A9" s="35" t="s">
        <v>82</v>
      </c>
      <c r="B9" s="36" t="s">
        <v>76</v>
      </c>
      <c r="C9" s="36" t="s">
        <v>35</v>
      </c>
      <c r="D9" s="37">
        <v>59182</v>
      </c>
      <c r="E9" s="37">
        <v>21168</v>
      </c>
      <c r="F9" s="37">
        <v>51632</v>
      </c>
      <c r="G9" s="37">
        <v>41551</v>
      </c>
      <c r="H9" s="37">
        <v>31124</v>
      </c>
      <c r="I9"/>
      <c r="J9" s="78" t="s">
        <v>46</v>
      </c>
      <c r="K9" s="79">
        <v>197713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</row>
    <row r="10" spans="1:205" ht="15.5">
      <c r="A10" s="35" t="s">
        <v>84</v>
      </c>
      <c r="B10" s="36" t="s">
        <v>76</v>
      </c>
      <c r="C10" s="36" t="s">
        <v>36</v>
      </c>
      <c r="D10" s="37">
        <v>22955</v>
      </c>
      <c r="E10" s="37">
        <v>49254</v>
      </c>
      <c r="F10" s="37">
        <v>24380</v>
      </c>
      <c r="G10" s="37">
        <v>42658</v>
      </c>
      <c r="H10" s="37">
        <v>40802</v>
      </c>
      <c r="I10"/>
      <c r="J10" s="78" t="s">
        <v>47</v>
      </c>
      <c r="K10" s="79">
        <v>156394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</row>
    <row r="11" spans="1:205" ht="15.5">
      <c r="A11" s="35" t="s">
        <v>84</v>
      </c>
      <c r="B11" s="36" t="s">
        <v>76</v>
      </c>
      <c r="C11" s="36" t="s">
        <v>37</v>
      </c>
      <c r="D11" s="37">
        <v>52711</v>
      </c>
      <c r="E11" s="37">
        <v>45485</v>
      </c>
      <c r="F11" s="37">
        <v>58431</v>
      </c>
      <c r="G11" s="37">
        <v>34637</v>
      </c>
      <c r="H11" s="37">
        <v>34902</v>
      </c>
      <c r="I11"/>
      <c r="J11" s="78" t="s">
        <v>48</v>
      </c>
      <c r="K11" s="79">
        <v>221038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</row>
    <row r="12" spans="1:205" ht="15.5">
      <c r="A12" s="35" t="s">
        <v>84</v>
      </c>
      <c r="B12" s="36" t="s">
        <v>76</v>
      </c>
      <c r="C12" s="36" t="s">
        <v>38</v>
      </c>
      <c r="D12" s="37">
        <v>33382</v>
      </c>
      <c r="E12" s="37">
        <v>57993</v>
      </c>
      <c r="F12" s="37">
        <v>31238</v>
      </c>
      <c r="G12" s="37">
        <v>29317</v>
      </c>
      <c r="H12" s="37">
        <v>51653</v>
      </c>
      <c r="I12"/>
      <c r="J12" s="78" t="s">
        <v>49</v>
      </c>
      <c r="K12" s="79">
        <v>236731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</row>
    <row r="13" spans="1:205" ht="15.5">
      <c r="A13" s="38" t="s">
        <v>83</v>
      </c>
      <c r="B13" s="39" t="s">
        <v>77</v>
      </c>
      <c r="C13" s="39" t="s">
        <v>39</v>
      </c>
      <c r="D13" s="37">
        <v>58805</v>
      </c>
      <c r="E13" s="37">
        <v>27750</v>
      </c>
      <c r="F13" s="37">
        <v>23256</v>
      </c>
      <c r="G13" s="37">
        <v>46763</v>
      </c>
      <c r="H13" s="37">
        <v>41354</v>
      </c>
      <c r="I13"/>
      <c r="J13" s="78" t="s">
        <v>50</v>
      </c>
      <c r="K13" s="79">
        <v>197155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</row>
    <row r="14" spans="1:205" ht="15.5">
      <c r="A14" s="38" t="s">
        <v>83</v>
      </c>
      <c r="B14" s="39" t="s">
        <v>77</v>
      </c>
      <c r="C14" s="39" t="s">
        <v>40</v>
      </c>
      <c r="D14" s="37">
        <v>35803</v>
      </c>
      <c r="E14" s="37">
        <v>33363</v>
      </c>
      <c r="F14" s="37">
        <v>26333</v>
      </c>
      <c r="G14" s="37">
        <v>26827</v>
      </c>
      <c r="H14" s="37">
        <v>54153</v>
      </c>
      <c r="I14"/>
      <c r="J14" s="77" t="s">
        <v>107</v>
      </c>
      <c r="K14" s="79">
        <v>1009031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</row>
    <row r="15" spans="1:205" ht="15.5">
      <c r="A15" s="38" t="s">
        <v>83</v>
      </c>
      <c r="B15" s="39" t="s">
        <v>77</v>
      </c>
      <c r="C15" s="39" t="s">
        <v>41</v>
      </c>
      <c r="D15" s="37">
        <v>40332</v>
      </c>
      <c r="E15" s="37">
        <v>43713</v>
      </c>
      <c r="F15" s="37">
        <v>28874</v>
      </c>
      <c r="G15" s="37">
        <v>49740</v>
      </c>
      <c r="H15" s="37">
        <v>40477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</row>
    <row r="16" spans="1:205" ht="15.5">
      <c r="A16" s="38" t="s">
        <v>83</v>
      </c>
      <c r="B16" s="39" t="s">
        <v>77</v>
      </c>
      <c r="C16" s="39" t="s">
        <v>42</v>
      </c>
      <c r="D16" s="37">
        <v>30952</v>
      </c>
      <c r="E16" s="37">
        <v>56619</v>
      </c>
      <c r="F16" s="37">
        <v>44283</v>
      </c>
      <c r="G16" s="37">
        <v>32069</v>
      </c>
      <c r="H16" s="37">
        <v>34931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</row>
    <row r="17" spans="1:45" ht="15.5">
      <c r="A17" s="38" t="s">
        <v>83</v>
      </c>
      <c r="B17" s="39" t="s">
        <v>77</v>
      </c>
      <c r="C17" s="39" t="s">
        <v>43</v>
      </c>
      <c r="D17" s="37">
        <v>47415</v>
      </c>
      <c r="E17" s="37">
        <v>57585</v>
      </c>
      <c r="F17" s="37">
        <v>30747</v>
      </c>
      <c r="G17" s="37">
        <v>57589</v>
      </c>
      <c r="H17" s="37">
        <v>36878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</row>
    <row r="18" spans="1:45" ht="15.5">
      <c r="A18" s="38" t="s">
        <v>83</v>
      </c>
      <c r="B18" s="39" t="s">
        <v>77</v>
      </c>
      <c r="C18" s="39" t="s">
        <v>44</v>
      </c>
      <c r="D18" s="37">
        <v>29299</v>
      </c>
      <c r="E18" s="37">
        <v>57901</v>
      </c>
      <c r="F18" s="37">
        <v>49868</v>
      </c>
      <c r="G18" s="37">
        <v>22697</v>
      </c>
      <c r="H18" s="37">
        <v>45205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</row>
    <row r="19" spans="1:45" ht="15.5">
      <c r="A19" s="38" t="s">
        <v>83</v>
      </c>
      <c r="B19" s="39" t="s">
        <v>77</v>
      </c>
      <c r="C19" s="39" t="s">
        <v>45</v>
      </c>
      <c r="D19" s="37">
        <v>58873</v>
      </c>
      <c r="E19" s="37">
        <v>51393</v>
      </c>
      <c r="F19" s="37">
        <v>55821</v>
      </c>
      <c r="G19" s="37">
        <v>28255</v>
      </c>
      <c r="H19" s="37">
        <v>23979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</row>
    <row r="20" spans="1:45" ht="15.5">
      <c r="A20" s="38" t="s">
        <v>85</v>
      </c>
      <c r="B20" s="39" t="s">
        <v>78</v>
      </c>
      <c r="C20" s="39" t="s">
        <v>46</v>
      </c>
      <c r="D20" s="37">
        <v>24390</v>
      </c>
      <c r="E20" s="37">
        <v>55869</v>
      </c>
      <c r="F20" s="37">
        <v>25140</v>
      </c>
      <c r="G20" s="37">
        <v>40015</v>
      </c>
      <c r="H20" s="37">
        <v>52299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</row>
    <row r="21" spans="1:45" ht="15.5">
      <c r="A21" s="38" t="s">
        <v>85</v>
      </c>
      <c r="B21" s="39" t="s">
        <v>78</v>
      </c>
      <c r="C21" s="39" t="s">
        <v>47</v>
      </c>
      <c r="D21" s="37">
        <v>41485</v>
      </c>
      <c r="E21" s="37">
        <v>23389</v>
      </c>
      <c r="F21" s="37">
        <v>30930</v>
      </c>
      <c r="G21" s="37">
        <v>32435</v>
      </c>
      <c r="H21" s="37">
        <v>28155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</row>
    <row r="22" spans="1:45" ht="15.5">
      <c r="A22" s="38" t="s">
        <v>85</v>
      </c>
      <c r="B22" s="39" t="s">
        <v>78</v>
      </c>
      <c r="C22" s="39" t="s">
        <v>48</v>
      </c>
      <c r="D22" s="37">
        <v>22995</v>
      </c>
      <c r="E22" s="37">
        <v>53571</v>
      </c>
      <c r="F22" s="37">
        <v>40290</v>
      </c>
      <c r="G22" s="37">
        <v>57819</v>
      </c>
      <c r="H22" s="37">
        <v>46363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</row>
    <row r="23" spans="1:45" ht="15.5">
      <c r="A23" s="38" t="s">
        <v>85</v>
      </c>
      <c r="B23" s="39" t="s">
        <v>78</v>
      </c>
      <c r="C23" s="39" t="s">
        <v>49</v>
      </c>
      <c r="D23" s="37">
        <v>27117</v>
      </c>
      <c r="E23" s="37">
        <v>38839</v>
      </c>
      <c r="F23" s="37">
        <v>57082</v>
      </c>
      <c r="G23" s="37">
        <v>56166</v>
      </c>
      <c r="H23" s="37">
        <v>57527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</row>
    <row r="24" spans="1:45" ht="15.5">
      <c r="A24" s="38" t="s">
        <v>85</v>
      </c>
      <c r="B24" s="39" t="s">
        <v>78</v>
      </c>
      <c r="C24" s="39" t="s">
        <v>50</v>
      </c>
      <c r="D24" s="37">
        <v>25083</v>
      </c>
      <c r="E24" s="37">
        <v>47762</v>
      </c>
      <c r="F24" s="37">
        <v>42844</v>
      </c>
      <c r="G24" s="37">
        <v>57514</v>
      </c>
      <c r="H24" s="37">
        <v>23952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</row>
    <row r="25" spans="1:45" ht="15.5">
      <c r="A25" s="38" t="s">
        <v>86</v>
      </c>
      <c r="B25" s="39" t="s">
        <v>79</v>
      </c>
      <c r="C25" s="39" t="s">
        <v>51</v>
      </c>
      <c r="D25" s="37">
        <v>56274</v>
      </c>
      <c r="E25" s="37">
        <v>50356</v>
      </c>
      <c r="F25" s="37">
        <v>22743</v>
      </c>
      <c r="G25" s="37">
        <v>29833</v>
      </c>
      <c r="H25" s="37">
        <v>45382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1:45" ht="15.5">
      <c r="A26" s="38" t="s">
        <v>86</v>
      </c>
      <c r="B26" s="39" t="s">
        <v>79</v>
      </c>
      <c r="C26" s="39" t="s">
        <v>52</v>
      </c>
      <c r="D26" s="37">
        <v>36124</v>
      </c>
      <c r="E26" s="37">
        <v>55568</v>
      </c>
      <c r="F26" s="37">
        <v>45367</v>
      </c>
      <c r="G26" s="37">
        <v>50985</v>
      </c>
      <c r="H26" s="37">
        <v>43567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45" ht="15.5">
      <c r="A27" s="38" t="s">
        <v>86</v>
      </c>
      <c r="B27" s="39" t="s">
        <v>79</v>
      </c>
      <c r="C27" s="39" t="s">
        <v>54</v>
      </c>
      <c r="D27" s="37">
        <v>52886</v>
      </c>
      <c r="E27" s="37">
        <v>42297</v>
      </c>
      <c r="F27" s="37">
        <v>39452</v>
      </c>
      <c r="G27" s="37">
        <v>26703</v>
      </c>
      <c r="H27" s="37">
        <v>45249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1:45" ht="15.5">
      <c r="A28" s="38" t="s">
        <v>86</v>
      </c>
      <c r="B28" s="39" t="s">
        <v>79</v>
      </c>
      <c r="C28" s="39" t="s">
        <v>55</v>
      </c>
      <c r="D28" s="37">
        <v>28474</v>
      </c>
      <c r="E28" s="37">
        <v>39138</v>
      </c>
      <c r="F28" s="37">
        <v>42055</v>
      </c>
      <c r="G28" s="37">
        <v>42376</v>
      </c>
      <c r="H28" s="37">
        <v>25817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  <row r="29" spans="1:45" ht="15.5">
      <c r="A29" s="38" t="s">
        <v>33</v>
      </c>
      <c r="B29" s="39" t="s">
        <v>80</v>
      </c>
      <c r="C29" s="39" t="s">
        <v>56</v>
      </c>
      <c r="D29" s="37">
        <v>33921</v>
      </c>
      <c r="E29" s="37">
        <v>26327</v>
      </c>
      <c r="F29" s="37">
        <v>53276</v>
      </c>
      <c r="G29" s="37">
        <v>56382</v>
      </c>
      <c r="H29" s="37">
        <v>44584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45" ht="15.5">
      <c r="A30" s="38" t="s">
        <v>33</v>
      </c>
      <c r="B30" s="39" t="s">
        <v>80</v>
      </c>
      <c r="C30" s="39" t="s">
        <v>57</v>
      </c>
      <c r="D30" s="37">
        <v>29023</v>
      </c>
      <c r="E30" s="37">
        <v>20882</v>
      </c>
      <c r="F30" s="37">
        <v>33466</v>
      </c>
      <c r="G30" s="37">
        <v>27816</v>
      </c>
      <c r="H30" s="37">
        <v>24185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45" ht="15.5">
      <c r="A31" s="38" t="s">
        <v>33</v>
      </c>
      <c r="B31" s="39" t="s">
        <v>80</v>
      </c>
      <c r="C31" s="39" t="s">
        <v>58</v>
      </c>
      <c r="D31" s="37">
        <v>21437</v>
      </c>
      <c r="E31" s="37">
        <v>23096</v>
      </c>
      <c r="F31" s="37">
        <v>59004</v>
      </c>
      <c r="G31" s="37">
        <v>21017</v>
      </c>
      <c r="H31" s="37">
        <v>21660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</row>
    <row r="32" spans="1:45" ht="15.5">
      <c r="A32" s="38" t="s">
        <v>33</v>
      </c>
      <c r="B32" s="39" t="s">
        <v>80</v>
      </c>
      <c r="C32" s="39" t="s">
        <v>59</v>
      </c>
      <c r="D32" s="37">
        <v>43739</v>
      </c>
      <c r="E32" s="37">
        <v>27798</v>
      </c>
      <c r="F32" s="37">
        <v>42726</v>
      </c>
      <c r="G32" s="37">
        <v>36651</v>
      </c>
      <c r="H32" s="37">
        <v>51499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5" ht="15.5">
      <c r="A33" s="38" t="s">
        <v>33</v>
      </c>
      <c r="B33" s="39" t="s">
        <v>80</v>
      </c>
      <c r="C33" s="39" t="s">
        <v>60</v>
      </c>
      <c r="D33" s="37">
        <v>56456</v>
      </c>
      <c r="E33" s="37">
        <v>37557</v>
      </c>
      <c r="F33" s="37">
        <v>48710</v>
      </c>
      <c r="G33" s="37">
        <v>44394</v>
      </c>
      <c r="H33" s="37">
        <v>34684</v>
      </c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ht="15.5">
      <c r="A34" s="38" t="s">
        <v>33</v>
      </c>
      <c r="B34" s="39" t="s">
        <v>81</v>
      </c>
      <c r="C34" s="39" t="s">
        <v>61</v>
      </c>
      <c r="D34" s="37">
        <v>23820</v>
      </c>
      <c r="E34" s="37">
        <v>27944</v>
      </c>
      <c r="F34" s="37">
        <v>33686</v>
      </c>
      <c r="G34" s="37">
        <v>24941</v>
      </c>
      <c r="H34" s="37">
        <v>36948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5" ht="15.5">
      <c r="A35" s="38" t="s">
        <v>33</v>
      </c>
      <c r="B35" s="39" t="s">
        <v>81</v>
      </c>
      <c r="C35" s="39" t="s">
        <v>62</v>
      </c>
      <c r="D35" s="37">
        <v>28070</v>
      </c>
      <c r="E35" s="37">
        <v>23473</v>
      </c>
      <c r="F35" s="37">
        <v>31314</v>
      </c>
      <c r="G35" s="37">
        <v>34518</v>
      </c>
      <c r="H35" s="37">
        <v>57868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ht="15.5">
      <c r="A36" s="38" t="s">
        <v>33</v>
      </c>
      <c r="B36" s="39" t="s">
        <v>81</v>
      </c>
      <c r="C36" s="39" t="s">
        <v>63</v>
      </c>
      <c r="D36" s="37">
        <v>48118</v>
      </c>
      <c r="E36" s="37">
        <v>47999</v>
      </c>
      <c r="F36" s="37">
        <v>44628</v>
      </c>
      <c r="G36" s="37">
        <v>32783</v>
      </c>
      <c r="H36" s="37">
        <v>32882</v>
      </c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5" ht="15.5">
      <c r="A37" s="38" t="s">
        <v>33</v>
      </c>
      <c r="B37" s="39" t="s">
        <v>81</v>
      </c>
      <c r="C37" s="39" t="s">
        <v>64</v>
      </c>
      <c r="D37" s="37">
        <v>34029</v>
      </c>
      <c r="E37" s="37">
        <v>46654</v>
      </c>
      <c r="F37" s="37">
        <v>43612</v>
      </c>
      <c r="G37" s="37">
        <v>44291</v>
      </c>
      <c r="H37" s="37">
        <v>51180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5" ht="15.5">
      <c r="A38" s="38" t="s">
        <v>53</v>
      </c>
      <c r="B38" s="39" t="s">
        <v>81</v>
      </c>
      <c r="C38" s="39" t="s">
        <v>87</v>
      </c>
      <c r="D38" s="37">
        <v>22752</v>
      </c>
      <c r="E38" s="37">
        <v>24291</v>
      </c>
      <c r="F38" s="37">
        <v>34534</v>
      </c>
      <c r="G38" s="37">
        <v>27218</v>
      </c>
      <c r="H38" s="37">
        <v>57333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5" ht="15.5">
      <c r="A39" s="38" t="s">
        <v>53</v>
      </c>
      <c r="B39" s="39" t="s">
        <v>81</v>
      </c>
      <c r="C39" s="39" t="s">
        <v>88</v>
      </c>
      <c r="D39" s="37">
        <v>47706</v>
      </c>
      <c r="E39" s="37">
        <v>53216</v>
      </c>
      <c r="F39" s="37">
        <v>53634</v>
      </c>
      <c r="G39" s="37">
        <v>23448</v>
      </c>
      <c r="H39" s="37">
        <v>30531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1:45" ht="15.5">
      <c r="A40" s="38" t="s">
        <v>53</v>
      </c>
      <c r="B40" s="39" t="s">
        <v>81</v>
      </c>
      <c r="C40" s="39" t="s">
        <v>89</v>
      </c>
      <c r="D40" s="37">
        <v>52442</v>
      </c>
      <c r="E40" s="37">
        <v>39808</v>
      </c>
      <c r="F40" s="37">
        <v>20201</v>
      </c>
      <c r="G40" s="37">
        <v>57563</v>
      </c>
      <c r="H40" s="37">
        <v>32874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pans="1:45" ht="15.5">
      <c r="A41" s="38" t="s">
        <v>53</v>
      </c>
      <c r="B41" s="39" t="s">
        <v>81</v>
      </c>
      <c r="C41" s="39" t="s">
        <v>90</v>
      </c>
      <c r="D41" s="37">
        <v>29756</v>
      </c>
      <c r="E41" s="37">
        <v>44729</v>
      </c>
      <c r="F41" s="37">
        <v>51938</v>
      </c>
      <c r="G41" s="37">
        <v>37870</v>
      </c>
      <c r="H41" s="37">
        <v>47688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1:45" ht="15.5">
      <c r="A42" s="38" t="s">
        <v>53</v>
      </c>
      <c r="B42" s="39" t="s">
        <v>81</v>
      </c>
      <c r="C42" s="39" t="s">
        <v>91</v>
      </c>
      <c r="D42" s="37">
        <v>30389</v>
      </c>
      <c r="E42" s="37">
        <v>54353</v>
      </c>
      <c r="F42" s="37">
        <v>57763</v>
      </c>
      <c r="G42" s="37">
        <v>44642</v>
      </c>
      <c r="H42" s="37">
        <v>25108</v>
      </c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pans="1:45" ht="15.5">
      <c r="A43" s="38" t="s">
        <v>53</v>
      </c>
      <c r="B43" s="39" t="s">
        <v>81</v>
      </c>
      <c r="C43" s="39" t="s">
        <v>92</v>
      </c>
      <c r="D43" s="37">
        <v>37014</v>
      </c>
      <c r="E43" s="37">
        <v>38284</v>
      </c>
      <c r="F43" s="37">
        <v>33299</v>
      </c>
      <c r="G43" s="37">
        <v>29985</v>
      </c>
      <c r="H43" s="37">
        <v>22102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</row>
    <row r="44" spans="1:45" ht="15.5">
      <c r="A44" s="38" t="s">
        <v>53</v>
      </c>
      <c r="B44" s="39" t="s">
        <v>81</v>
      </c>
      <c r="C44" s="39" t="s">
        <v>93</v>
      </c>
      <c r="D44" s="37">
        <v>44883</v>
      </c>
      <c r="E44" s="37">
        <v>46202</v>
      </c>
      <c r="F44" s="37">
        <v>34773</v>
      </c>
      <c r="G44" s="37">
        <v>31438</v>
      </c>
      <c r="H44" s="37">
        <v>53508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</row>
    <row r="45" spans="1:45" ht="15.5">
      <c r="A45" s="40" t="s">
        <v>53</v>
      </c>
      <c r="B45" s="41" t="s">
        <v>81</v>
      </c>
      <c r="C45" s="41" t="s">
        <v>94</v>
      </c>
      <c r="D45" s="37">
        <v>31839</v>
      </c>
      <c r="E45" s="37">
        <v>38956</v>
      </c>
      <c r="F45" s="37">
        <v>29297</v>
      </c>
      <c r="G45" s="37">
        <v>22186</v>
      </c>
      <c r="H45" s="37">
        <v>25601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5" ht="15.5">
      <c r="A46" s="26"/>
      <c r="B46" s="26"/>
      <c r="C46" s="26"/>
      <c r="D46" s="26"/>
      <c r="E46" s="26"/>
      <c r="F46" s="26"/>
      <c r="G46" s="26"/>
      <c r="H46" s="2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45" ht="15.5">
      <c r="A47" s="26"/>
      <c r="B47" s="26"/>
      <c r="C47" s="26"/>
      <c r="D47" s="26"/>
      <c r="E47" s="26"/>
      <c r="F47" s="26"/>
      <c r="G47" s="26"/>
      <c r="H47" s="26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45" ht="15.5">
      <c r="A48" s="26"/>
      <c r="B48" s="26" t="s">
        <v>81</v>
      </c>
      <c r="C48" s="26"/>
      <c r="D48" s="26"/>
      <c r="E48" s="26"/>
      <c r="F48" s="26"/>
      <c r="G48" s="26"/>
      <c r="H48" s="26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1:45" ht="15.5">
      <c r="A49" s="26"/>
      <c r="B49" s="26" t="s">
        <v>53</v>
      </c>
      <c r="C49" s="26"/>
      <c r="D49" s="26"/>
      <c r="E49" s="26"/>
      <c r="F49" s="26"/>
      <c r="G49" s="26"/>
      <c r="H49" s="26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ht="15.5">
      <c r="A50" s="26"/>
      <c r="B50" s="26"/>
      <c r="C50" s="26"/>
      <c r="D50" s="26"/>
      <c r="E50" s="26"/>
      <c r="F50" s="26"/>
      <c r="G50" s="26"/>
      <c r="H50" s="26"/>
      <c r="J50"/>
      <c r="K50"/>
      <c r="L50"/>
      <c r="M50"/>
      <c r="N50"/>
      <c r="O50"/>
      <c r="P50"/>
      <c r="Q50"/>
    </row>
    <row r="51" spans="1:45" ht="15.5">
      <c r="A51" s="26"/>
      <c r="B51" s="26">
        <f>SUMIFS(Таблица2[Продажи товара №1, руб.],Таблица2[Город],B49,Таблица2[Менеджер],B48)</f>
        <v>296781</v>
      </c>
      <c r="C51" s="26"/>
      <c r="D51" s="26"/>
      <c r="E51" s="26"/>
      <c r="F51" s="26"/>
      <c r="G51" s="26"/>
      <c r="H51" s="26"/>
      <c r="J51"/>
      <c r="K51"/>
      <c r="L51"/>
      <c r="M51"/>
      <c r="N51"/>
      <c r="O51"/>
      <c r="P51"/>
      <c r="Q51"/>
    </row>
    <row r="52" spans="1:45">
      <c r="J52"/>
      <c r="K52"/>
      <c r="L52"/>
      <c r="M52"/>
      <c r="N52"/>
      <c r="O52"/>
      <c r="P52"/>
      <c r="Q52"/>
    </row>
    <row r="53" spans="1:45">
      <c r="J53"/>
      <c r="K53"/>
      <c r="L53"/>
      <c r="M53"/>
      <c r="N53"/>
      <c r="O53"/>
      <c r="P53"/>
      <c r="Q53"/>
    </row>
    <row r="54" spans="1:45">
      <c r="J54"/>
      <c r="K54"/>
      <c r="L54"/>
      <c r="M54"/>
      <c r="N54"/>
      <c r="O54"/>
      <c r="P54"/>
      <c r="Q54"/>
    </row>
    <row r="55" spans="1:45">
      <c r="J55"/>
      <c r="K55"/>
      <c r="L55"/>
      <c r="M55"/>
      <c r="N55"/>
      <c r="O55"/>
      <c r="P55"/>
      <c r="Q55"/>
    </row>
    <row r="56" spans="1:45">
      <c r="J56"/>
      <c r="K56"/>
      <c r="L56"/>
      <c r="M56"/>
      <c r="N56"/>
      <c r="O56"/>
    </row>
    <row r="57" spans="1:45">
      <c r="J57"/>
      <c r="K57"/>
      <c r="L57"/>
      <c r="M57"/>
      <c r="N57"/>
      <c r="O57"/>
    </row>
    <row r="58" spans="1:45">
      <c r="J58"/>
      <c r="K58"/>
      <c r="L58"/>
      <c r="M58"/>
      <c r="N58"/>
      <c r="O58"/>
    </row>
    <row r="59" spans="1:45">
      <c r="J59"/>
      <c r="K59"/>
      <c r="L59"/>
      <c r="M59"/>
      <c r="N59"/>
      <c r="O59"/>
    </row>
    <row r="60" spans="1:45">
      <c r="J60"/>
      <c r="K60"/>
      <c r="L60"/>
      <c r="M60"/>
      <c r="N60"/>
      <c r="O60"/>
    </row>
    <row r="61" spans="1:45">
      <c r="J61"/>
      <c r="K61"/>
      <c r="L61"/>
      <c r="M61"/>
      <c r="N61"/>
      <c r="O61"/>
    </row>
    <row r="62" spans="1:45">
      <c r="J62"/>
      <c r="K62"/>
      <c r="L62"/>
      <c r="M62"/>
      <c r="N62"/>
      <c r="O62"/>
    </row>
    <row r="63" spans="1:45">
      <c r="J63"/>
      <c r="K63"/>
      <c r="L63"/>
      <c r="M63"/>
      <c r="N63"/>
      <c r="O63"/>
    </row>
    <row r="64" spans="1:45">
      <c r="J64"/>
      <c r="K64"/>
      <c r="L64"/>
      <c r="M64"/>
      <c r="N64"/>
      <c r="O64"/>
    </row>
    <row r="65" spans="10:15">
      <c r="J65"/>
      <c r="K65"/>
      <c r="L65"/>
      <c r="M65"/>
      <c r="N65"/>
      <c r="O65"/>
    </row>
    <row r="66" spans="10:15">
      <c r="J66"/>
      <c r="K66"/>
      <c r="L66"/>
      <c r="M66"/>
      <c r="N66"/>
      <c r="O66"/>
    </row>
    <row r="67" spans="10:15">
      <c r="J67"/>
      <c r="K67"/>
      <c r="L67"/>
      <c r="M67"/>
      <c r="N67"/>
      <c r="O67"/>
    </row>
    <row r="68" spans="10:15">
      <c r="J68"/>
      <c r="K68"/>
      <c r="L68"/>
      <c r="M68"/>
      <c r="N68"/>
      <c r="O68"/>
    </row>
    <row r="69" spans="10:15">
      <c r="J69"/>
      <c r="K69"/>
      <c r="L69"/>
      <c r="M69"/>
      <c r="N69"/>
      <c r="O69"/>
    </row>
    <row r="70" spans="10:15">
      <c r="J70"/>
      <c r="K70"/>
      <c r="L70"/>
      <c r="M70"/>
      <c r="N70"/>
      <c r="O70"/>
    </row>
    <row r="71" spans="10:15">
      <c r="J71"/>
      <c r="K71"/>
      <c r="L71"/>
      <c r="M71"/>
      <c r="N71"/>
      <c r="O71"/>
    </row>
    <row r="72" spans="10:15">
      <c r="J72"/>
      <c r="K72"/>
      <c r="L72"/>
      <c r="M72"/>
      <c r="N72"/>
      <c r="O72"/>
    </row>
    <row r="73" spans="10:15">
      <c r="J73"/>
      <c r="K73"/>
      <c r="L73"/>
      <c r="M73"/>
      <c r="N73"/>
      <c r="O73"/>
    </row>
    <row r="74" spans="10:15">
      <c r="J74"/>
      <c r="K74"/>
      <c r="L74"/>
      <c r="M74"/>
      <c r="N74"/>
      <c r="O74"/>
    </row>
    <row r="75" spans="10:15">
      <c r="J75"/>
      <c r="K75"/>
      <c r="L75"/>
      <c r="M75"/>
      <c r="N75"/>
      <c r="O75"/>
    </row>
    <row r="76" spans="10:15">
      <c r="J76"/>
      <c r="K76"/>
      <c r="L76"/>
      <c r="M76"/>
      <c r="N76"/>
      <c r="O76"/>
    </row>
    <row r="77" spans="10:15">
      <c r="J77"/>
      <c r="K77"/>
      <c r="L77"/>
      <c r="M77"/>
      <c r="N77"/>
      <c r="O77"/>
    </row>
    <row r="78" spans="10:15">
      <c r="J78"/>
      <c r="K78"/>
      <c r="L78"/>
      <c r="M78"/>
      <c r="N78"/>
      <c r="O78"/>
    </row>
    <row r="79" spans="10:15">
      <c r="J79"/>
      <c r="K79"/>
      <c r="L79"/>
      <c r="M79"/>
      <c r="N79"/>
      <c r="O79"/>
    </row>
    <row r="80" spans="10:15">
      <c r="J80"/>
      <c r="K80"/>
      <c r="L80"/>
      <c r="M80"/>
      <c r="N80"/>
      <c r="O80"/>
    </row>
    <row r="81" spans="10:15">
      <c r="J81"/>
      <c r="K81"/>
      <c r="L81"/>
      <c r="M81"/>
      <c r="N81"/>
      <c r="O81"/>
    </row>
    <row r="82" spans="10:15">
      <c r="J82"/>
      <c r="K82"/>
      <c r="L82"/>
      <c r="M82"/>
      <c r="N82"/>
      <c r="O82"/>
    </row>
    <row r="83" spans="10:15">
      <c r="J83"/>
      <c r="K83"/>
      <c r="L83"/>
      <c r="M83"/>
      <c r="N83"/>
      <c r="O83"/>
    </row>
    <row r="84" spans="10:15">
      <c r="J84"/>
      <c r="K84"/>
      <c r="L84"/>
      <c r="M84"/>
      <c r="N84"/>
      <c r="O84"/>
    </row>
    <row r="85" spans="10:15">
      <c r="J85"/>
      <c r="K85"/>
      <c r="L85"/>
      <c r="M85"/>
      <c r="N85"/>
      <c r="O85"/>
    </row>
    <row r="86" spans="10:15">
      <c r="J86"/>
      <c r="K86"/>
      <c r="L86"/>
      <c r="M86"/>
      <c r="N86"/>
      <c r="O86"/>
    </row>
    <row r="87" spans="10:15">
      <c r="J87"/>
      <c r="K87"/>
      <c r="L87"/>
      <c r="M87"/>
      <c r="N87"/>
      <c r="O87"/>
    </row>
  </sheetData>
  <phoneticPr fontId="19" type="noConversion"/>
  <pageMargins left="0.75" right="0.75" top="1" bottom="1" header="0.5" footer="0.5"/>
  <headerFooter alignWithMargins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ED5B-4A3B-324D-88E7-1A68FDFBC80C}">
  <dimension ref="A1:K45"/>
  <sheetViews>
    <sheetView showGridLines="0" zoomScale="87" zoomScaleNormal="87" workbookViewId="0">
      <pane ySplit="8" topLeftCell="A9" activePane="bottomLeft" state="frozen"/>
      <selection pane="bottomLeft"/>
    </sheetView>
  </sheetViews>
  <sheetFormatPr defaultColWidth="9.1796875" defaultRowHeight="12.5"/>
  <cols>
    <col min="1" max="1" width="19.81640625" style="44" customWidth="1"/>
    <col min="2" max="2" width="15" style="44" bestFit="1" customWidth="1"/>
    <col min="3" max="3" width="14" style="44" customWidth="1"/>
    <col min="4" max="4" width="14.453125" style="44" customWidth="1"/>
    <col min="5" max="5" width="28.1796875" style="44" bestFit="1" customWidth="1"/>
    <col min="6" max="6" width="17.453125" style="44" customWidth="1"/>
    <col min="7" max="16384" width="9.1796875" style="44"/>
  </cols>
  <sheetData>
    <row r="1" spans="1:11" s="1" customFormat="1" ht="18.5">
      <c r="A1" s="92" t="s">
        <v>101</v>
      </c>
      <c r="B1" s="5"/>
      <c r="C1" s="5"/>
      <c r="D1" s="5"/>
      <c r="E1" s="5"/>
      <c r="F1" s="31"/>
      <c r="G1" s="31"/>
      <c r="H1" s="31"/>
    </row>
    <row r="2" spans="1:11" s="1" customFormat="1" ht="6" customHeight="1">
      <c r="A2" s="24"/>
      <c r="B2" s="5"/>
      <c r="C2" s="5"/>
      <c r="D2" s="5"/>
      <c r="E2" s="5"/>
      <c r="F2" s="31"/>
      <c r="G2" s="31"/>
      <c r="H2" s="31"/>
    </row>
    <row r="3" spans="1:11" s="2" customFormat="1" ht="18.5">
      <c r="A3" s="42" t="s">
        <v>110</v>
      </c>
      <c r="B3" s="42"/>
      <c r="C3" s="42"/>
      <c r="D3" s="42"/>
      <c r="E3" s="42"/>
      <c r="F3" s="26"/>
      <c r="G3" s="26"/>
      <c r="H3" s="26"/>
    </row>
    <row r="4" spans="1:11" s="2" customFormat="1" ht="18.5">
      <c r="A4" s="46" t="s">
        <v>108</v>
      </c>
      <c r="B4" s="42"/>
      <c r="C4" s="42"/>
      <c r="D4" s="42"/>
      <c r="E4" s="42"/>
      <c r="F4" s="26"/>
      <c r="G4" s="26"/>
      <c r="H4" s="26"/>
    </row>
    <row r="5" spans="1:11" ht="18.5">
      <c r="A5" s="47" t="s">
        <v>111</v>
      </c>
      <c r="B5" s="48"/>
      <c r="C5" s="47"/>
      <c r="D5" s="47"/>
      <c r="E5" s="47"/>
      <c r="F5" s="49"/>
      <c r="G5" s="49"/>
      <c r="H5" s="49"/>
    </row>
    <row r="6" spans="1:11" ht="18.5">
      <c r="A6" s="47" t="s">
        <v>112</v>
      </c>
      <c r="B6" s="48"/>
      <c r="C6" s="47"/>
      <c r="D6" s="47"/>
      <c r="E6" s="47"/>
      <c r="F6" s="49"/>
      <c r="G6" s="49"/>
      <c r="H6" s="49"/>
    </row>
    <row r="7" spans="1:11" ht="16" thickBot="1">
      <c r="A7" s="50"/>
      <c r="B7" s="50"/>
      <c r="C7" s="49"/>
      <c r="D7" s="49"/>
      <c r="E7" s="49"/>
      <c r="F7" s="49"/>
      <c r="G7" s="49"/>
      <c r="H7" s="49"/>
    </row>
    <row r="8" spans="1:11" s="45" customFormat="1" ht="47" thickBot="1">
      <c r="A8" s="51" t="s">
        <v>30</v>
      </c>
      <c r="B8" s="52" t="s">
        <v>29</v>
      </c>
      <c r="C8" s="52" t="s">
        <v>102</v>
      </c>
      <c r="D8" s="52" t="s">
        <v>103</v>
      </c>
      <c r="E8" s="52" t="s">
        <v>109</v>
      </c>
      <c r="F8" s="52" t="s">
        <v>75</v>
      </c>
      <c r="G8" s="53"/>
      <c r="H8" s="53"/>
    </row>
    <row r="9" spans="1:11" ht="15.5">
      <c r="A9" s="54" t="s">
        <v>35</v>
      </c>
      <c r="B9" s="54" t="s">
        <v>82</v>
      </c>
      <c r="C9" s="80">
        <v>4038916</v>
      </c>
      <c r="D9" s="84">
        <f ca="1">C9/VLOOKUP(B9,$B$28:$C$35,2,0)</f>
        <v>0.20819743816461611</v>
      </c>
      <c r="E9" s="85" t="s">
        <v>105</v>
      </c>
      <c r="F9" s="86" t="s">
        <v>76</v>
      </c>
      <c r="G9" s="49"/>
      <c r="H9" s="49"/>
    </row>
    <row r="10" spans="1:11" ht="15.5">
      <c r="A10" s="55" t="s">
        <v>43</v>
      </c>
      <c r="B10" s="55" t="s">
        <v>83</v>
      </c>
      <c r="C10" s="81">
        <v>4405623</v>
      </c>
      <c r="D10" s="87">
        <f t="shared" ref="D10:D26" ca="1" si="0">C10/VLOOKUP(B10,$B$28:$C$35,2,0)</f>
        <v>0.21680051528729438</v>
      </c>
      <c r="E10" s="88" t="str">
        <f>A10&amp;" "&amp;"("&amp;B10&amp;")"</f>
        <v>Магазин 12 (Владимир)</v>
      </c>
      <c r="F10" s="89" t="str">
        <f>INDEX(Таблица2[Менеджер],MATCH(A10:A26,Таблица2[Магазин],0))</f>
        <v>Лермонтов</v>
      </c>
      <c r="G10" s="49"/>
      <c r="H10" s="49"/>
    </row>
    <row r="11" spans="1:11" ht="15.5">
      <c r="A11" s="55" t="s">
        <v>36</v>
      </c>
      <c r="B11" s="55" t="s">
        <v>84</v>
      </c>
      <c r="C11" s="81">
        <v>5772510</v>
      </c>
      <c r="D11" s="87">
        <f t="shared" ca="1" si="0"/>
        <v>0.35907085748024942</v>
      </c>
      <c r="E11" s="88" t="str">
        <f t="shared" ref="E11:E26" si="1">A11&amp;" "&amp;"("&amp;B11&amp;")"</f>
        <v>Магазин 5 (Санкт-Петербург)</v>
      </c>
      <c r="F11" s="89" t="str">
        <f>INDEX(Таблица2[Менеджер],MATCH(A11:A27,Таблица2[Магазин],0))</f>
        <v>Толстой</v>
      </c>
      <c r="G11" s="49"/>
      <c r="H11" s="49"/>
      <c r="K11"/>
    </row>
    <row r="12" spans="1:11" ht="15.5">
      <c r="A12" s="55" t="s">
        <v>41</v>
      </c>
      <c r="B12" s="55" t="s">
        <v>83</v>
      </c>
      <c r="C12" s="81">
        <v>5458436</v>
      </c>
      <c r="D12" s="87">
        <f t="shared" ca="1" si="0"/>
        <v>0.26860939700530845</v>
      </c>
      <c r="E12" s="88" t="str">
        <f t="shared" si="1"/>
        <v>Магазин 10 (Владимир)</v>
      </c>
      <c r="F12" s="89" t="str">
        <f>INDEX(Таблица2[Менеджер],MATCH(A12:A28,Таблица2[Магазин],0))</f>
        <v>Лермонтов</v>
      </c>
      <c r="G12" s="49"/>
      <c r="H12" s="49"/>
      <c r="K12"/>
    </row>
    <row r="13" spans="1:11" ht="15.5">
      <c r="A13" s="55" t="s">
        <v>32</v>
      </c>
      <c r="B13" s="55" t="s">
        <v>82</v>
      </c>
      <c r="C13" s="81">
        <v>5283665</v>
      </c>
      <c r="D13" s="87">
        <f t="shared" ca="1" si="0"/>
        <v>0.27236157353112722</v>
      </c>
      <c r="E13" s="88" t="str">
        <f t="shared" si="1"/>
        <v>Магазин 2 (Москва)</v>
      </c>
      <c r="F13" s="89" t="str">
        <f>INDEX(Таблица2[Менеджер],MATCH(A13:A29,Таблица2[Магазин],0))</f>
        <v>Толстой</v>
      </c>
      <c r="G13" s="49"/>
      <c r="H13" s="49"/>
      <c r="K13"/>
    </row>
    <row r="14" spans="1:11" ht="15.5">
      <c r="A14" s="55" t="s">
        <v>34</v>
      </c>
      <c r="B14" s="55" t="s">
        <v>82</v>
      </c>
      <c r="C14" s="81">
        <v>4500088</v>
      </c>
      <c r="D14" s="87">
        <f t="shared" ca="1" si="0"/>
        <v>0.23196986347706439</v>
      </c>
      <c r="E14" s="88" t="str">
        <f t="shared" si="1"/>
        <v>Магазин 3 (Москва)</v>
      </c>
      <c r="F14" s="89" t="str">
        <f>INDEX(Таблица2[Менеджер],MATCH(A14:A30,Таблица2[Магазин],0))</f>
        <v>Толстой</v>
      </c>
      <c r="G14" s="49"/>
      <c r="H14" s="49"/>
      <c r="K14"/>
    </row>
    <row r="15" spans="1:11" ht="15.5">
      <c r="A15" s="55" t="s">
        <v>31</v>
      </c>
      <c r="B15" s="55" t="s">
        <v>82</v>
      </c>
      <c r="C15" s="82">
        <v>5576782</v>
      </c>
      <c r="D15" s="87">
        <f t="shared" ca="1" si="0"/>
        <v>0.28747112482719228</v>
      </c>
      <c r="E15" s="88" t="str">
        <f t="shared" si="1"/>
        <v>Магазин 1 (Москва)</v>
      </c>
      <c r="F15" s="89" t="str">
        <f>INDEX(Таблица2[Менеджер],MATCH(A15:A31,Таблица2[Магазин],0))</f>
        <v>Толстой</v>
      </c>
      <c r="G15" s="49"/>
      <c r="H15" s="49"/>
      <c r="K15"/>
    </row>
    <row r="16" spans="1:11" ht="15.5">
      <c r="A16" s="55" t="s">
        <v>40</v>
      </c>
      <c r="B16" s="55" t="s">
        <v>83</v>
      </c>
      <c r="C16" s="81">
        <v>4884473</v>
      </c>
      <c r="D16" s="87">
        <f t="shared" ca="1" si="0"/>
        <v>0.24036470285970374</v>
      </c>
      <c r="E16" s="88" t="str">
        <f t="shared" si="1"/>
        <v>Магазин 9 (Владимир)</v>
      </c>
      <c r="F16" s="89" t="str">
        <f>INDEX(Таблица2[Менеджер],MATCH(A16:A32,Таблица2[Магазин],0))</f>
        <v>Лермонтов</v>
      </c>
      <c r="G16" s="49"/>
      <c r="H16" s="49"/>
      <c r="K16"/>
    </row>
    <row r="17" spans="1:11" ht="15.5">
      <c r="A17" s="55" t="s">
        <v>46</v>
      </c>
      <c r="B17" s="55" t="s">
        <v>85</v>
      </c>
      <c r="C17" s="81">
        <v>4160287</v>
      </c>
      <c r="D17" s="87">
        <f t="shared" ca="1" si="0"/>
        <v>0.22831136756318796</v>
      </c>
      <c r="E17" s="88" t="str">
        <f t="shared" si="1"/>
        <v>Магазин 15 (Казань)</v>
      </c>
      <c r="F17" s="89" t="str">
        <f>INDEX(Таблица2[Менеджер],MATCH(A17:A33,Таблица2[Магазин],0))</f>
        <v>Пушкин</v>
      </c>
      <c r="G17" s="49"/>
      <c r="H17" s="49"/>
      <c r="K17"/>
    </row>
    <row r="18" spans="1:11" ht="15.5">
      <c r="A18" s="55" t="s">
        <v>37</v>
      </c>
      <c r="B18" s="55" t="s">
        <v>84</v>
      </c>
      <c r="C18" s="81">
        <v>4367702</v>
      </c>
      <c r="D18" s="87">
        <f t="shared" ca="1" si="0"/>
        <v>0.27168675365797557</v>
      </c>
      <c r="E18" s="88" t="str">
        <f t="shared" si="1"/>
        <v>Магазин 6 (Санкт-Петербург)</v>
      </c>
      <c r="F18" s="89" t="str">
        <f>INDEX(Таблица2[Менеджер],MATCH(A18:A34,Таблица2[Магазин],0))</f>
        <v>Толстой</v>
      </c>
      <c r="G18" s="49"/>
      <c r="H18" s="49"/>
      <c r="K18"/>
    </row>
    <row r="19" spans="1:11" ht="15.5">
      <c r="A19" s="55" t="s">
        <v>39</v>
      </c>
      <c r="B19" s="55" t="s">
        <v>83</v>
      </c>
      <c r="C19" s="81">
        <v>5572559</v>
      </c>
      <c r="D19" s="87">
        <f t="shared" ca="1" si="0"/>
        <v>0.27422538484769349</v>
      </c>
      <c r="E19" s="88" t="str">
        <f t="shared" si="1"/>
        <v>Магазин 8 (Владимир)</v>
      </c>
      <c r="F19" s="89" t="str">
        <f>INDEX(Таблица2[Менеджер],MATCH(A19:A35,Таблица2[Магазин],0))</f>
        <v>Лермонтов</v>
      </c>
      <c r="G19" s="49"/>
      <c r="H19" s="49"/>
      <c r="K19"/>
    </row>
    <row r="20" spans="1:11" ht="15.5">
      <c r="A20" s="55" t="s">
        <v>48</v>
      </c>
      <c r="B20" s="55" t="s">
        <v>85</v>
      </c>
      <c r="C20" s="81">
        <v>5075483</v>
      </c>
      <c r="D20" s="87">
        <f t="shared" ca="1" si="0"/>
        <v>0.27853618386753409</v>
      </c>
      <c r="E20" s="88" t="str">
        <f t="shared" si="1"/>
        <v>Магазин 17 (Казань)</v>
      </c>
      <c r="F20" s="89" t="str">
        <f>INDEX(Таблица2[Менеджер],MATCH(A20:A36,Таблица2[Магазин],0))</f>
        <v>Пушкин</v>
      </c>
      <c r="G20" s="49"/>
      <c r="H20" s="49"/>
      <c r="K20"/>
    </row>
    <row r="21" spans="1:11" ht="15.5">
      <c r="A21" s="55" t="s">
        <v>38</v>
      </c>
      <c r="B21" s="55" t="s">
        <v>84</v>
      </c>
      <c r="C21" s="81">
        <v>5936030</v>
      </c>
      <c r="D21" s="87">
        <f t="shared" ca="1" si="0"/>
        <v>0.36924238886177502</v>
      </c>
      <c r="E21" s="88" t="str">
        <f t="shared" si="1"/>
        <v>Магазин 7 (Санкт-Петербург)</v>
      </c>
      <c r="F21" s="89" t="str">
        <f>INDEX(Таблица2[Менеджер],MATCH(A21:A37,Таблица2[Магазин],0))</f>
        <v>Толстой</v>
      </c>
      <c r="G21" s="49"/>
      <c r="H21" s="49"/>
      <c r="K21"/>
    </row>
    <row r="22" spans="1:11" ht="15.5">
      <c r="A22" s="55" t="s">
        <v>52</v>
      </c>
      <c r="B22" s="55" t="s">
        <v>86</v>
      </c>
      <c r="C22" s="81">
        <v>5125263</v>
      </c>
      <c r="D22" s="87">
        <f t="shared" ca="1" si="0"/>
        <v>1</v>
      </c>
      <c r="E22" s="88" t="str">
        <f t="shared" si="1"/>
        <v>Магазин 21 (Дмитров)</v>
      </c>
      <c r="F22" s="89" t="str">
        <f>INDEX(Таблица2[Менеджер],MATCH(A22:A38,Таблица2[Магазин],0))</f>
        <v>Маяковский</v>
      </c>
      <c r="G22" s="49"/>
      <c r="H22" s="49"/>
      <c r="K22"/>
    </row>
    <row r="23" spans="1:11" ht="15.5">
      <c r="A23" s="55" t="s">
        <v>49</v>
      </c>
      <c r="B23" s="55" t="s">
        <v>85</v>
      </c>
      <c r="C23" s="81">
        <v>4503312</v>
      </c>
      <c r="D23" s="87">
        <f t="shared" ca="1" si="0"/>
        <v>0.24713615221346869</v>
      </c>
      <c r="E23" s="88" t="str">
        <f t="shared" si="1"/>
        <v>Магазин 18 (Казань)</v>
      </c>
      <c r="F23" s="89" t="str">
        <f>INDEX(Таблица2[Менеджер],MATCH(A23:A39,Таблица2[Магазин],0))</f>
        <v>Пушкин</v>
      </c>
      <c r="G23" s="49"/>
      <c r="H23" s="49"/>
      <c r="K23"/>
    </row>
    <row r="24" spans="1:11" ht="15.5">
      <c r="A24" s="55" t="s">
        <v>58</v>
      </c>
      <c r="B24" s="55" t="s">
        <v>33</v>
      </c>
      <c r="C24" s="81">
        <v>5735695</v>
      </c>
      <c r="D24" s="87">
        <f t="shared" ca="1" si="0"/>
        <v>0.57119424584806544</v>
      </c>
      <c r="E24" s="88" t="str">
        <f t="shared" si="1"/>
        <v>Магазин 26 (Липецк)</v>
      </c>
      <c r="F24" s="89" t="str">
        <f>INDEX(Таблица2[Менеджер],MATCH(A24:A40,Таблица2[Магазин],0))</f>
        <v>Носов</v>
      </c>
      <c r="G24" s="49"/>
      <c r="H24" s="49"/>
      <c r="K24"/>
    </row>
    <row r="25" spans="1:11" ht="15.5">
      <c r="A25" s="55" t="s">
        <v>56</v>
      </c>
      <c r="B25" s="55" t="s">
        <v>33</v>
      </c>
      <c r="C25" s="81">
        <v>4305889</v>
      </c>
      <c r="D25" s="87">
        <f t="shared" ca="1" si="0"/>
        <v>0.42880575415193461</v>
      </c>
      <c r="E25" s="88" t="str">
        <f t="shared" si="1"/>
        <v>Магазин 24 (Липецк)</v>
      </c>
      <c r="F25" s="89" t="str">
        <f>INDEX(Таблица2[Менеджер],MATCH(A25:A41,Таблица2[Магазин],0))</f>
        <v>Носов</v>
      </c>
      <c r="G25" s="49"/>
      <c r="H25" s="49"/>
      <c r="K25"/>
    </row>
    <row r="26" spans="1:11" ht="16" thickBot="1">
      <c r="A26" s="56" t="s">
        <v>50</v>
      </c>
      <c r="B26" s="56" t="s">
        <v>85</v>
      </c>
      <c r="C26" s="83">
        <v>4482906</v>
      </c>
      <c r="D26" s="87">
        <f t="shared" ca="1" si="0"/>
        <v>0.24601629635580927</v>
      </c>
      <c r="E26" s="88" t="str">
        <f t="shared" si="1"/>
        <v>Магазин 19 (Казань)</v>
      </c>
      <c r="F26" s="89" t="str">
        <f>INDEX(Таблица2[Менеджер],MATCH(A26:A42,Таблица2[Магазин],0))</f>
        <v>Пушкин</v>
      </c>
      <c r="G26" s="49"/>
      <c r="H26" s="49"/>
      <c r="K26"/>
    </row>
    <row r="27" spans="1:11" ht="16" thickBot="1">
      <c r="A27" s="49"/>
      <c r="B27" s="49"/>
      <c r="C27" s="57"/>
      <c r="D27" s="58"/>
      <c r="E27" s="49"/>
      <c r="F27" s="49"/>
      <c r="G27" s="49"/>
      <c r="H27" s="49"/>
      <c r="K27"/>
    </row>
    <row r="28" spans="1:11" ht="16" thickBot="1">
      <c r="A28" s="59" t="s">
        <v>106</v>
      </c>
      <c r="B28" s="60" t="s">
        <v>82</v>
      </c>
      <c r="C28" s="90">
        <f ca="1">SUMIF($B$8:$C$26,B28,$C$8:$C$26)</f>
        <v>19399451</v>
      </c>
      <c r="D28" s="49"/>
      <c r="E28" s="49"/>
      <c r="F28" s="49"/>
      <c r="G28" s="49"/>
      <c r="H28" s="49"/>
      <c r="K28"/>
    </row>
    <row r="29" spans="1:11" ht="16" thickBot="1">
      <c r="A29" s="61"/>
      <c r="B29" s="62" t="s">
        <v>85</v>
      </c>
      <c r="C29" s="90">
        <f t="shared" ref="C29:C35" ca="1" si="2">SUMIF($B$8:$C$26,B29,$C$8:$C$26)</f>
        <v>18221988</v>
      </c>
      <c r="D29" s="49"/>
      <c r="E29" s="49"/>
      <c r="F29" s="49"/>
      <c r="G29" s="49"/>
      <c r="H29" s="49"/>
      <c r="K29"/>
    </row>
    <row r="30" spans="1:11" ht="16" thickBot="1">
      <c r="A30" s="61"/>
      <c r="B30" s="62" t="s">
        <v>86</v>
      </c>
      <c r="C30" s="90">
        <f t="shared" ca="1" si="2"/>
        <v>5125263</v>
      </c>
      <c r="D30" s="49"/>
      <c r="E30" s="49"/>
      <c r="F30" s="49"/>
      <c r="G30" s="49"/>
      <c r="H30" s="49"/>
      <c r="K30"/>
    </row>
    <row r="31" spans="1:11" ht="16" thickBot="1">
      <c r="A31" s="61"/>
      <c r="B31" s="62" t="s">
        <v>33</v>
      </c>
      <c r="C31" s="90">
        <f t="shared" ca="1" si="2"/>
        <v>10041584</v>
      </c>
      <c r="D31" s="49"/>
      <c r="E31" s="49"/>
      <c r="F31" s="49"/>
      <c r="G31" s="49"/>
      <c r="H31" s="49"/>
    </row>
    <row r="32" spans="1:11" ht="16" thickBot="1">
      <c r="A32" s="61"/>
      <c r="B32" s="62" t="s">
        <v>53</v>
      </c>
      <c r="C32" s="90">
        <f t="shared" ca="1" si="2"/>
        <v>0</v>
      </c>
      <c r="D32" s="49"/>
      <c r="E32" s="49"/>
      <c r="F32" s="49"/>
      <c r="G32" s="49"/>
      <c r="H32" s="49"/>
    </row>
    <row r="33" spans="1:8" ht="16" thickBot="1">
      <c r="A33" s="61"/>
      <c r="B33" s="62" t="s">
        <v>84</v>
      </c>
      <c r="C33" s="90">
        <f t="shared" ca="1" si="2"/>
        <v>16076242</v>
      </c>
      <c r="D33" s="49"/>
      <c r="E33" s="49"/>
      <c r="F33" s="49"/>
      <c r="G33" s="49"/>
      <c r="H33" s="49"/>
    </row>
    <row r="34" spans="1:8" ht="16" thickBot="1">
      <c r="A34" s="61"/>
      <c r="B34" s="62" t="s">
        <v>83</v>
      </c>
      <c r="C34" s="90">
        <f t="shared" ca="1" si="2"/>
        <v>20321091</v>
      </c>
      <c r="D34" s="49"/>
      <c r="E34" s="49"/>
      <c r="F34" s="49"/>
      <c r="G34" s="49"/>
      <c r="H34" s="49"/>
    </row>
    <row r="35" spans="1:8" ht="16" thickBot="1">
      <c r="A35" s="63"/>
      <c r="B35" s="64" t="s">
        <v>104</v>
      </c>
      <c r="C35" s="90">
        <f t="shared" ca="1" si="2"/>
        <v>0</v>
      </c>
      <c r="D35" s="49"/>
      <c r="E35" s="49"/>
      <c r="F35" s="49"/>
      <c r="G35" s="49"/>
      <c r="H35" s="49"/>
    </row>
    <row r="36" spans="1:8" ht="16" thickBot="1">
      <c r="A36" s="65" t="s">
        <v>107</v>
      </c>
      <c r="B36" s="66"/>
      <c r="C36" s="91">
        <f ca="1">SUM(C28:C35)</f>
        <v>89185619</v>
      </c>
      <c r="D36" s="49"/>
      <c r="E36" s="49"/>
      <c r="F36" s="49"/>
      <c r="G36" s="49"/>
      <c r="H36" s="49"/>
    </row>
    <row r="37" spans="1:8" ht="15.5">
      <c r="A37" s="49"/>
      <c r="B37" s="49"/>
      <c r="C37" s="49"/>
      <c r="D37" s="49"/>
      <c r="E37" s="49"/>
      <c r="F37" s="49"/>
      <c r="G37" s="49"/>
      <c r="H37" s="49"/>
    </row>
    <row r="38" spans="1:8" ht="15.5">
      <c r="A38" s="49"/>
      <c r="B38" s="49"/>
      <c r="C38" s="49"/>
      <c r="D38" s="49"/>
      <c r="E38" s="49"/>
      <c r="F38" s="49"/>
      <c r="G38" s="49"/>
      <c r="H38" s="49"/>
    </row>
    <row r="39" spans="1:8" ht="15.5">
      <c r="A39" s="49"/>
      <c r="B39" s="49"/>
      <c r="C39" s="49"/>
      <c r="D39" s="49"/>
      <c r="E39" s="49"/>
      <c r="F39" s="49"/>
      <c r="G39" s="49"/>
      <c r="H39" s="49"/>
    </row>
    <row r="40" spans="1:8" ht="15.5">
      <c r="A40" s="49"/>
      <c r="B40" s="49"/>
      <c r="C40" s="49"/>
      <c r="D40" s="49"/>
      <c r="E40" s="49"/>
      <c r="F40" s="49"/>
      <c r="G40" s="49"/>
      <c r="H40" s="49"/>
    </row>
    <row r="41" spans="1:8" ht="15.5">
      <c r="A41" s="49"/>
      <c r="B41" s="49"/>
      <c r="C41" s="49"/>
      <c r="D41" s="49"/>
      <c r="E41" s="49"/>
      <c r="F41" s="49"/>
      <c r="G41" s="49"/>
      <c r="H41" s="49"/>
    </row>
    <row r="42" spans="1:8" ht="15.5">
      <c r="A42" s="49"/>
      <c r="B42" s="49"/>
      <c r="C42" s="49"/>
      <c r="D42" s="49"/>
      <c r="E42" s="49"/>
      <c r="F42" s="49"/>
      <c r="G42" s="49"/>
      <c r="H42" s="49"/>
    </row>
    <row r="43" spans="1:8" ht="15.5">
      <c r="A43" s="49"/>
      <c r="B43" s="49"/>
      <c r="C43" s="49"/>
      <c r="D43" s="49"/>
      <c r="E43" s="49"/>
      <c r="F43" s="49"/>
      <c r="G43" s="49"/>
      <c r="H43" s="49"/>
    </row>
    <row r="44" spans="1:8" ht="15.5">
      <c r="A44" s="49"/>
      <c r="B44" s="49"/>
      <c r="C44" s="49"/>
      <c r="D44" s="49"/>
      <c r="E44" s="49"/>
      <c r="F44" s="49"/>
      <c r="G44" s="49"/>
      <c r="H44" s="49"/>
    </row>
    <row r="45" spans="1:8" ht="15.5">
      <c r="A45" s="49"/>
      <c r="B45" s="49"/>
      <c r="C45" s="49"/>
      <c r="D45" s="49"/>
      <c r="E45" s="49"/>
      <c r="F45" s="49"/>
      <c r="G45" s="49"/>
      <c r="H45" s="49"/>
    </row>
  </sheetData>
  <pageMargins left="0.75" right="0.75" top="1" bottom="1" header="0.5" footer="0.5"/>
  <pageSetup paperSize="9" orientation="portrait" horizontalDpi="204" verticalDpi="196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 2 0 2 4 - 0 3 - 1 7 T 1 3 : 5 1 : 1 1 . 9 0 5 5 4 3 2 + 0 3 : 0 0 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5 7 1 6 0 d f 8 - f 8 d 2 - 4 3 5 b - 8 a 8 2 - 3 3 6 0 0 2 e d e f c b " > < C u s t o m C o n t e n t > < ! [ C D A T A [ < ? x m l   v e r s i o n = " 1 . 0 "   e n c o d i n g = " u t f - 1 6 " ? > < S e t t i n g s > < C a l c u l a t e d F i e l d s > < i t e m > < M e a s u r e N a m e > 1I85  ?@>4068< / M e a s u r e N a m e > < D i s p l a y N a m e > 1I85  ?@>4068< / D i s p l a y N a m e > < V i s i b l e > T r u e < / V i s i b l e > < / i t e m > < i t e m > < M e a s u r e N a m e > <5@0  1 < / M e a s u r e N a m e > < D i s p l a y N a m e > <5@0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15E8732-2A4A-40BA-BCD6-F8BF28F20771}">
  <ds:schemaRefs/>
</ds:datastoreItem>
</file>

<file path=customXml/itemProps2.xml><?xml version="1.0" encoding="utf-8"?>
<ds:datastoreItem xmlns:ds="http://schemas.openxmlformats.org/officeDocument/2006/customXml" ds:itemID="{0D32B81C-6A08-4ED3-AB67-995928C597B3}">
  <ds:schemaRefs/>
</ds:datastoreItem>
</file>

<file path=customXml/itemProps3.xml><?xml version="1.0" encoding="utf-8"?>
<ds:datastoreItem xmlns:ds="http://schemas.openxmlformats.org/officeDocument/2006/customXml" ds:itemID="{3A9B621B-A511-415E-9BDC-D2B20FE5C972}">
  <ds:schemaRefs/>
</ds:datastoreItem>
</file>

<file path=customXml/itemProps4.xml><?xml version="1.0" encoding="utf-8"?>
<ds:datastoreItem xmlns:ds="http://schemas.openxmlformats.org/officeDocument/2006/customXml" ds:itemID="{AD313FD3-E9E5-4FFE-A956-CF991D6C0BF9}">
  <ds:schemaRefs/>
</ds:datastoreItem>
</file>

<file path=customXml/itemProps5.xml><?xml version="1.0" encoding="utf-8"?>
<ds:datastoreItem xmlns:ds="http://schemas.openxmlformats.org/officeDocument/2006/customXml" ds:itemID="{95B1C503-6CEB-40A6-A8AC-EBABEF02AC70}">
  <ds:schemaRefs/>
</ds:datastoreItem>
</file>

<file path=customXml/itemProps6.xml><?xml version="1.0" encoding="utf-8"?>
<ds:datastoreItem xmlns:ds="http://schemas.openxmlformats.org/officeDocument/2006/customXml" ds:itemID="{D5AB52EA-AEBB-4645-854D-C78E6CFAED9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Задания 1-3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ML</dc:creator>
  <cp:lastModifiedBy>User</cp:lastModifiedBy>
  <dcterms:created xsi:type="dcterms:W3CDTF">2020-05-19T12:40:44Z</dcterms:created>
  <dcterms:modified xsi:type="dcterms:W3CDTF">2024-03-17T15:19:12Z</dcterms:modified>
</cp:coreProperties>
</file>