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курс эксель\Файлы с упражнениями\"/>
    </mc:Choice>
  </mc:AlternateContent>
  <xr:revisionPtr revIDLastSave="0" documentId="13_ncr:1_{7AD2B201-009A-462C-AC9A-3B89F67EB33F}" xr6:coauthVersionLast="47" xr6:coauthVersionMax="47" xr10:uidLastSave="{00000000-0000-0000-0000-000000000000}"/>
  <bookViews>
    <workbookView xWindow="-110" yWindow="-110" windowWidth="19420" windowHeight="10420" firstSheet="1" activeTab="7" xr2:uid="{00000000-000D-0000-FFFF-FFFF00000000}"/>
  </bookViews>
  <sheets>
    <sheet name="Синтаксис" sheetId="1" r:id="rId1"/>
    <sheet name="Ссылки" sheetId="9" r:id="rId2"/>
    <sheet name="СЧЁТЕСЛИ" sheetId="3" r:id="rId3"/>
    <sheet name="Символы подстановки" sheetId="4" r:id="rId4"/>
    <sheet name="Уникальные" sheetId="5" r:id="rId5"/>
    <sheet name="СУММ" sheetId="6" r:id="rId6"/>
    <sheet name="СУММЕСЛИ" sheetId="7" r:id="rId7"/>
    <sheet name="ЕСЛИ" sheetId="10" r:id="rId8"/>
  </sheets>
  <calcPr calcId="191029" calcOnSave="0"/>
</workbook>
</file>

<file path=xl/calcChain.xml><?xml version="1.0" encoding="utf-8"?>
<calcChain xmlns="http://schemas.openxmlformats.org/spreadsheetml/2006/main">
  <c r="D3" i="10" l="1"/>
  <c r="I7" i="7" l="1"/>
  <c r="I6" i="7"/>
  <c r="I5" i="7"/>
  <c r="I4" i="7"/>
  <c r="I3" i="7"/>
  <c r="I2" i="7"/>
  <c r="D4" i="6"/>
  <c r="D5" i="6"/>
  <c r="D6" i="6"/>
  <c r="D7" i="6"/>
  <c r="D8" i="6"/>
  <c r="D9" i="6"/>
  <c r="D10" i="6"/>
  <c r="D11" i="6"/>
  <c r="D3" i="6"/>
  <c r="D2" i="6"/>
  <c r="C1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" i="5"/>
  <c r="D3" i="4"/>
  <c r="D2" i="4"/>
  <c r="F5" i="3"/>
  <c r="F4" i="3"/>
  <c r="F3" i="3"/>
  <c r="F2" i="3"/>
  <c r="E5" i="9"/>
  <c r="E6" i="9"/>
  <c r="E7" i="9"/>
  <c r="E8" i="9"/>
  <c r="E9" i="9"/>
  <c r="E10" i="9"/>
  <c r="E11" i="9"/>
  <c r="E12" i="9"/>
  <c r="E13" i="9"/>
  <c r="E14" i="9"/>
  <c r="E4" i="9"/>
  <c r="F4" i="9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3" i="10"/>
  <c r="D16" i="9" l="1"/>
  <c r="C16" i="9"/>
  <c r="F14" i="9"/>
  <c r="F13" i="9"/>
  <c r="F12" i="9"/>
  <c r="F11" i="9"/>
  <c r="F10" i="9"/>
  <c r="F9" i="9"/>
  <c r="F8" i="9"/>
  <c r="F7" i="9"/>
  <c r="F6" i="9"/>
  <c r="F5" i="9"/>
  <c r="E16" i="9" l="1"/>
  <c r="F3" i="7" l="1"/>
  <c r="F4" i="7"/>
  <c r="F5" i="7"/>
  <c r="F6" i="7"/>
  <c r="F7" i="7"/>
  <c r="F8" i="7"/>
  <c r="F9" i="7"/>
  <c r="F10" i="7"/>
  <c r="F11" i="7"/>
  <c r="F12" i="7"/>
  <c r="F13" i="7"/>
  <c r="F14" i="7"/>
  <c r="F2" i="7"/>
</calcChain>
</file>

<file path=xl/sharedStrings.xml><?xml version="1.0" encoding="utf-8"?>
<sst xmlns="http://schemas.openxmlformats.org/spreadsheetml/2006/main" count="239" uniqueCount="134">
  <si>
    <t>Месяц</t>
  </si>
  <si>
    <t>Значение</t>
  </si>
  <si>
    <t>Январь</t>
  </si>
  <si>
    <t>Февраль</t>
  </si>
  <si>
    <t>Март</t>
  </si>
  <si>
    <t>Итого</t>
  </si>
  <si>
    <t>Работник</t>
  </si>
  <si>
    <t>Петров</t>
  </si>
  <si>
    <t>Сидоров</t>
  </si>
  <si>
    <t>Иванов</t>
  </si>
  <si>
    <t>&gt;20</t>
  </si>
  <si>
    <t>&gt;20, &lt;50</t>
  </si>
  <si>
    <t>Петров, &gt;20</t>
  </si>
  <si>
    <t>Условие</t>
  </si>
  <si>
    <t>аа</t>
  </si>
  <si>
    <t>Альфа</t>
  </si>
  <si>
    <t>ааа</t>
  </si>
  <si>
    <t>Бета</t>
  </si>
  <si>
    <t>БББ</t>
  </si>
  <si>
    <t>Альфа Бета</t>
  </si>
  <si>
    <t>АБ</t>
  </si>
  <si>
    <t>альфа</t>
  </si>
  <si>
    <t>Номер счета</t>
  </si>
  <si>
    <t>Город</t>
  </si>
  <si>
    <t>Сумма</t>
  </si>
  <si>
    <t>Дата счета</t>
  </si>
  <si>
    <t>Сегодня</t>
  </si>
  <si>
    <t>Задержка</t>
  </si>
  <si>
    <t>FMGT-744</t>
  </si>
  <si>
    <t>FMGT-745</t>
  </si>
  <si>
    <t>FMGT-746</t>
  </si>
  <si>
    <t>FMGT-747</t>
  </si>
  <si>
    <t>FMGT-748</t>
  </si>
  <si>
    <t>FMGT-749</t>
  </si>
  <si>
    <t>FMGT-750</t>
  </si>
  <si>
    <t>FMGT-751</t>
  </si>
  <si>
    <t>FMGT-752</t>
  </si>
  <si>
    <t>FMGT-753</t>
  </si>
  <si>
    <t>FMGT-754</t>
  </si>
  <si>
    <t>FMGT-755</t>
  </si>
  <si>
    <t>FMGT-756</t>
  </si>
  <si>
    <t>Самара</t>
  </si>
  <si>
    <t>Москва</t>
  </si>
  <si>
    <t>Владимир</t>
  </si>
  <si>
    <t>Калуга</t>
  </si>
  <si>
    <t>Екатеринбург</t>
  </si>
  <si>
    <t>Нижний Новгород</t>
  </si>
  <si>
    <t>Пермь</t>
  </si>
  <si>
    <t>Оренбург</t>
  </si>
  <si>
    <t>Волгоград</t>
  </si>
  <si>
    <t>Санкт-Петербург</t>
  </si>
  <si>
    <t>Новосибирск</t>
  </si>
  <si>
    <t>Суммарный срок задержки оплаты</t>
  </si>
  <si>
    <t>&lt;0</t>
  </si>
  <si>
    <t>Сумма задолженности</t>
  </si>
  <si>
    <t>Всего по Самаре</t>
  </si>
  <si>
    <t>Всего по городам кроме Самары</t>
  </si>
  <si>
    <t>Сумма значений после 26 сентября 2016</t>
  </si>
  <si>
    <t>Самара; &lt;0</t>
  </si>
  <si>
    <t>Задолженность по Самаре</t>
  </si>
  <si>
    <t>Телефон</t>
  </si>
  <si>
    <t>Имя клиента</t>
  </si>
  <si>
    <t>Имя мастера</t>
  </si>
  <si>
    <t>Услуга</t>
  </si>
  <si>
    <t>Дата посещения</t>
  </si>
  <si>
    <t>504-621-8927</t>
  </si>
  <si>
    <t>810-292-9388</t>
  </si>
  <si>
    <t>513-570-1893</t>
  </si>
  <si>
    <t>419-503-2484</t>
  </si>
  <si>
    <t>773-573-6914</t>
  </si>
  <si>
    <t>605-414-2147</t>
  </si>
  <si>
    <t>410-655-8723</t>
  </si>
  <si>
    <t>215-874-1229</t>
  </si>
  <si>
    <t>310-498-5651</t>
  </si>
  <si>
    <t>956-537-6195</t>
  </si>
  <si>
    <t>602-277-4385</t>
  </si>
  <si>
    <t>931-313-9635</t>
  </si>
  <si>
    <t>815-828-2147</t>
  </si>
  <si>
    <t>Елена Ваенга</t>
  </si>
  <si>
    <t>Катя Лель</t>
  </si>
  <si>
    <t>Филипп Киркоров</t>
  </si>
  <si>
    <t>Михаил Галустян</t>
  </si>
  <si>
    <t>Любовь Успенская</t>
  </si>
  <si>
    <t>Леонид Агутин</t>
  </si>
  <si>
    <t>София Ротару</t>
  </si>
  <si>
    <t>Ангелина Каплан</t>
  </si>
  <si>
    <t>Юлия Началова</t>
  </si>
  <si>
    <t>Таисия Повалий</t>
  </si>
  <si>
    <t>Сосо Павлиашвили</t>
  </si>
  <si>
    <t>Сергей Светлаков</t>
  </si>
  <si>
    <t>Настя Каменских</t>
  </si>
  <si>
    <t>Лолита Милявская</t>
  </si>
  <si>
    <t>Кристина Орбакайте</t>
  </si>
  <si>
    <t>Стрижка дамская</t>
  </si>
  <si>
    <t>Мелирование</t>
  </si>
  <si>
    <t>Стрижка мужская</t>
  </si>
  <si>
    <t>Педикюр</t>
  </si>
  <si>
    <t>Мойка волос</t>
  </si>
  <si>
    <t>Год посещения</t>
  </si>
  <si>
    <t>Код города</t>
  </si>
  <si>
    <t>Имя и Фамилия клиента</t>
  </si>
  <si>
    <t>Стас Михайлов</t>
  </si>
  <si>
    <t>Критерий</t>
  </si>
  <si>
    <t>Формула</t>
  </si>
  <si>
    <t>Результат</t>
  </si>
  <si>
    <t>Комментарий</t>
  </si>
  <si>
    <t>Подсчитывает ячейки, имеющие значение "АЛЬФА"</t>
  </si>
  <si>
    <t>Подсчитывает ячейки, значение которого включает фразу "АЛЬФА"</t>
  </si>
  <si>
    <t>Структура себестоимости 
в компании "Свет"</t>
  </si>
  <si>
    <t>Категория затрат</t>
  </si>
  <si>
    <t>Значение, т.руб.</t>
  </si>
  <si>
    <t>Потери,
т. руб.</t>
  </si>
  <si>
    <t>Вес, %</t>
  </si>
  <si>
    <t>% потерь</t>
  </si>
  <si>
    <t>Direct Variable Labor</t>
  </si>
  <si>
    <t>Maintenance &amp; Repairs</t>
  </si>
  <si>
    <t>Depreciation, Rental &amp; Lease</t>
  </si>
  <si>
    <t>Energy</t>
  </si>
  <si>
    <t>Raw Materials Losses</t>
  </si>
  <si>
    <t>Other Direct Variable Expenses</t>
  </si>
  <si>
    <t>Taxes and Insurance</t>
  </si>
  <si>
    <t>Safety, Security and Environment</t>
  </si>
  <si>
    <t>Packaging Materials Losses</t>
  </si>
  <si>
    <t>Cross Charges</t>
  </si>
  <si>
    <t>Engineering</t>
  </si>
  <si>
    <t>Сумма с накоплением</t>
  </si>
  <si>
    <t>Кроме Самары</t>
  </si>
  <si>
    <t>Дата</t>
  </si>
  <si>
    <t>Подорожало?</t>
  </si>
  <si>
    <t>Золото, руб/гр</t>
  </si>
  <si>
    <t>С вложением</t>
  </si>
  <si>
    <t>👍👎🔥🔻🔺</t>
  </si>
  <si>
    <t>СЧЁТЕСЛИ + Условное форматирование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</si>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</sst>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Segoe UI Emoji"/>
      <family val="2"/>
    </font>
    <font>
      <sz val="11"/>
      <color theme="1"/>
      <name val="Segoe UI Emoj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4" borderId="0" applyNumberFormat="0" applyBorder="0" applyAlignment="0" applyProtection="0"/>
  </cellStyleXfs>
  <cellXfs count="42">
    <xf numFmtId="0" fontId="0" fillId="0" borderId="0" xfId="0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1" fillId="3" borderId="0" xfId="2"/>
    <xf numFmtId="0" fontId="4" fillId="4" borderId="0" xfId="3" applyFont="1" applyAlignment="1">
      <alignment horizontal="center" vertical="center" wrapText="1"/>
    </xf>
    <xf numFmtId="0" fontId="1" fillId="3" borderId="0" xfId="2" applyNumberFormat="1"/>
    <xf numFmtId="0" fontId="4" fillId="4" borderId="1" xfId="3" applyFont="1" applyBorder="1" applyAlignment="1">
      <alignment horizontal="center" vertical="center" wrapText="1"/>
    </xf>
    <xf numFmtId="0" fontId="4" fillId="4" borderId="1" xfId="3" applyFont="1" applyBorder="1"/>
    <xf numFmtId="0" fontId="5" fillId="4" borderId="1" xfId="3" applyFont="1" applyBorder="1"/>
    <xf numFmtId="0" fontId="2" fillId="0" borderId="0" xfId="0" applyFont="1"/>
    <xf numFmtId="0" fontId="2" fillId="4" borderId="2" xfId="4" applyFont="1" applyBorder="1" applyAlignment="1">
      <alignment horizontal="center" vertical="center" wrapText="1"/>
    </xf>
    <xf numFmtId="0" fontId="0" fillId="0" borderId="3" xfId="0" applyBorder="1"/>
    <xf numFmtId="164" fontId="0" fillId="0" borderId="3" xfId="0" applyNumberFormat="1" applyBorder="1"/>
    <xf numFmtId="165" fontId="0" fillId="0" borderId="3" xfId="1" applyNumberFormat="1" applyFont="1" applyBorder="1"/>
    <xf numFmtId="0" fontId="0" fillId="0" borderId="4" xfId="0" applyBorder="1"/>
    <xf numFmtId="164" fontId="0" fillId="0" borderId="4" xfId="0" applyNumberFormat="1" applyBorder="1"/>
    <xf numFmtId="165" fontId="0" fillId="0" borderId="4" xfId="1" applyNumberFormat="1" applyFont="1" applyBorder="1"/>
    <xf numFmtId="164" fontId="0" fillId="0" borderId="0" xfId="0" applyNumberFormat="1"/>
    <xf numFmtId="165" fontId="0" fillId="0" borderId="0" xfId="1" applyNumberFormat="1" applyFont="1"/>
    <xf numFmtId="165" fontId="2" fillId="0" borderId="1" xfId="1" applyNumberFormat="1" applyFon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4" borderId="1" xfId="3" applyFont="1" applyBorder="1"/>
    <xf numFmtId="0" fontId="4" fillId="4" borderId="1" xfId="4" applyFont="1" applyBorder="1" applyAlignment="1">
      <alignment wrapText="1"/>
    </xf>
    <xf numFmtId="0" fontId="0" fillId="5" borderId="1" xfId="0" applyFill="1" applyBorder="1"/>
    <xf numFmtId="14" fontId="0" fillId="0" borderId="1" xfId="0" applyNumberFormat="1" applyBorder="1" applyAlignment="1">
      <alignment horizontal="center"/>
    </xf>
    <xf numFmtId="0" fontId="2" fillId="4" borderId="1" xfId="4" applyFont="1" applyBorder="1" applyAlignment="1">
      <alignment horizontal="center" vertical="center"/>
    </xf>
    <xf numFmtId="0" fontId="2" fillId="4" borderId="1" xfId="4" applyFont="1" applyBorder="1" applyAlignment="1">
      <alignment horizontal="center" vertical="center" wrapText="1"/>
    </xf>
    <xf numFmtId="4" fontId="0" fillId="0" borderId="1" xfId="0" applyNumberFormat="1" applyBorder="1"/>
    <xf numFmtId="0" fontId="7" fillId="0" borderId="0" xfId="0" applyFont="1"/>
    <xf numFmtId="0" fontId="0" fillId="5" borderId="1" xfId="0" applyFill="1" applyBorder="1" applyAlignment="1">
      <alignment horizontal="center"/>
    </xf>
    <xf numFmtId="0" fontId="8" fillId="0" borderId="0" xfId="0" applyFont="1"/>
    <xf numFmtId="165" fontId="0" fillId="6" borderId="3" xfId="1" applyNumberFormat="1" applyFont="1" applyFill="1" applyBorder="1"/>
    <xf numFmtId="9" fontId="2" fillId="6" borderId="1" xfId="1" applyFont="1" applyFill="1" applyBorder="1"/>
    <xf numFmtId="164" fontId="2" fillId="6" borderId="1" xfId="0" applyNumberFormat="1" applyFont="1" applyFill="1" applyBorder="1"/>
    <xf numFmtId="0" fontId="2" fillId="6" borderId="1" xfId="0" applyFont="1" applyFill="1" applyBorder="1"/>
    <xf numFmtId="165" fontId="0" fillId="7" borderId="0" xfId="1" applyNumberFormat="1" applyFont="1" applyFill="1"/>
    <xf numFmtId="0" fontId="0" fillId="5" borderId="5" xfId="0" applyFill="1" applyBorder="1"/>
    <xf numFmtId="0" fontId="0" fillId="5" borderId="0" xfId="0" applyFill="1"/>
  </cellXfs>
  <cellStyles count="5">
    <cellStyle name="40% — акцент3" xfId="2" builtinId="39"/>
    <cellStyle name="60% - Accent4 2" xfId="4" xr:uid="{6AFB03B3-2492-4C54-93EF-8F3752C60F4A}"/>
    <cellStyle name="60% — акцент4" xfId="3" builtinId="44"/>
    <cellStyle name="Обычный" xfId="0" builtinId="0"/>
    <cellStyle name="Процентный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11906</xdr:rowOff>
    </xdr:from>
    <xdr:to>
      <xdr:col>0</xdr:col>
      <xdr:colOff>0</xdr:colOff>
      <xdr:row>1</xdr:row>
      <xdr:rowOff>11906</xdr:rowOff>
    </xdr:to>
    <xdr:sp macro="" textlink="">
      <xdr:nvSpPr>
        <xdr:cNvPr id="2" name="Прямоугольник 5">
          <a:extLst>
            <a:ext uri="{FF2B5EF4-FFF2-40B4-BE49-F238E27FC236}">
              <a16:creationId xmlns:a16="http://schemas.microsoft.com/office/drawing/2014/main" id="{0352C200-B83F-4F98-810C-3217A3253286}"/>
            </a:ext>
          </a:extLst>
        </xdr:cNvPr>
        <xdr:cNvSpPr/>
      </xdr:nvSpPr>
      <xdr:spPr>
        <a:xfrm>
          <a:off x="0" y="11906"/>
          <a:ext cx="0" cy="190500"/>
        </a:xfrm>
        <a:prstGeom prst="rect">
          <a:avLst/>
        </a:prstGeom>
        <a:noFill/>
        <a:ln>
          <a:solidFill>
            <a:srgbClr val="00B05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zoomScaleNormal="100" workbookViewId="0">
      <selection activeCell="H2" sqref="H2"/>
    </sheetView>
  </sheetViews>
  <sheetFormatPr defaultRowHeight="14.5" x14ac:dyDescent="0.35"/>
  <cols>
    <col min="1" max="1" width="13.54296875" customWidth="1"/>
    <col min="2" max="2" width="11.7265625" customWidth="1"/>
    <col min="3" max="3" width="22.26953125" customWidth="1"/>
    <col min="4" max="5" width="16.7265625" customWidth="1"/>
    <col min="6" max="6" width="20.54296875" customWidth="1"/>
    <col min="7" max="7" width="18.81640625" customWidth="1"/>
    <col min="8" max="8" width="13.1796875" customWidth="1"/>
    <col min="9" max="9" width="11.1796875" customWidth="1"/>
  </cols>
  <sheetData>
    <row r="1" spans="1:9" ht="29" x14ac:dyDescent="0.35">
      <c r="A1" s="7" t="s">
        <v>64</v>
      </c>
      <c r="B1" s="7" t="s">
        <v>98</v>
      </c>
      <c r="C1" s="7" t="s">
        <v>100</v>
      </c>
      <c r="D1" s="7" t="s">
        <v>60</v>
      </c>
      <c r="E1" s="7" t="s">
        <v>99</v>
      </c>
      <c r="F1" s="7" t="s">
        <v>62</v>
      </c>
      <c r="G1" s="7" t="s">
        <v>63</v>
      </c>
      <c r="H1" s="7" t="s">
        <v>61</v>
      </c>
      <c r="I1" s="7" t="s">
        <v>24</v>
      </c>
    </row>
    <row r="2" spans="1:9" x14ac:dyDescent="0.35">
      <c r="A2" s="4">
        <v>44013</v>
      </c>
      <c r="B2" s="8">
        <f>YEAR(A2)</f>
        <v>2020</v>
      </c>
      <c r="C2" t="s">
        <v>81</v>
      </c>
      <c r="D2" t="s">
        <v>65</v>
      </c>
      <c r="E2" s="6" t="str">
        <f>LEFT(D2,3)</f>
        <v>504</v>
      </c>
      <c r="F2" t="s">
        <v>90</v>
      </c>
      <c r="G2" t="s">
        <v>95</v>
      </c>
      <c r="H2" s="6" t="str">
        <f>LEFT(C2,SEARCH(" ",C2)-1)</f>
        <v>Михаил</v>
      </c>
      <c r="I2">
        <v>573</v>
      </c>
    </row>
    <row r="3" spans="1:9" x14ac:dyDescent="0.35">
      <c r="A3" s="4">
        <v>44014</v>
      </c>
      <c r="B3" s="8">
        <f t="shared" ref="B3:B23" si="0">YEAR(A3)</f>
        <v>2020</v>
      </c>
      <c r="C3" t="s">
        <v>87</v>
      </c>
      <c r="D3" t="s">
        <v>66</v>
      </c>
      <c r="E3" s="6" t="str">
        <f t="shared" ref="E3:E23" si="1">LEFT(D3,3)</f>
        <v>810</v>
      </c>
      <c r="F3" t="s">
        <v>91</v>
      </c>
      <c r="G3" t="s">
        <v>97</v>
      </c>
      <c r="H3" s="6" t="str">
        <f t="shared" ref="H3:H23" si="2">LEFT(C3,SEARCH(" ",C3)-1)</f>
        <v>Таисия</v>
      </c>
      <c r="I3">
        <v>126</v>
      </c>
    </row>
    <row r="4" spans="1:9" x14ac:dyDescent="0.35">
      <c r="A4" s="4">
        <v>44015</v>
      </c>
      <c r="B4" s="8">
        <f t="shared" si="0"/>
        <v>2020</v>
      </c>
      <c r="C4" t="s">
        <v>87</v>
      </c>
      <c r="D4" t="s">
        <v>66</v>
      </c>
      <c r="E4" s="6" t="str">
        <f t="shared" si="1"/>
        <v>810</v>
      </c>
      <c r="F4" t="s">
        <v>92</v>
      </c>
      <c r="G4" t="s">
        <v>97</v>
      </c>
      <c r="H4" s="6" t="str">
        <f t="shared" si="2"/>
        <v>Таисия</v>
      </c>
      <c r="I4">
        <v>690</v>
      </c>
    </row>
    <row r="5" spans="1:9" x14ac:dyDescent="0.35">
      <c r="A5" s="4">
        <v>44016</v>
      </c>
      <c r="B5" s="8">
        <f t="shared" si="0"/>
        <v>2020</v>
      </c>
      <c r="C5" t="s">
        <v>87</v>
      </c>
      <c r="D5" t="s">
        <v>66</v>
      </c>
      <c r="E5" s="6" t="str">
        <f t="shared" si="1"/>
        <v>810</v>
      </c>
      <c r="F5" t="s">
        <v>90</v>
      </c>
      <c r="G5" t="s">
        <v>94</v>
      </c>
      <c r="H5" s="6" t="str">
        <f t="shared" si="2"/>
        <v>Таисия</v>
      </c>
      <c r="I5">
        <v>681</v>
      </c>
    </row>
    <row r="6" spans="1:9" x14ac:dyDescent="0.35">
      <c r="A6" s="4">
        <v>44017</v>
      </c>
      <c r="B6" s="8">
        <f t="shared" si="0"/>
        <v>2020</v>
      </c>
      <c r="C6" t="s">
        <v>82</v>
      </c>
      <c r="D6" t="s">
        <v>67</v>
      </c>
      <c r="E6" s="6" t="str">
        <f t="shared" si="1"/>
        <v>513</v>
      </c>
      <c r="F6" t="s">
        <v>91</v>
      </c>
      <c r="G6" t="s">
        <v>94</v>
      </c>
      <c r="H6" s="6" t="str">
        <f t="shared" si="2"/>
        <v>Любовь</v>
      </c>
      <c r="I6">
        <v>451</v>
      </c>
    </row>
    <row r="7" spans="1:9" x14ac:dyDescent="0.35">
      <c r="A7" s="4">
        <v>44018</v>
      </c>
      <c r="B7" s="8">
        <f t="shared" si="0"/>
        <v>2020</v>
      </c>
      <c r="C7" t="s">
        <v>84</v>
      </c>
      <c r="D7" t="s">
        <v>68</v>
      </c>
      <c r="E7" s="6" t="str">
        <f t="shared" si="1"/>
        <v>419</v>
      </c>
      <c r="F7" t="s">
        <v>92</v>
      </c>
      <c r="G7" t="s">
        <v>96</v>
      </c>
      <c r="H7" s="6" t="str">
        <f t="shared" si="2"/>
        <v>София</v>
      </c>
      <c r="I7">
        <v>600</v>
      </c>
    </row>
    <row r="8" spans="1:9" x14ac:dyDescent="0.35">
      <c r="A8" s="4">
        <v>44019</v>
      </c>
      <c r="B8" s="8">
        <f t="shared" si="0"/>
        <v>2020</v>
      </c>
      <c r="C8" t="s">
        <v>86</v>
      </c>
      <c r="D8" t="s">
        <v>69</v>
      </c>
      <c r="E8" s="6" t="str">
        <f t="shared" si="1"/>
        <v>773</v>
      </c>
      <c r="F8" t="s">
        <v>90</v>
      </c>
      <c r="G8" t="s">
        <v>96</v>
      </c>
      <c r="H8" s="6" t="str">
        <f t="shared" si="2"/>
        <v>Юлия</v>
      </c>
      <c r="I8">
        <v>356</v>
      </c>
    </row>
    <row r="9" spans="1:9" x14ac:dyDescent="0.35">
      <c r="A9" s="4">
        <v>44020</v>
      </c>
      <c r="B9" s="8">
        <f t="shared" si="0"/>
        <v>2020</v>
      </c>
      <c r="C9" t="s">
        <v>81</v>
      </c>
      <c r="D9" t="s">
        <v>65</v>
      </c>
      <c r="E9" s="6" t="str">
        <f t="shared" si="1"/>
        <v>504</v>
      </c>
      <c r="F9" t="s">
        <v>91</v>
      </c>
      <c r="G9" t="s">
        <v>95</v>
      </c>
      <c r="H9" s="6" t="str">
        <f t="shared" si="2"/>
        <v>Михаил</v>
      </c>
      <c r="I9">
        <v>894</v>
      </c>
    </row>
    <row r="10" spans="1:9" x14ac:dyDescent="0.35">
      <c r="A10" s="4">
        <v>44021</v>
      </c>
      <c r="B10" s="8">
        <f t="shared" si="0"/>
        <v>2020</v>
      </c>
      <c r="C10" t="s">
        <v>85</v>
      </c>
      <c r="D10" t="s">
        <v>70</v>
      </c>
      <c r="E10" s="6" t="str">
        <f t="shared" si="1"/>
        <v>605</v>
      </c>
      <c r="F10" t="s">
        <v>92</v>
      </c>
      <c r="G10" t="s">
        <v>96</v>
      </c>
      <c r="H10" s="6" t="str">
        <f t="shared" si="2"/>
        <v>Ангелина</v>
      </c>
      <c r="I10">
        <v>626</v>
      </c>
    </row>
    <row r="11" spans="1:9" x14ac:dyDescent="0.35">
      <c r="A11" s="4">
        <v>44022</v>
      </c>
      <c r="B11" s="8">
        <f t="shared" si="0"/>
        <v>2020</v>
      </c>
      <c r="C11" t="s">
        <v>80</v>
      </c>
      <c r="D11" t="s">
        <v>71</v>
      </c>
      <c r="E11" s="6" t="str">
        <f t="shared" si="1"/>
        <v>410</v>
      </c>
      <c r="F11" t="s">
        <v>90</v>
      </c>
      <c r="G11" t="s">
        <v>97</v>
      </c>
      <c r="H11" s="6" t="str">
        <f t="shared" si="2"/>
        <v>Филипп</v>
      </c>
      <c r="I11">
        <v>524</v>
      </c>
    </row>
    <row r="12" spans="1:9" x14ac:dyDescent="0.35">
      <c r="A12" s="4">
        <v>44023</v>
      </c>
      <c r="B12" s="8">
        <f t="shared" si="0"/>
        <v>2020</v>
      </c>
      <c r="C12" t="s">
        <v>78</v>
      </c>
      <c r="D12" t="s">
        <v>72</v>
      </c>
      <c r="E12" s="6" t="str">
        <f t="shared" si="1"/>
        <v>215</v>
      </c>
      <c r="F12" t="s">
        <v>91</v>
      </c>
      <c r="G12" t="s">
        <v>95</v>
      </c>
      <c r="H12" s="6" t="str">
        <f t="shared" si="2"/>
        <v>Елена</v>
      </c>
      <c r="I12">
        <v>288</v>
      </c>
    </row>
    <row r="13" spans="1:9" x14ac:dyDescent="0.35">
      <c r="A13" s="4">
        <v>44024</v>
      </c>
      <c r="B13" s="8">
        <f t="shared" si="0"/>
        <v>2020</v>
      </c>
      <c r="C13" t="s">
        <v>87</v>
      </c>
      <c r="D13" t="s">
        <v>66</v>
      </c>
      <c r="E13" s="6" t="str">
        <f t="shared" si="1"/>
        <v>810</v>
      </c>
      <c r="F13" t="s">
        <v>92</v>
      </c>
      <c r="G13" t="s">
        <v>96</v>
      </c>
      <c r="H13" s="6" t="str">
        <f t="shared" si="2"/>
        <v>Таисия</v>
      </c>
      <c r="I13">
        <v>482</v>
      </c>
    </row>
    <row r="14" spans="1:9" x14ac:dyDescent="0.35">
      <c r="A14" s="4">
        <v>44025</v>
      </c>
      <c r="B14" s="8">
        <f t="shared" si="0"/>
        <v>2020</v>
      </c>
      <c r="C14" t="s">
        <v>79</v>
      </c>
      <c r="D14" t="s">
        <v>73</v>
      </c>
      <c r="E14" s="6" t="str">
        <f t="shared" si="1"/>
        <v>310</v>
      </c>
      <c r="F14" t="s">
        <v>90</v>
      </c>
      <c r="G14" t="s">
        <v>97</v>
      </c>
      <c r="H14" s="6" t="str">
        <f t="shared" si="2"/>
        <v>Катя</v>
      </c>
      <c r="I14">
        <v>578</v>
      </c>
    </row>
    <row r="15" spans="1:9" x14ac:dyDescent="0.35">
      <c r="A15" s="4">
        <v>44026</v>
      </c>
      <c r="B15" s="8">
        <f t="shared" si="0"/>
        <v>2020</v>
      </c>
      <c r="C15" t="s">
        <v>81</v>
      </c>
      <c r="D15" t="s">
        <v>65</v>
      </c>
      <c r="E15" s="6" t="str">
        <f t="shared" si="1"/>
        <v>504</v>
      </c>
      <c r="F15" t="s">
        <v>91</v>
      </c>
      <c r="G15" t="s">
        <v>95</v>
      </c>
      <c r="H15" s="6" t="str">
        <f t="shared" si="2"/>
        <v>Михаил</v>
      </c>
      <c r="I15">
        <v>875</v>
      </c>
    </row>
    <row r="16" spans="1:9" x14ac:dyDescent="0.35">
      <c r="A16" s="4">
        <v>44027</v>
      </c>
      <c r="B16" s="8">
        <f t="shared" si="0"/>
        <v>2020</v>
      </c>
      <c r="C16" t="s">
        <v>89</v>
      </c>
      <c r="D16" t="s">
        <v>74</v>
      </c>
      <c r="E16" s="6" t="str">
        <f t="shared" si="1"/>
        <v>956</v>
      </c>
      <c r="F16" t="s">
        <v>92</v>
      </c>
      <c r="G16" t="s">
        <v>94</v>
      </c>
      <c r="H16" s="6" t="str">
        <f t="shared" si="2"/>
        <v>Сергей</v>
      </c>
      <c r="I16">
        <v>194</v>
      </c>
    </row>
    <row r="17" spans="1:9" x14ac:dyDescent="0.35">
      <c r="A17" s="4">
        <v>44028</v>
      </c>
      <c r="B17" s="8">
        <f t="shared" si="0"/>
        <v>2020</v>
      </c>
      <c r="C17" t="s">
        <v>83</v>
      </c>
      <c r="D17" t="s">
        <v>75</v>
      </c>
      <c r="E17" s="6" t="str">
        <f t="shared" si="1"/>
        <v>602</v>
      </c>
      <c r="F17" t="s">
        <v>90</v>
      </c>
      <c r="G17" t="s">
        <v>93</v>
      </c>
      <c r="H17" s="6" t="str">
        <f t="shared" si="2"/>
        <v>Леонид</v>
      </c>
      <c r="I17">
        <v>481</v>
      </c>
    </row>
    <row r="18" spans="1:9" x14ac:dyDescent="0.35">
      <c r="A18" s="4">
        <v>44029</v>
      </c>
      <c r="B18" s="8">
        <f t="shared" si="0"/>
        <v>2020</v>
      </c>
      <c r="C18" t="s">
        <v>88</v>
      </c>
      <c r="D18" t="s">
        <v>76</v>
      </c>
      <c r="E18" s="6" t="str">
        <f t="shared" si="1"/>
        <v>931</v>
      </c>
      <c r="F18" t="s">
        <v>91</v>
      </c>
      <c r="G18" t="s">
        <v>96</v>
      </c>
      <c r="H18" s="6" t="str">
        <f t="shared" si="2"/>
        <v>Сосо</v>
      </c>
      <c r="I18">
        <v>836</v>
      </c>
    </row>
    <row r="19" spans="1:9" x14ac:dyDescent="0.35">
      <c r="A19" s="4">
        <v>44030</v>
      </c>
      <c r="B19" s="8">
        <f t="shared" si="0"/>
        <v>2020</v>
      </c>
      <c r="C19" t="s">
        <v>86</v>
      </c>
      <c r="D19" t="s">
        <v>69</v>
      </c>
      <c r="E19" s="6" t="str">
        <f t="shared" si="1"/>
        <v>773</v>
      </c>
      <c r="F19" t="s">
        <v>92</v>
      </c>
      <c r="G19" t="s">
        <v>94</v>
      </c>
      <c r="H19" s="6" t="str">
        <f t="shared" si="2"/>
        <v>Юлия</v>
      </c>
      <c r="I19">
        <v>392</v>
      </c>
    </row>
    <row r="20" spans="1:9" x14ac:dyDescent="0.35">
      <c r="A20" s="4">
        <v>44031</v>
      </c>
      <c r="B20" s="8">
        <f t="shared" si="0"/>
        <v>2020</v>
      </c>
      <c r="C20" t="s">
        <v>81</v>
      </c>
      <c r="D20" t="s">
        <v>65</v>
      </c>
      <c r="E20" s="6" t="str">
        <f t="shared" si="1"/>
        <v>504</v>
      </c>
      <c r="F20" t="s">
        <v>90</v>
      </c>
      <c r="G20" t="s">
        <v>95</v>
      </c>
      <c r="H20" s="6" t="str">
        <f t="shared" si="2"/>
        <v>Михаил</v>
      </c>
      <c r="I20">
        <v>513</v>
      </c>
    </row>
    <row r="21" spans="1:9" x14ac:dyDescent="0.35">
      <c r="A21" s="4">
        <v>44032</v>
      </c>
      <c r="B21" s="8">
        <f t="shared" si="0"/>
        <v>2020</v>
      </c>
      <c r="C21" t="s">
        <v>101</v>
      </c>
      <c r="D21" t="s">
        <v>77</v>
      </c>
      <c r="E21" s="6" t="str">
        <f t="shared" si="1"/>
        <v>815</v>
      </c>
      <c r="F21" t="s">
        <v>91</v>
      </c>
      <c r="G21" t="s">
        <v>97</v>
      </c>
      <c r="H21" s="6" t="str">
        <f t="shared" si="2"/>
        <v>Стас</v>
      </c>
      <c r="I21">
        <v>968</v>
      </c>
    </row>
    <row r="22" spans="1:9" x14ac:dyDescent="0.35">
      <c r="A22" s="4">
        <v>44033</v>
      </c>
      <c r="B22" s="8">
        <f t="shared" si="0"/>
        <v>2020</v>
      </c>
      <c r="C22" t="s">
        <v>87</v>
      </c>
      <c r="D22" t="s">
        <v>66</v>
      </c>
      <c r="E22" s="6" t="str">
        <f t="shared" si="1"/>
        <v>810</v>
      </c>
      <c r="F22" t="s">
        <v>92</v>
      </c>
      <c r="G22" t="s">
        <v>94</v>
      </c>
      <c r="H22" s="6" t="str">
        <f t="shared" si="2"/>
        <v>Таисия</v>
      </c>
      <c r="I22">
        <v>802</v>
      </c>
    </row>
    <row r="23" spans="1:9" x14ac:dyDescent="0.35">
      <c r="A23" s="4">
        <v>44034</v>
      </c>
      <c r="B23" s="8">
        <f t="shared" si="0"/>
        <v>2020</v>
      </c>
      <c r="C23" t="s">
        <v>86</v>
      </c>
      <c r="D23" t="s">
        <v>69</v>
      </c>
      <c r="E23" s="6" t="str">
        <f t="shared" si="1"/>
        <v>773</v>
      </c>
      <c r="F23" t="s">
        <v>90</v>
      </c>
      <c r="G23" t="s">
        <v>97</v>
      </c>
      <c r="H23" s="6" t="str">
        <f t="shared" si="2"/>
        <v>Юлия</v>
      </c>
      <c r="I23">
        <v>117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42BC3-064C-4004-AD0F-103F01891E1B}">
  <dimension ref="B2:F16"/>
  <sheetViews>
    <sheetView zoomScale="89" zoomScaleNormal="89" workbookViewId="0">
      <selection activeCell="F4" sqref="F4"/>
    </sheetView>
  </sheetViews>
  <sheetFormatPr defaultRowHeight="14.5" x14ac:dyDescent="0.35"/>
  <cols>
    <col min="2" max="2" width="33.81640625" customWidth="1"/>
    <col min="3" max="3" width="11.7265625" customWidth="1"/>
    <col min="4" max="4" width="9.7265625" bestFit="1" customWidth="1"/>
  </cols>
  <sheetData>
    <row r="2" spans="2:6" x14ac:dyDescent="0.35">
      <c r="B2" s="12" t="s">
        <v>108</v>
      </c>
    </row>
    <row r="3" spans="2:6" ht="29" x14ac:dyDescent="0.35">
      <c r="B3" s="13" t="s">
        <v>109</v>
      </c>
      <c r="C3" s="13" t="s">
        <v>110</v>
      </c>
      <c r="D3" s="13" t="s">
        <v>111</v>
      </c>
      <c r="E3" s="13" t="s">
        <v>112</v>
      </c>
      <c r="F3" s="13" t="s">
        <v>113</v>
      </c>
    </row>
    <row r="4" spans="2:6" x14ac:dyDescent="0.35">
      <c r="B4" s="14" t="s">
        <v>114</v>
      </c>
      <c r="C4" s="15">
        <v>149.51462411246661</v>
      </c>
      <c r="D4" s="15">
        <v>-90.484421870415048</v>
      </c>
      <c r="E4" s="35">
        <f>C4/$C$16</f>
        <v>0.3084005740316863</v>
      </c>
      <c r="F4" s="16">
        <f>ABS(D4/C4)</f>
        <v>0.60518776947431996</v>
      </c>
    </row>
    <row r="5" spans="2:6" x14ac:dyDescent="0.35">
      <c r="B5" s="14" t="s">
        <v>115</v>
      </c>
      <c r="C5" s="15">
        <v>141.89094780776873</v>
      </c>
      <c r="D5" s="15">
        <v>-20.34575233871583</v>
      </c>
      <c r="E5" s="35">
        <f t="shared" ref="E5:E14" si="0">C5/$C$16</f>
        <v>0.29267538218134243</v>
      </c>
      <c r="F5" s="16">
        <f t="shared" ref="F5:F14" si="1">ABS(D5/C5)</f>
        <v>0.14339006577276434</v>
      </c>
    </row>
    <row r="6" spans="2:6" x14ac:dyDescent="0.35">
      <c r="B6" s="14" t="s">
        <v>116</v>
      </c>
      <c r="C6" s="15">
        <v>69.033868420868913</v>
      </c>
      <c r="D6" s="15">
        <v>-2.8583775597445578</v>
      </c>
      <c r="E6" s="35">
        <f t="shared" si="0"/>
        <v>0.14239466389996228</v>
      </c>
      <c r="F6" s="16">
        <f t="shared" si="1"/>
        <v>4.140543801367607E-2</v>
      </c>
    </row>
    <row r="7" spans="2:6" x14ac:dyDescent="0.35">
      <c r="B7" s="14" t="s">
        <v>117</v>
      </c>
      <c r="C7" s="15">
        <v>45.938222104527306</v>
      </c>
      <c r="D7" s="15">
        <v>-3.894660456065075</v>
      </c>
      <c r="E7" s="35">
        <f t="shared" si="0"/>
        <v>9.4755774902490222E-2</v>
      </c>
      <c r="F7" s="16">
        <f t="shared" si="1"/>
        <v>8.4780391526759771E-2</v>
      </c>
    </row>
    <row r="8" spans="2:6" x14ac:dyDescent="0.35">
      <c r="B8" s="14" t="s">
        <v>118</v>
      </c>
      <c r="C8" s="15">
        <v>29.998874180995532</v>
      </c>
      <c r="D8" s="15">
        <v>-16.112956299095401</v>
      </c>
      <c r="E8" s="35">
        <f t="shared" si="0"/>
        <v>6.1878027468163545E-2</v>
      </c>
      <c r="F8" s="16">
        <f t="shared" si="1"/>
        <v>0.53711869991784744</v>
      </c>
    </row>
    <row r="9" spans="2:6" x14ac:dyDescent="0.35">
      <c r="B9" s="14" t="s">
        <v>119</v>
      </c>
      <c r="C9" s="15">
        <v>14.237712853447954</v>
      </c>
      <c r="D9" s="15">
        <v>-10.2551232145259</v>
      </c>
      <c r="E9" s="35">
        <f t="shared" si="0"/>
        <v>2.9367821662707513E-2</v>
      </c>
      <c r="F9" s="16">
        <f t="shared" si="1"/>
        <v>0.72027883411361338</v>
      </c>
    </row>
    <row r="10" spans="2:6" x14ac:dyDescent="0.35">
      <c r="B10" s="14" t="s">
        <v>120</v>
      </c>
      <c r="C10" s="15">
        <v>9.5081198990477329</v>
      </c>
      <c r="D10" s="15">
        <v>0</v>
      </c>
      <c r="E10" s="35">
        <f t="shared" si="0"/>
        <v>1.961219280210813E-2</v>
      </c>
      <c r="F10" s="16">
        <f t="shared" si="1"/>
        <v>0</v>
      </c>
    </row>
    <row r="11" spans="2:6" x14ac:dyDescent="0.35">
      <c r="B11" s="14" t="s">
        <v>121</v>
      </c>
      <c r="C11" s="15">
        <v>8.5541480434573121</v>
      </c>
      <c r="D11" s="15">
        <v>-3.186941127559999</v>
      </c>
      <c r="E11" s="35">
        <f t="shared" si="0"/>
        <v>1.7644455735445982E-2</v>
      </c>
      <c r="F11" s="16">
        <f t="shared" si="1"/>
        <v>0.37256090394619118</v>
      </c>
    </row>
    <row r="12" spans="2:6" x14ac:dyDescent="0.35">
      <c r="B12" s="14" t="s">
        <v>122</v>
      </c>
      <c r="C12" s="15">
        <v>8.2274786623291067</v>
      </c>
      <c r="D12" s="15">
        <v>-6.6375139627082618</v>
      </c>
      <c r="E12" s="35">
        <f t="shared" si="0"/>
        <v>1.6970641884416049E-2</v>
      </c>
      <c r="F12" s="16">
        <f t="shared" si="1"/>
        <v>0.80674945935736475</v>
      </c>
    </row>
    <row r="13" spans="2:6" x14ac:dyDescent="0.35">
      <c r="B13" s="14" t="s">
        <v>123</v>
      </c>
      <c r="C13" s="15">
        <v>4.0414732910288205</v>
      </c>
      <c r="D13" s="15">
        <v>-1.4075962113122</v>
      </c>
      <c r="E13" s="35">
        <f t="shared" si="0"/>
        <v>8.3362593477776855E-3</v>
      </c>
      <c r="F13" s="16">
        <f t="shared" si="1"/>
        <v>0.34828789155597123</v>
      </c>
    </row>
    <row r="14" spans="2:6" x14ac:dyDescent="0.35">
      <c r="B14" s="17" t="s">
        <v>124</v>
      </c>
      <c r="C14" s="18">
        <v>3.861099424757068</v>
      </c>
      <c r="D14" s="18">
        <v>0</v>
      </c>
      <c r="E14" s="35">
        <f t="shared" si="0"/>
        <v>7.9642060838997688E-3</v>
      </c>
      <c r="F14" s="19">
        <f t="shared" si="1"/>
        <v>0</v>
      </c>
    </row>
    <row r="15" spans="2:6" x14ac:dyDescent="0.35">
      <c r="C15" s="20"/>
      <c r="D15" s="20"/>
      <c r="E15" s="39"/>
      <c r="F15" s="21"/>
    </row>
    <row r="16" spans="2:6" x14ac:dyDescent="0.35">
      <c r="B16" s="38" t="s">
        <v>5</v>
      </c>
      <c r="C16" s="37">
        <f>SUM(C4:C14)</f>
        <v>484.80656880069512</v>
      </c>
      <c r="D16" s="37">
        <f t="shared" ref="D16:E16" si="2">SUM(D4:D14)</f>
        <v>-155.18334304014226</v>
      </c>
      <c r="E16" s="36">
        <f t="shared" si="2"/>
        <v>0.99999999999999989</v>
      </c>
      <c r="F16" s="2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showGridLines="0" zoomScale="106" zoomScaleNormal="106" workbookViewId="0">
      <selection activeCell="F2" sqref="F2"/>
    </sheetView>
  </sheetViews>
  <sheetFormatPr defaultRowHeight="14.5" x14ac:dyDescent="0.35"/>
  <cols>
    <col min="1" max="2" width="13.1796875" customWidth="1"/>
    <col min="3" max="3" width="11.453125" customWidth="1"/>
    <col min="4" max="4" width="5.1796875" customWidth="1"/>
    <col min="5" max="5" width="11.54296875" bestFit="1" customWidth="1"/>
    <col min="6" max="6" width="13" customWidth="1"/>
  </cols>
  <sheetData>
    <row r="1" spans="1:6" x14ac:dyDescent="0.35">
      <c r="A1" s="9" t="s">
        <v>0</v>
      </c>
      <c r="B1" s="9" t="s">
        <v>6</v>
      </c>
      <c r="C1" s="9" t="s">
        <v>1</v>
      </c>
      <c r="E1" s="9" t="s">
        <v>102</v>
      </c>
      <c r="F1" s="10" t="s">
        <v>104</v>
      </c>
    </row>
    <row r="2" spans="1:6" x14ac:dyDescent="0.35">
      <c r="A2" s="1" t="s">
        <v>2</v>
      </c>
      <c r="B2" s="1" t="s">
        <v>7</v>
      </c>
      <c r="C2" s="1">
        <v>12</v>
      </c>
      <c r="E2" s="1" t="s">
        <v>9</v>
      </c>
      <c r="F2" s="23">
        <f>COUNTIF(B2:B11, "Иванов")</f>
        <v>3</v>
      </c>
    </row>
    <row r="3" spans="1:6" x14ac:dyDescent="0.35">
      <c r="A3" s="1" t="s">
        <v>2</v>
      </c>
      <c r="B3" s="1" t="s">
        <v>8</v>
      </c>
      <c r="C3" s="1">
        <v>52</v>
      </c>
      <c r="E3" s="1" t="s">
        <v>10</v>
      </c>
      <c r="F3" s="23">
        <f>COUNTIF(C2:C11,"&gt;20")</f>
        <v>7</v>
      </c>
    </row>
    <row r="4" spans="1:6" x14ac:dyDescent="0.35">
      <c r="A4" s="1" t="s">
        <v>2</v>
      </c>
      <c r="B4" s="1" t="s">
        <v>9</v>
      </c>
      <c r="C4" s="1">
        <v>54</v>
      </c>
      <c r="E4" s="1" t="s">
        <v>11</v>
      </c>
      <c r="F4" s="23">
        <f>COUNTIFS(C2:C11,"&gt;20", C2:C11, "&lt;50")</f>
        <v>2</v>
      </c>
    </row>
    <row r="5" spans="1:6" x14ac:dyDescent="0.35">
      <c r="A5" s="1" t="s">
        <v>3</v>
      </c>
      <c r="B5" s="1" t="s">
        <v>9</v>
      </c>
      <c r="C5" s="1">
        <v>12</v>
      </c>
      <c r="E5" s="1" t="s">
        <v>12</v>
      </c>
      <c r="F5" s="23">
        <f>COUNTIFS(C2:C11,"&gt;20", B2:B11, "Петров")</f>
        <v>1</v>
      </c>
    </row>
    <row r="6" spans="1:6" x14ac:dyDescent="0.35">
      <c r="A6" s="1" t="s">
        <v>3</v>
      </c>
      <c r="B6" s="1" t="s">
        <v>8</v>
      </c>
      <c r="C6" s="1">
        <v>95</v>
      </c>
    </row>
    <row r="7" spans="1:6" x14ac:dyDescent="0.35">
      <c r="A7" s="1" t="s">
        <v>3</v>
      </c>
      <c r="B7" s="1" t="s">
        <v>7</v>
      </c>
      <c r="C7" s="1">
        <v>64</v>
      </c>
    </row>
    <row r="8" spans="1:6" x14ac:dyDescent="0.35">
      <c r="A8" s="1" t="s">
        <v>3</v>
      </c>
      <c r="B8" s="1" t="s">
        <v>8</v>
      </c>
      <c r="C8" s="1">
        <v>47</v>
      </c>
    </row>
    <row r="9" spans="1:6" x14ac:dyDescent="0.35">
      <c r="A9" s="1" t="s">
        <v>4</v>
      </c>
      <c r="B9" s="1" t="s">
        <v>9</v>
      </c>
      <c r="C9" s="1">
        <v>26</v>
      </c>
    </row>
    <row r="10" spans="1:6" x14ac:dyDescent="0.35">
      <c r="A10" s="1" t="s">
        <v>4</v>
      </c>
      <c r="B10" s="1" t="s">
        <v>7</v>
      </c>
      <c r="C10" s="1">
        <v>2</v>
      </c>
    </row>
    <row r="11" spans="1:6" x14ac:dyDescent="0.35">
      <c r="A11" s="1" t="s">
        <v>4</v>
      </c>
      <c r="B11" s="1" t="s">
        <v>8</v>
      </c>
      <c r="C11" s="1">
        <v>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showGridLines="0" zoomScale="95" zoomScaleNormal="95" workbookViewId="0">
      <selection activeCell="D3" sqref="D3"/>
    </sheetView>
  </sheetViews>
  <sheetFormatPr defaultRowHeight="14.5" x14ac:dyDescent="0.35"/>
  <cols>
    <col min="1" max="1" width="12.7265625" customWidth="1"/>
    <col min="4" max="4" width="12.453125" customWidth="1"/>
    <col min="5" max="5" width="63.453125" customWidth="1"/>
  </cols>
  <sheetData>
    <row r="1" spans="1:5" x14ac:dyDescent="0.35">
      <c r="A1" s="11" t="s">
        <v>1</v>
      </c>
      <c r="B1" s="11" t="s">
        <v>13</v>
      </c>
      <c r="D1" s="11" t="s">
        <v>103</v>
      </c>
      <c r="E1" s="11" t="s">
        <v>105</v>
      </c>
    </row>
    <row r="2" spans="1:5" x14ac:dyDescent="0.35">
      <c r="A2" s="1" t="s">
        <v>14</v>
      </c>
      <c r="B2" s="1" t="s">
        <v>21</v>
      </c>
      <c r="D2" s="24">
        <f>COUNTIFS(A2:A10,B2)</f>
        <v>2</v>
      </c>
      <c r="E2" s="1" t="s">
        <v>106</v>
      </c>
    </row>
    <row r="3" spans="1:5" x14ac:dyDescent="0.35">
      <c r="A3" s="1" t="s">
        <v>15</v>
      </c>
      <c r="D3" s="24">
        <f>COUNTIFS(A2:A10,"*"&amp;B2&amp;"*")</f>
        <v>3</v>
      </c>
      <c r="E3" s="1" t="s">
        <v>107</v>
      </c>
    </row>
    <row r="4" spans="1:5" x14ac:dyDescent="0.35">
      <c r="A4" s="1" t="s">
        <v>16</v>
      </c>
    </row>
    <row r="5" spans="1:5" x14ac:dyDescent="0.35">
      <c r="A5" s="1" t="s">
        <v>17</v>
      </c>
    </row>
    <row r="6" spans="1:5" x14ac:dyDescent="0.35">
      <c r="A6" s="1" t="s">
        <v>17</v>
      </c>
    </row>
    <row r="7" spans="1:5" x14ac:dyDescent="0.35">
      <c r="A7" s="1" t="s">
        <v>18</v>
      </c>
    </row>
    <row r="8" spans="1:5" x14ac:dyDescent="0.35">
      <c r="A8" s="1" t="s">
        <v>19</v>
      </c>
    </row>
    <row r="9" spans="1:5" x14ac:dyDescent="0.35">
      <c r="A9" s="1" t="s">
        <v>20</v>
      </c>
    </row>
    <row r="10" spans="1:5" x14ac:dyDescent="0.35">
      <c r="A10" s="1" t="s">
        <v>21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zoomScale="95" zoomScaleNormal="95" workbookViewId="0">
      <selection activeCell="D1" sqref="D1"/>
    </sheetView>
  </sheetViews>
  <sheetFormatPr defaultRowHeight="14.5" x14ac:dyDescent="0.35"/>
  <cols>
    <col min="1" max="1" width="11.453125" customWidth="1"/>
    <col min="2" max="2" width="11.81640625" customWidth="1"/>
  </cols>
  <sheetData>
    <row r="1" spans="1:4" x14ac:dyDescent="0.35">
      <c r="A1" s="25" t="s">
        <v>1</v>
      </c>
      <c r="B1" s="25" t="s">
        <v>103</v>
      </c>
    </row>
    <row r="2" spans="1:4" x14ac:dyDescent="0.35">
      <c r="A2" s="2">
        <v>186</v>
      </c>
      <c r="B2" s="23">
        <f>COUNTIF($A$2:$A$20,A2)</f>
        <v>5</v>
      </c>
      <c r="D2" t="s">
        <v>132</v>
      </c>
    </row>
    <row r="3" spans="1:4" x14ac:dyDescent="0.35">
      <c r="A3" s="2">
        <v>168.59551655924599</v>
      </c>
      <c r="B3" s="23">
        <f t="shared" ref="B3:B20" si="0">COUNTIF($A$2:$A$20,A3)</f>
        <v>1</v>
      </c>
    </row>
    <row r="4" spans="1:4" x14ac:dyDescent="0.35">
      <c r="A4" s="2">
        <v>461.46348166156037</v>
      </c>
      <c r="B4" s="23">
        <f t="shared" si="0"/>
        <v>1</v>
      </c>
    </row>
    <row r="5" spans="1:4" x14ac:dyDescent="0.35">
      <c r="A5" s="2">
        <v>581.47753402223555</v>
      </c>
      <c r="B5" s="23">
        <f t="shared" si="0"/>
        <v>1</v>
      </c>
    </row>
    <row r="6" spans="1:4" x14ac:dyDescent="0.35">
      <c r="A6" s="2">
        <v>167.39245135710158</v>
      </c>
      <c r="B6" s="23">
        <f t="shared" si="0"/>
        <v>1</v>
      </c>
    </row>
    <row r="7" spans="1:4" x14ac:dyDescent="0.35">
      <c r="A7" s="2">
        <v>781.99860632666207</v>
      </c>
      <c r="B7" s="23">
        <f t="shared" si="0"/>
        <v>1</v>
      </c>
    </row>
    <row r="8" spans="1:4" x14ac:dyDescent="0.35">
      <c r="A8" s="2">
        <v>186</v>
      </c>
      <c r="B8" s="23">
        <f t="shared" si="0"/>
        <v>5</v>
      </c>
    </row>
    <row r="9" spans="1:4" x14ac:dyDescent="0.35">
      <c r="A9" s="2">
        <v>249.95573080429068</v>
      </c>
      <c r="B9" s="23">
        <f t="shared" si="0"/>
        <v>1</v>
      </c>
    </row>
    <row r="10" spans="1:4" x14ac:dyDescent="0.35">
      <c r="A10" s="2">
        <v>397.74693507315703</v>
      </c>
      <c r="B10" s="23">
        <f t="shared" si="0"/>
        <v>1</v>
      </c>
    </row>
    <row r="11" spans="1:4" x14ac:dyDescent="0.35">
      <c r="A11" s="2">
        <v>651.32053188422458</v>
      </c>
      <c r="B11" s="23">
        <f t="shared" si="0"/>
        <v>1</v>
      </c>
    </row>
    <row r="12" spans="1:4" x14ac:dyDescent="0.35">
      <c r="A12" s="2">
        <v>186</v>
      </c>
      <c r="B12" s="23">
        <f t="shared" si="0"/>
        <v>5</v>
      </c>
    </row>
    <row r="13" spans="1:4" x14ac:dyDescent="0.35">
      <c r="A13" s="2">
        <v>294.45976477933891</v>
      </c>
      <c r="B13" s="23">
        <f t="shared" si="0"/>
        <v>1</v>
      </c>
    </row>
    <row r="14" spans="1:4" x14ac:dyDescent="0.35">
      <c r="A14" s="2">
        <v>825.20522525139938</v>
      </c>
      <c r="B14" s="23">
        <f t="shared" si="0"/>
        <v>1</v>
      </c>
    </row>
    <row r="15" spans="1:4" x14ac:dyDescent="0.35">
      <c r="A15" s="2">
        <v>182.63945008126092</v>
      </c>
      <c r="B15" s="23">
        <f t="shared" si="0"/>
        <v>1</v>
      </c>
    </row>
    <row r="16" spans="1:4" x14ac:dyDescent="0.35">
      <c r="A16" s="2">
        <v>271.66168398195987</v>
      </c>
      <c r="B16" s="23">
        <f t="shared" si="0"/>
        <v>1</v>
      </c>
    </row>
    <row r="17" spans="1:2" x14ac:dyDescent="0.35">
      <c r="A17" s="2">
        <v>190.70333909534963</v>
      </c>
      <c r="B17" s="23">
        <f t="shared" si="0"/>
        <v>1</v>
      </c>
    </row>
    <row r="18" spans="1:2" x14ac:dyDescent="0.35">
      <c r="A18" s="2">
        <v>186</v>
      </c>
      <c r="B18" s="23">
        <f t="shared" si="0"/>
        <v>5</v>
      </c>
    </row>
    <row r="19" spans="1:2" x14ac:dyDescent="0.35">
      <c r="A19" s="2">
        <v>748.34633626363427</v>
      </c>
      <c r="B19" s="23">
        <f t="shared" si="0"/>
        <v>1</v>
      </c>
    </row>
    <row r="20" spans="1:2" x14ac:dyDescent="0.35">
      <c r="A20" s="2">
        <v>186</v>
      </c>
      <c r="B20" s="23">
        <f t="shared" si="0"/>
        <v>5</v>
      </c>
    </row>
  </sheetData>
  <conditionalFormatting sqref="A2:A2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zoomScale="115" zoomScaleNormal="115" workbookViewId="0">
      <selection activeCell="D5" sqref="D5"/>
    </sheetView>
  </sheetViews>
  <sheetFormatPr defaultRowHeight="14.5" x14ac:dyDescent="0.35"/>
  <cols>
    <col min="1" max="1" width="12" customWidth="1"/>
    <col min="2" max="2" width="11.54296875" customWidth="1"/>
    <col min="3" max="3" width="10.54296875" customWidth="1"/>
    <col min="4" max="4" width="14.453125" customWidth="1"/>
  </cols>
  <sheetData>
    <row r="1" spans="1:4" ht="29" x14ac:dyDescent="0.35">
      <c r="A1" s="26" t="s">
        <v>0</v>
      </c>
      <c r="B1" s="26" t="s">
        <v>6</v>
      </c>
      <c r="C1" s="26" t="s">
        <v>1</v>
      </c>
      <c r="D1" s="26" t="s">
        <v>125</v>
      </c>
    </row>
    <row r="2" spans="1:4" x14ac:dyDescent="0.35">
      <c r="A2" s="1" t="s">
        <v>2</v>
      </c>
      <c r="B2" s="1" t="s">
        <v>7</v>
      </c>
      <c r="C2" s="1">
        <v>12</v>
      </c>
      <c r="D2" s="27">
        <f>SUM($C$2:C2)</f>
        <v>12</v>
      </c>
    </row>
    <row r="3" spans="1:4" x14ac:dyDescent="0.35">
      <c r="A3" s="1" t="s">
        <v>2</v>
      </c>
      <c r="B3" s="1" t="s">
        <v>8</v>
      </c>
      <c r="C3" s="1">
        <v>52</v>
      </c>
      <c r="D3" s="27">
        <f>SUM($C$2:C3)</f>
        <v>64</v>
      </c>
    </row>
    <row r="4" spans="1:4" x14ac:dyDescent="0.35">
      <c r="A4" s="1" t="s">
        <v>2</v>
      </c>
      <c r="B4" s="1" t="s">
        <v>9</v>
      </c>
      <c r="C4" s="1">
        <v>54</v>
      </c>
      <c r="D4" s="27">
        <f>SUM($C$2:C4)</f>
        <v>118</v>
      </c>
    </row>
    <row r="5" spans="1:4" x14ac:dyDescent="0.35">
      <c r="A5" s="1" t="s">
        <v>3</v>
      </c>
      <c r="B5" s="1" t="s">
        <v>9</v>
      </c>
      <c r="C5" s="1">
        <v>12</v>
      </c>
      <c r="D5" s="27">
        <f>SUM($C$2:C5)</f>
        <v>130</v>
      </c>
    </row>
    <row r="6" spans="1:4" x14ac:dyDescent="0.35">
      <c r="A6" s="1" t="s">
        <v>3</v>
      </c>
      <c r="B6" s="1" t="s">
        <v>8</v>
      </c>
      <c r="C6" s="1">
        <v>95</v>
      </c>
      <c r="D6" s="27">
        <f>SUM($C$2:C6)</f>
        <v>225</v>
      </c>
    </row>
    <row r="7" spans="1:4" x14ac:dyDescent="0.35">
      <c r="A7" s="1" t="s">
        <v>3</v>
      </c>
      <c r="B7" s="1" t="s">
        <v>7</v>
      </c>
      <c r="C7" s="1">
        <v>64</v>
      </c>
      <c r="D7" s="27">
        <f>SUM($C$2:C7)</f>
        <v>289</v>
      </c>
    </row>
    <row r="8" spans="1:4" x14ac:dyDescent="0.35">
      <c r="A8" s="1" t="s">
        <v>3</v>
      </c>
      <c r="B8" s="1" t="s">
        <v>8</v>
      </c>
      <c r="C8" s="1">
        <v>47</v>
      </c>
      <c r="D8" s="27">
        <f>SUM($C$2:C8)</f>
        <v>336</v>
      </c>
    </row>
    <row r="9" spans="1:4" x14ac:dyDescent="0.35">
      <c r="A9" s="1" t="s">
        <v>4</v>
      </c>
      <c r="B9" s="1" t="s">
        <v>9</v>
      </c>
      <c r="C9" s="1">
        <v>26</v>
      </c>
      <c r="D9" s="27">
        <f>SUM($C$2:C9)</f>
        <v>362</v>
      </c>
    </row>
    <row r="10" spans="1:4" x14ac:dyDescent="0.35">
      <c r="A10" s="1" t="s">
        <v>4</v>
      </c>
      <c r="B10" s="1" t="s">
        <v>7</v>
      </c>
      <c r="C10" s="1">
        <v>2</v>
      </c>
      <c r="D10" s="27">
        <f>SUM($C$2:C10)</f>
        <v>364</v>
      </c>
    </row>
    <row r="11" spans="1:4" x14ac:dyDescent="0.35">
      <c r="A11" s="1" t="s">
        <v>4</v>
      </c>
      <c r="B11" s="1" t="s">
        <v>8</v>
      </c>
      <c r="C11" s="1">
        <v>98</v>
      </c>
      <c r="D11" s="27">
        <f>SUM($C$2:C11)</f>
        <v>462</v>
      </c>
    </row>
    <row r="12" spans="1:4" x14ac:dyDescent="0.35">
      <c r="B12" s="40" t="s">
        <v>133</v>
      </c>
      <c r="C12" s="41">
        <f>SUM(C2:C11)</f>
        <v>462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4"/>
  <sheetViews>
    <sheetView showGridLines="0" workbookViewId="0">
      <selection activeCell="I2" sqref="I2"/>
    </sheetView>
  </sheetViews>
  <sheetFormatPr defaultRowHeight="14.5" x14ac:dyDescent="0.35"/>
  <cols>
    <col min="1" max="1" width="14.7265625" customWidth="1"/>
    <col min="2" max="2" width="18.1796875" customWidth="1"/>
    <col min="4" max="4" width="12.54296875" customWidth="1"/>
    <col min="5" max="5" width="11.7265625" customWidth="1"/>
    <col min="6" max="6" width="10.1796875" bestFit="1" customWidth="1"/>
    <col min="7" max="7" width="4.7265625" customWidth="1"/>
    <col min="8" max="8" width="14.1796875" customWidth="1"/>
    <col min="9" max="9" width="11.26953125" customWidth="1"/>
    <col min="10" max="10" width="40.1796875" customWidth="1"/>
  </cols>
  <sheetData>
    <row r="1" spans="1:10" x14ac:dyDescent="0.35">
      <c r="A1" s="26" t="s">
        <v>22</v>
      </c>
      <c r="B1" s="26" t="s">
        <v>23</v>
      </c>
      <c r="C1" s="26" t="s">
        <v>24</v>
      </c>
      <c r="D1" s="26" t="s">
        <v>25</v>
      </c>
      <c r="E1" s="26" t="s">
        <v>26</v>
      </c>
      <c r="F1" s="26" t="s">
        <v>27</v>
      </c>
      <c r="H1" s="10" t="s">
        <v>102</v>
      </c>
      <c r="I1" s="10" t="s">
        <v>104</v>
      </c>
      <c r="J1" s="10" t="s">
        <v>105</v>
      </c>
    </row>
    <row r="2" spans="1:10" x14ac:dyDescent="0.35">
      <c r="A2" s="1" t="s">
        <v>28</v>
      </c>
      <c r="B2" s="1" t="s">
        <v>41</v>
      </c>
      <c r="C2" s="1">
        <v>1482</v>
      </c>
      <c r="D2" s="3">
        <v>42577</v>
      </c>
      <c r="E2" s="3">
        <v>42639</v>
      </c>
      <c r="F2" s="1">
        <f>D2-E2</f>
        <v>-62</v>
      </c>
      <c r="H2" s="5" t="s">
        <v>53</v>
      </c>
      <c r="I2" s="27">
        <f>SUMIF(F2:F14, "&lt;0")</f>
        <v>-217</v>
      </c>
      <c r="J2" s="1" t="s">
        <v>52</v>
      </c>
    </row>
    <row r="3" spans="1:10" x14ac:dyDescent="0.35">
      <c r="A3" s="1" t="s">
        <v>29</v>
      </c>
      <c r="B3" s="1" t="s">
        <v>42</v>
      </c>
      <c r="C3" s="1">
        <v>1527</v>
      </c>
      <c r="D3" s="3">
        <v>42597</v>
      </c>
      <c r="E3" s="3">
        <v>42639</v>
      </c>
      <c r="F3" s="1">
        <f t="shared" ref="F3:F14" si="0">D3-E3</f>
        <v>-42</v>
      </c>
      <c r="H3" s="5" t="s">
        <v>53</v>
      </c>
      <c r="I3" s="27">
        <f>SUMIF(F2:F14,H3,C2:C14)</f>
        <v>15727</v>
      </c>
      <c r="J3" s="1" t="s">
        <v>54</v>
      </c>
    </row>
    <row r="4" spans="1:10" x14ac:dyDescent="0.35">
      <c r="A4" s="1" t="s">
        <v>30</v>
      </c>
      <c r="B4" s="1" t="s">
        <v>43</v>
      </c>
      <c r="C4" s="1">
        <v>4621</v>
      </c>
      <c r="D4" s="3">
        <v>42580</v>
      </c>
      <c r="E4" s="3">
        <v>42639</v>
      </c>
      <c r="F4" s="1">
        <f t="shared" si="0"/>
        <v>-59</v>
      </c>
      <c r="H4" s="5" t="s">
        <v>41</v>
      </c>
      <c r="I4" s="27">
        <f>SUMIF(B2:B14,H4,C2:C14)</f>
        <v>9035</v>
      </c>
      <c r="J4" s="1" t="s">
        <v>55</v>
      </c>
    </row>
    <row r="5" spans="1:10" x14ac:dyDescent="0.35">
      <c r="A5" s="1" t="s">
        <v>31</v>
      </c>
      <c r="B5" s="1" t="s">
        <v>44</v>
      </c>
      <c r="C5" s="1">
        <v>2366</v>
      </c>
      <c r="D5" s="3">
        <v>42626</v>
      </c>
      <c r="E5" s="3">
        <v>42639</v>
      </c>
      <c r="F5" s="1">
        <f t="shared" si="0"/>
        <v>-13</v>
      </c>
      <c r="H5" s="5" t="s">
        <v>126</v>
      </c>
      <c r="I5" s="27">
        <f>SUMIF(B2:B14,"&lt;&gt;Самара",C2:C14)</f>
        <v>28096</v>
      </c>
      <c r="J5" s="1" t="s">
        <v>56</v>
      </c>
    </row>
    <row r="6" spans="1:10" x14ac:dyDescent="0.35">
      <c r="A6" s="1" t="s">
        <v>32</v>
      </c>
      <c r="B6" s="1" t="s">
        <v>45</v>
      </c>
      <c r="C6" s="1">
        <v>2434</v>
      </c>
      <c r="D6" s="3">
        <v>42625</v>
      </c>
      <c r="E6" s="3">
        <v>42639</v>
      </c>
      <c r="F6" s="1">
        <f t="shared" si="0"/>
        <v>-14</v>
      </c>
      <c r="H6" s="28">
        <v>42639</v>
      </c>
      <c r="I6" s="27">
        <f>SUMIF(D2:D14,"&gt;=26.09.2016",C2:C14)</f>
        <v>21404</v>
      </c>
      <c r="J6" s="1" t="s">
        <v>57</v>
      </c>
    </row>
    <row r="7" spans="1:10" x14ac:dyDescent="0.35">
      <c r="A7" s="1" t="s">
        <v>33</v>
      </c>
      <c r="B7" s="1" t="s">
        <v>46</v>
      </c>
      <c r="C7" s="1">
        <v>3297</v>
      </c>
      <c r="D7" s="3">
        <v>42612</v>
      </c>
      <c r="E7" s="3">
        <v>42639</v>
      </c>
      <c r="F7" s="1">
        <f t="shared" si="0"/>
        <v>-27</v>
      </c>
      <c r="H7" s="5" t="s">
        <v>58</v>
      </c>
      <c r="I7" s="27">
        <f>SUMIFS(C2:C14,B2:B14,H4,F2:F14,H2)</f>
        <v>1482</v>
      </c>
      <c r="J7" s="1" t="s">
        <v>59</v>
      </c>
    </row>
    <row r="8" spans="1:10" x14ac:dyDescent="0.35">
      <c r="A8" s="1" t="s">
        <v>34</v>
      </c>
      <c r="B8" s="1" t="s">
        <v>41</v>
      </c>
      <c r="C8" s="1">
        <v>2702</v>
      </c>
      <c r="D8" s="3">
        <v>42639</v>
      </c>
      <c r="E8" s="3">
        <v>42639</v>
      </c>
      <c r="F8" s="1">
        <f t="shared" si="0"/>
        <v>0</v>
      </c>
    </row>
    <row r="9" spans="1:10" x14ac:dyDescent="0.35">
      <c r="A9" s="1" t="s">
        <v>35</v>
      </c>
      <c r="B9" s="1" t="s">
        <v>47</v>
      </c>
      <c r="C9" s="1">
        <v>4391</v>
      </c>
      <c r="D9" s="3">
        <v>42641</v>
      </c>
      <c r="E9" s="3">
        <v>42639</v>
      </c>
      <c r="F9" s="1">
        <f t="shared" si="0"/>
        <v>2</v>
      </c>
    </row>
    <row r="10" spans="1:10" x14ac:dyDescent="0.35">
      <c r="A10" s="1" t="s">
        <v>36</v>
      </c>
      <c r="B10" s="1" t="s">
        <v>48</v>
      </c>
      <c r="C10" s="1">
        <v>2046</v>
      </c>
      <c r="D10" s="3">
        <v>42642</v>
      </c>
      <c r="E10" s="3">
        <v>42639</v>
      </c>
      <c r="F10" s="1">
        <f t="shared" si="0"/>
        <v>3</v>
      </c>
    </row>
    <row r="11" spans="1:10" x14ac:dyDescent="0.35">
      <c r="A11" s="1" t="s">
        <v>37</v>
      </c>
      <c r="B11" s="1" t="s">
        <v>49</v>
      </c>
      <c r="C11" s="1">
        <v>3192</v>
      </c>
      <c r="D11" s="3">
        <v>42643</v>
      </c>
      <c r="E11" s="3">
        <v>42639</v>
      </c>
      <c r="F11" s="1">
        <f t="shared" si="0"/>
        <v>4</v>
      </c>
    </row>
    <row r="12" spans="1:10" x14ac:dyDescent="0.35">
      <c r="A12" s="1" t="s">
        <v>38</v>
      </c>
      <c r="B12" s="1" t="s">
        <v>50</v>
      </c>
      <c r="C12" s="1">
        <v>1218</v>
      </c>
      <c r="D12" s="3">
        <v>42653</v>
      </c>
      <c r="E12" s="3">
        <v>42639</v>
      </c>
      <c r="F12" s="1">
        <f t="shared" si="0"/>
        <v>14</v>
      </c>
    </row>
    <row r="13" spans="1:10" x14ac:dyDescent="0.35">
      <c r="A13" s="1" t="s">
        <v>39</v>
      </c>
      <c r="B13" s="1" t="s">
        <v>41</v>
      </c>
      <c r="C13" s="1">
        <v>4851</v>
      </c>
      <c r="D13" s="3">
        <v>42653</v>
      </c>
      <c r="E13" s="3">
        <v>42639</v>
      </c>
      <c r="F13" s="1">
        <f t="shared" si="0"/>
        <v>14</v>
      </c>
    </row>
    <row r="14" spans="1:10" x14ac:dyDescent="0.35">
      <c r="A14" s="1" t="s">
        <v>40</v>
      </c>
      <c r="B14" s="1" t="s">
        <v>51</v>
      </c>
      <c r="C14" s="1">
        <v>3004</v>
      </c>
      <c r="D14" s="3">
        <v>42659</v>
      </c>
      <c r="E14" s="3">
        <v>42639</v>
      </c>
      <c r="F14" s="1">
        <f t="shared" si="0"/>
        <v>20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829B-D9BC-435E-B41A-3B99E11095B7}">
  <dimension ref="A1:F27"/>
  <sheetViews>
    <sheetView showGridLines="0" tabSelected="1" zoomScale="66" zoomScaleNormal="66" workbookViewId="0">
      <selection activeCell="F7" sqref="F7"/>
    </sheetView>
  </sheetViews>
  <sheetFormatPr defaultRowHeight="14.5" x14ac:dyDescent="0.35"/>
  <cols>
    <col min="1" max="1" width="13.1796875" customWidth="1"/>
    <col min="2" max="2" width="15.453125" customWidth="1"/>
    <col min="3" max="3" width="14.81640625" customWidth="1"/>
    <col min="4" max="4" width="14.1796875" customWidth="1"/>
  </cols>
  <sheetData>
    <row r="1" spans="1:6" x14ac:dyDescent="0.35">
      <c r="A1" s="29" t="s">
        <v>127</v>
      </c>
      <c r="B1" s="30" t="s">
        <v>129</v>
      </c>
      <c r="C1" s="29" t="s">
        <v>128</v>
      </c>
      <c r="D1" s="29" t="s">
        <v>130</v>
      </c>
    </row>
    <row r="2" spans="1:6" x14ac:dyDescent="0.35">
      <c r="A2" s="3">
        <v>44257</v>
      </c>
      <c r="B2" s="31">
        <v>4158.78</v>
      </c>
      <c r="C2" s="33"/>
      <c r="D2" s="33"/>
    </row>
    <row r="3" spans="1:6" ht="16.5" x14ac:dyDescent="0.45">
      <c r="A3" s="3">
        <v>44258</v>
      </c>
      <c r="B3" s="31">
        <v>4144.3500000000004</v>
      </c>
      <c r="C3" s="33" t="str">
        <f>IF(B3&gt;B2,"Да","Нет")</f>
        <v>Нет</v>
      </c>
      <c r="D3" s="33" t="str">
        <f>IF(B3&gt;B2,IF((B3-B2)&gt;50,"🔥🔥🔥","👍"),"👎")</f>
        <v>👎</v>
      </c>
      <c r="E3" s="32"/>
      <c r="F3" s="34" t="s">
        <v>131</v>
      </c>
    </row>
    <row r="4" spans="1:6" x14ac:dyDescent="0.35">
      <c r="A4" s="3">
        <v>44259</v>
      </c>
      <c r="B4" s="31">
        <v>4082.19</v>
      </c>
      <c r="C4" s="33" t="str">
        <f t="shared" ref="C4:C27" si="0">IF(B4&gt;B3,"Да","Нет")</f>
        <v>Нет</v>
      </c>
      <c r="D4" s="33" t="str">
        <f t="shared" ref="D4:D27" si="1">IF(B4&gt;B3,IF((B4-B3)&gt;50,"🔥🔥🔥","👍"),"👎")</f>
        <v>👎</v>
      </c>
    </row>
    <row r="5" spans="1:6" x14ac:dyDescent="0.35">
      <c r="A5" s="3">
        <v>44260</v>
      </c>
      <c r="B5" s="31">
        <v>4056.73</v>
      </c>
      <c r="C5" s="33" t="str">
        <f t="shared" si="0"/>
        <v>Нет</v>
      </c>
      <c r="D5" s="33" t="str">
        <f t="shared" si="1"/>
        <v>👎</v>
      </c>
    </row>
    <row r="6" spans="1:6" x14ac:dyDescent="0.35">
      <c r="A6" s="3">
        <v>44261</v>
      </c>
      <c r="B6" s="31">
        <v>4058.47</v>
      </c>
      <c r="C6" s="33" t="str">
        <f t="shared" si="0"/>
        <v>Да</v>
      </c>
      <c r="D6" s="33" t="str">
        <f t="shared" si="1"/>
        <v>👍</v>
      </c>
    </row>
    <row r="7" spans="1:6" x14ac:dyDescent="0.35">
      <c r="A7" s="3">
        <v>44265</v>
      </c>
      <c r="B7" s="31">
        <v>4065.79</v>
      </c>
      <c r="C7" s="33" t="str">
        <f t="shared" si="0"/>
        <v>Да</v>
      </c>
      <c r="D7" s="33" t="str">
        <f t="shared" si="1"/>
        <v>👍</v>
      </c>
    </row>
    <row r="8" spans="1:6" x14ac:dyDescent="0.35">
      <c r="A8" s="3">
        <v>44266</v>
      </c>
      <c r="B8" s="31">
        <v>4074.08</v>
      </c>
      <c r="C8" s="33" t="str">
        <f t="shared" si="0"/>
        <v>Да</v>
      </c>
      <c r="D8" s="33" t="str">
        <f t="shared" si="1"/>
        <v>👍</v>
      </c>
    </row>
    <row r="9" spans="1:6" x14ac:dyDescent="0.35">
      <c r="A9" s="3">
        <v>44267</v>
      </c>
      <c r="B9" s="31">
        <v>4103.1099999999997</v>
      </c>
      <c r="C9" s="33" t="str">
        <f t="shared" si="0"/>
        <v>Да</v>
      </c>
      <c r="D9" s="33" t="str">
        <f t="shared" si="1"/>
        <v>👍</v>
      </c>
    </row>
    <row r="10" spans="1:6" x14ac:dyDescent="0.35">
      <c r="A10" s="3">
        <v>44268</v>
      </c>
      <c r="B10" s="31">
        <v>4026.77</v>
      </c>
      <c r="C10" s="33" t="str">
        <f t="shared" si="0"/>
        <v>Нет</v>
      </c>
      <c r="D10" s="33" t="str">
        <f t="shared" si="1"/>
        <v>👎</v>
      </c>
    </row>
    <row r="11" spans="1:6" x14ac:dyDescent="0.35">
      <c r="A11" s="3">
        <v>44271</v>
      </c>
      <c r="B11" s="31">
        <v>4068.26</v>
      </c>
      <c r="C11" s="33" t="str">
        <f t="shared" si="0"/>
        <v>Да</v>
      </c>
      <c r="D11" s="33" t="str">
        <f t="shared" si="1"/>
        <v>👍</v>
      </c>
    </row>
    <row r="12" spans="1:6" x14ac:dyDescent="0.35">
      <c r="A12" s="3">
        <v>44272</v>
      </c>
      <c r="B12" s="31">
        <v>4063.59</v>
      </c>
      <c r="C12" s="33" t="str">
        <f t="shared" si="0"/>
        <v>Нет</v>
      </c>
      <c r="D12" s="33" t="str">
        <f t="shared" si="1"/>
        <v>👎</v>
      </c>
    </row>
    <row r="13" spans="1:6" x14ac:dyDescent="0.35">
      <c r="A13" s="3">
        <v>44273</v>
      </c>
      <c r="B13" s="31">
        <v>4082.32</v>
      </c>
      <c r="C13" s="33" t="str">
        <f t="shared" si="0"/>
        <v>Да</v>
      </c>
      <c r="D13" s="33" t="str">
        <f t="shared" si="1"/>
        <v>👍</v>
      </c>
    </row>
    <row r="14" spans="1:6" x14ac:dyDescent="0.35">
      <c r="A14" s="3">
        <v>44274</v>
      </c>
      <c r="B14" s="31">
        <v>4106.63</v>
      </c>
      <c r="C14" s="33" t="str">
        <f t="shared" si="0"/>
        <v>Да</v>
      </c>
      <c r="D14" s="33" t="str">
        <f t="shared" si="1"/>
        <v>👍</v>
      </c>
    </row>
    <row r="15" spans="1:6" x14ac:dyDescent="0.35">
      <c r="A15" s="3">
        <v>44275</v>
      </c>
      <c r="B15" s="31">
        <v>4140.83</v>
      </c>
      <c r="C15" s="33" t="str">
        <f t="shared" si="0"/>
        <v>Да</v>
      </c>
      <c r="D15" s="33" t="str">
        <f t="shared" si="1"/>
        <v>👍</v>
      </c>
    </row>
    <row r="16" spans="1:6" x14ac:dyDescent="0.35">
      <c r="A16" s="3">
        <v>44278</v>
      </c>
      <c r="B16" s="31">
        <v>4157.9399999999996</v>
      </c>
      <c r="C16" s="33" t="str">
        <f t="shared" si="0"/>
        <v>Да</v>
      </c>
      <c r="D16" s="33" t="str">
        <f t="shared" si="1"/>
        <v>👍</v>
      </c>
    </row>
    <row r="17" spans="1:4" x14ac:dyDescent="0.35">
      <c r="A17" s="3">
        <v>44279</v>
      </c>
      <c r="B17" s="31">
        <v>4213.91</v>
      </c>
      <c r="C17" s="33" t="str">
        <f t="shared" si="0"/>
        <v>Да</v>
      </c>
      <c r="D17" s="33" t="str">
        <f t="shared" si="1"/>
        <v>🔥🔥🔥</v>
      </c>
    </row>
    <row r="18" spans="1:4" x14ac:dyDescent="0.35">
      <c r="A18" s="3">
        <v>44280</v>
      </c>
      <c r="B18" s="31">
        <v>4245.63</v>
      </c>
      <c r="C18" s="33" t="str">
        <f t="shared" si="0"/>
        <v>Да</v>
      </c>
      <c r="D18" s="33" t="str">
        <f t="shared" si="1"/>
        <v>👍</v>
      </c>
    </row>
    <row r="19" spans="1:4" x14ac:dyDescent="0.35">
      <c r="A19" s="3">
        <v>44281</v>
      </c>
      <c r="B19" s="31">
        <v>4234.8999999999996</v>
      </c>
      <c r="C19" s="33" t="str">
        <f t="shared" si="0"/>
        <v>Нет</v>
      </c>
      <c r="D19" s="33" t="str">
        <f t="shared" si="1"/>
        <v>👎</v>
      </c>
    </row>
    <row r="20" spans="1:4" x14ac:dyDescent="0.35">
      <c r="A20" s="3">
        <v>44282</v>
      </c>
      <c r="B20" s="31">
        <v>4208.46</v>
      </c>
      <c r="C20" s="33" t="str">
        <f t="shared" si="0"/>
        <v>Нет</v>
      </c>
      <c r="D20" s="33" t="str">
        <f t="shared" si="1"/>
        <v>👎</v>
      </c>
    </row>
    <row r="21" spans="1:4" x14ac:dyDescent="0.35">
      <c r="A21" s="3">
        <v>44285</v>
      </c>
      <c r="B21" s="31">
        <v>4202.8999999999996</v>
      </c>
      <c r="C21" s="33" t="str">
        <f t="shared" si="0"/>
        <v>Нет</v>
      </c>
      <c r="D21" s="33" t="str">
        <f t="shared" si="1"/>
        <v>👎</v>
      </c>
    </row>
    <row r="22" spans="1:4" x14ac:dyDescent="0.35">
      <c r="A22" s="3">
        <v>44286</v>
      </c>
      <c r="B22" s="31">
        <v>4129.57</v>
      </c>
      <c r="C22" s="33" t="str">
        <f t="shared" si="0"/>
        <v>Нет</v>
      </c>
      <c r="D22" s="33" t="str">
        <f t="shared" si="1"/>
        <v>👎</v>
      </c>
    </row>
    <row r="23" spans="1:4" x14ac:dyDescent="0.35">
      <c r="A23" s="3">
        <v>44287</v>
      </c>
      <c r="B23" s="31">
        <v>4098.42</v>
      </c>
      <c r="C23" s="33" t="str">
        <f t="shared" si="0"/>
        <v>Нет</v>
      </c>
      <c r="D23" s="33" t="str">
        <f t="shared" si="1"/>
        <v>👎</v>
      </c>
    </row>
    <row r="24" spans="1:4" x14ac:dyDescent="0.35">
      <c r="A24" s="3">
        <v>44288</v>
      </c>
      <c r="B24" s="31">
        <v>4181.97</v>
      </c>
      <c r="C24" s="33" t="str">
        <f t="shared" si="0"/>
        <v>Да</v>
      </c>
      <c r="D24" s="33" t="str">
        <f t="shared" si="1"/>
        <v>🔥🔥🔥</v>
      </c>
    </row>
    <row r="25" spans="1:4" x14ac:dyDescent="0.35">
      <c r="A25" s="3">
        <v>44289</v>
      </c>
      <c r="B25" s="31">
        <v>4221.6000000000004</v>
      </c>
      <c r="C25" s="33" t="str">
        <f t="shared" si="0"/>
        <v>Да</v>
      </c>
      <c r="D25" s="33" t="str">
        <f t="shared" si="1"/>
        <v>👍</v>
      </c>
    </row>
    <row r="26" spans="1:4" x14ac:dyDescent="0.35">
      <c r="A26" s="3">
        <v>44292</v>
      </c>
      <c r="B26" s="31">
        <v>4251.1099999999997</v>
      </c>
      <c r="C26" s="33" t="str">
        <f t="shared" si="0"/>
        <v>Да</v>
      </c>
      <c r="D26" s="33" t="str">
        <f t="shared" si="1"/>
        <v>👍</v>
      </c>
    </row>
    <row r="27" spans="1:4" x14ac:dyDescent="0.35">
      <c r="A27" s="3">
        <v>44293</v>
      </c>
      <c r="B27" s="31">
        <v>4250.8999999999996</v>
      </c>
      <c r="C27" s="33" t="str">
        <f t="shared" si="0"/>
        <v>Нет</v>
      </c>
      <c r="D27" s="33" t="str">
        <f t="shared" si="1"/>
        <v>👎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U B 5 U h e V P t 2 o A A A A + A A A A B I A H A B D b 2 5 m a W c v U G F j a 2 F n Z S 5 4 b W w g o h g A K K A U A A A A A A A A A A A A A A A A A A A A A A A A A A A A h Y 9 N D o I w G E S v Q r q n P 8 A C y U d Z s J X E x M Q Y d 0 2 t 0 A j F 0 G K 5 m w u P 5 B U k U d S d y 5 m 8 S d 4 8 b n c o p q 4 N r m q w u j c 5 Y p i i Q B n Z H 7 W p c z S 6 U 5 i i g s N G y L O o V T D D x m a T 1 T l q n L t k h H j v s Y 9 x P 9 Q k o p S R f b X e y k Z 1 I t T G O m G k Q p / V 8 f 8 K c d i 9 Z H i E k x V O 0 p j h O G V A l h o q b b 5 I N B t j C u S n h H J s 3 T g o L m 1 Y H o A s E c j 7 B X 8 C U E s D B B Q A A g A I A H F A e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Q H l S K I p H u A 4 A A A A R A A A A E w A c A E Z v c m 1 1 b G F z L 1 N l Y 3 R p b 2 4 x L m 0 g o h g A K K A U A A A A A A A A A A A A A A A A A A A A A A A A A A A A K 0 5 N L s n M z 1 M I h t C G 1 g B Q S w E C L Q A U A A I A C A B x Q H l S F 5 U + 3 a g A A A D 4 A A A A E g A A A A A A A A A A A A A A A A A A A A A A Q 2 9 u Z m l n L 1 B h Y 2 t h Z 2 U u e G 1 s U E s B A i 0 A F A A C A A g A c U B 5 U g / K 6 a u k A A A A 6 Q A A A B M A A A A A A A A A A A A A A A A A 9 A A A A F t D b 2 5 0 Z W 5 0 X 1 R 5 c G V z X S 5 4 b W x Q S w E C L Q A U A A I A C A B x Q H l S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e d D 5 H a z J U O Q 7 q C I f 0 S 9 B Q A A A A A C A A A A A A A D Z g A A w A A A A B A A A A A i 6 F N 0 v X T N o W f l U h 9 z l X r 0 A A A A A A S A A A C g A A A A E A A A A N G G g J l Q 0 M 9 5 9 z 8 Z 7 Z N D N Q B Q A A A A n i a J X s G n 0 b W s G y W p t y 6 7 O t j X y V z h M 7 V w 6 j D L L 3 U Z 8 J H s 4 i I q Z Z E t x o M w n c Z V t X / 8 9 R l i l N a R D u l P p / A 8 C K c f l g P b k K C U h C 2 s g l 1 1 d Q w e Q W o U A A A A b O J x L q t 6 G / u 5 o A A M 3 P b r 5 R 4 5 R I 4 = < / D a t a M a s h u p > 
</file>

<file path=customXml/itemProps1.xml><?xml version="1.0" encoding="utf-8"?>
<ds:datastoreItem xmlns:ds="http://schemas.openxmlformats.org/officeDocument/2006/customXml" ds:itemID="{675A3DD2-B4A1-499F-87D2-0780CBA16E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Синтаксис</vt:lpstr>
      <vt:lpstr>Ссылки</vt:lpstr>
      <vt:lpstr>СЧЁТЕСЛИ</vt:lpstr>
      <vt:lpstr>Символы подстановки</vt:lpstr>
      <vt:lpstr>Уникальные</vt:lpstr>
      <vt:lpstr>СУММ</vt:lpstr>
      <vt:lpstr>СУММЕСЛИ</vt:lpstr>
      <vt:lpstr>ЕСЛИ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2006-09-16T00:00:00Z</dcterms:created>
  <dcterms:modified xsi:type="dcterms:W3CDTF">2024-03-19T09:43:50Z</dcterms:modified>
  <cp:category/>
  <cp:contentStatus/>
</cp:coreProperties>
</file>