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SIOYE TUNMISE\Documents\QuCoon\performance testing data\"/>
    </mc:Choice>
  </mc:AlternateContent>
  <xr:revisionPtr revIDLastSave="0" documentId="13_ncr:1_{85F09388-9E82-47DB-89E3-7CAE6AD4F285}" xr6:coauthVersionLast="47" xr6:coauthVersionMax="47" xr10:uidLastSave="{00000000-0000-0000-0000-000000000000}"/>
  <bookViews>
    <workbookView xWindow="-120" yWindow="-120" windowWidth="20730" windowHeight="11160" tabRatio="656" firstSheet="1" activeTab="3" xr2:uid="{935900DF-028D-4077-B9CE-6DC6AA1F2CA7}"/>
  </bookViews>
  <sheets>
    <sheet name="Sheet3" sheetId="23" r:id="rId1"/>
    <sheet name="pivot" sheetId="24" r:id="rId2"/>
    <sheet name="main data" sheetId="1" r:id="rId3"/>
    <sheet name="dashboard" sheetId="27" r:id="rId4"/>
    <sheet name="lookup data" sheetId="22" r:id="rId5"/>
    <sheet name="summary-002" sheetId="3" r:id="rId6"/>
    <sheet name="summary-001" sheetId="2" r:id="rId7"/>
    <sheet name="summary-003" sheetId="4" r:id="rId8"/>
    <sheet name="summary-004" sheetId="5" r:id="rId9"/>
    <sheet name="summary-005" sheetId="6" r:id="rId10"/>
    <sheet name="summary-006" sheetId="7" r:id="rId11"/>
    <sheet name="summary-007" sheetId="8" r:id="rId12"/>
    <sheet name="summary-008" sheetId="9" r:id="rId13"/>
    <sheet name="summary-009" sheetId="10" r:id="rId14"/>
    <sheet name="summary-010" sheetId="11" r:id="rId15"/>
    <sheet name="summary-020" sheetId="12" r:id="rId16"/>
    <sheet name="summary-030" sheetId="13" r:id="rId17"/>
    <sheet name="summary-040" sheetId="14" r:id="rId18"/>
    <sheet name="summary-03" sheetId="15" r:id="rId19"/>
    <sheet name="summary-050" sheetId="16" r:id="rId20"/>
    <sheet name="summary-060" sheetId="17" r:id="rId21"/>
    <sheet name="summary-070" sheetId="18" r:id="rId22"/>
    <sheet name="summary-080" sheetId="19" r:id="rId23"/>
    <sheet name="summary-090" sheetId="20" r:id="rId24"/>
    <sheet name="summary-100" sheetId="21" r:id="rId25"/>
    <sheet name="Sheet4" sheetId="28" r:id="rId26"/>
  </sheets>
  <calcPr calcId="191029"/>
  <pivotCaches>
    <pivotCache cacheId="5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7" l="1"/>
  <c r="Y5" i="27"/>
  <c r="L13" i="2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47" i="1"/>
  <c r="O47" i="1" s="1"/>
  <c r="P38" i="1"/>
  <c r="P39" i="1"/>
  <c r="P40" i="1"/>
  <c r="P41" i="1"/>
  <c r="P42" i="1"/>
  <c r="P43" i="1"/>
  <c r="P44" i="1"/>
  <c r="P45" i="1"/>
  <c r="P46" i="1"/>
  <c r="P36" i="1"/>
  <c r="P37" i="1"/>
  <c r="P35" i="1"/>
  <c r="O35" i="1" s="1"/>
  <c r="P25" i="1"/>
  <c r="P26" i="1"/>
  <c r="P27" i="1"/>
  <c r="P28" i="1"/>
  <c r="P29" i="1"/>
  <c r="P30" i="1"/>
  <c r="P31" i="1"/>
  <c r="P32" i="1"/>
  <c r="P33" i="1"/>
  <c r="P34" i="1"/>
  <c r="P16" i="1"/>
  <c r="P17" i="1"/>
  <c r="P18" i="1"/>
  <c r="P19" i="1"/>
  <c r="P20" i="1"/>
  <c r="P21" i="1"/>
  <c r="P22" i="1"/>
  <c r="P23" i="1"/>
  <c r="P24" i="1"/>
  <c r="P11" i="1"/>
  <c r="P12" i="1"/>
  <c r="P13" i="1"/>
  <c r="P14" i="1"/>
  <c r="P15" i="1"/>
  <c r="P9" i="1"/>
  <c r="P10" i="1"/>
  <c r="P8" i="1"/>
  <c r="O8" i="1" s="1"/>
  <c r="P7" i="1"/>
  <c r="O7" i="1" s="1"/>
  <c r="P6" i="1"/>
  <c r="O6" i="1" s="1"/>
  <c r="P5" i="1"/>
  <c r="O5" i="1" s="1"/>
  <c r="P4" i="1"/>
  <c r="O4" i="1" s="1"/>
  <c r="P3" i="1"/>
  <c r="O3" i="1" s="1"/>
  <c r="P2" i="1"/>
  <c r="O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  <c r="L3" i="1"/>
  <c r="B5" i="27"/>
</calcChain>
</file>

<file path=xl/sharedStrings.xml><?xml version="1.0" encoding="utf-8"?>
<sst xmlns="http://schemas.openxmlformats.org/spreadsheetml/2006/main" count="527" uniqueCount="73">
  <si>
    <t>TOTAL</t>
  </si>
  <si>
    <t>Customer-Loan-Information</t>
  </si>
  <si>
    <t>Airtime</t>
  </si>
  <si>
    <t>Login</t>
  </si>
  <si>
    <t>Avg. Bytes</t>
  </si>
  <si>
    <t>Sent KB/sec</t>
  </si>
  <si>
    <t>Received KB/sec</t>
  </si>
  <si>
    <t>Throughput</t>
  </si>
  <si>
    <t>Error %</t>
  </si>
  <si>
    <t>Std. Dev.</t>
  </si>
  <si>
    <t>Max</t>
  </si>
  <si>
    <t>Min</t>
  </si>
  <si>
    <t>Average</t>
  </si>
  <si>
    <t># Samples</t>
  </si>
  <si>
    <t>Label</t>
  </si>
  <si>
    <t>Target Average Response Time (ms)</t>
  </si>
  <si>
    <t>Target Max Response Time (ms)</t>
  </si>
  <si>
    <t>Target Error %</t>
  </si>
  <si>
    <t>Target Throughput (TPS)</t>
  </si>
  <si>
    <t>≤ 1500 ms</t>
  </si>
  <si>
    <t>≤ 3000 ms</t>
  </si>
  <si>
    <t>&lt; 0.1%</t>
  </si>
  <si>
    <t>≥ 10 TPS</t>
  </si>
  <si>
    <t>≤ 5000 ms</t>
  </si>
  <si>
    <t>≤ 10000 ms</t>
  </si>
  <si>
    <t>≥ 1 TPS</t>
  </si>
  <si>
    <t>≤ 4000 ms</t>
  </si>
  <si>
    <t>≤ 8000 ms</t>
  </si>
  <si>
    <t>≥ 1.5 TPS</t>
  </si>
  <si>
    <t>&lt;0.5%</t>
  </si>
  <si>
    <t>Avg RT Performance</t>
  </si>
  <si>
    <t>Max RT Performance</t>
  </si>
  <si>
    <t>Average RT</t>
  </si>
  <si>
    <t>Min RT</t>
  </si>
  <si>
    <t>Max RT</t>
  </si>
  <si>
    <t xml:space="preserve">Error Performance </t>
  </si>
  <si>
    <t>Key (Helper Column)</t>
  </si>
  <si>
    <t>Transaction Type</t>
  </si>
  <si>
    <t>Min Load</t>
  </si>
  <si>
    <t>Max Load</t>
  </si>
  <si>
    <t>Target TPS</t>
  </si>
  <si>
    <t>Login_1-10</t>
  </si>
  <si>
    <t>Login_11-50</t>
  </si>
  <si>
    <t>Login_51-100</t>
  </si>
  <si>
    <t>Airtime_1-10</t>
  </si>
  <si>
    <t>Airtime_11-50</t>
  </si>
  <si>
    <t>Airtime_51-100</t>
  </si>
  <si>
    <t>Customer-Loan-Information_1-10</t>
  </si>
  <si>
    <t>Customer-Loan-Information_11-50</t>
  </si>
  <si>
    <t>Customer-Loan-Information_51-100</t>
  </si>
  <si>
    <t>TPS Performance</t>
  </si>
  <si>
    <t>TPS Lookup Key</t>
  </si>
  <si>
    <t>Average Latency Difference</t>
  </si>
  <si>
    <t xml:space="preserve"> </t>
  </si>
  <si>
    <t>Load Category</t>
  </si>
  <si>
    <t>Row Labels</t>
  </si>
  <si>
    <t>Grand Total</t>
  </si>
  <si>
    <t>Average of Average RT</t>
  </si>
  <si>
    <t>Average of Throughput</t>
  </si>
  <si>
    <t>Max of Error %</t>
  </si>
  <si>
    <t>Count of Label</t>
  </si>
  <si>
    <t>Column Labels</t>
  </si>
  <si>
    <t>Fail</t>
  </si>
  <si>
    <t>Pass</t>
  </si>
  <si>
    <t>Drill down in powerbi, try to find in what loads are the fails and passes</t>
  </si>
  <si>
    <t>High</t>
  </si>
  <si>
    <t>Low</t>
  </si>
  <si>
    <t>Medium</t>
  </si>
  <si>
    <t>(All)</t>
  </si>
  <si>
    <t>Average of Average Latency Difference</t>
  </si>
  <si>
    <t>Average of Error %</t>
  </si>
  <si>
    <t>Min of Min RT</t>
  </si>
  <si>
    <t>Max of Max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</si>
</sst>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3" fillId="3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0" fillId="4" borderId="0" xfId="0" applyFill="1"/>
    <xf numFmtId="168" fontId="3" fillId="4" borderId="0" xfId="0" applyNumberFormat="1" applyFont="1" applyFill="1" applyAlignment="1">
      <alignment vertical="center"/>
    </xf>
    <xf numFmtId="168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4" formatCode="0.00%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43C-BB2F-9FF88B5C8FD7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pivot!$C$4:$C$7</c:f>
              <c:numCache>
                <c:formatCode>General</c:formatCode>
                <c:ptCount val="3"/>
                <c:pt idx="1">
                  <c:v>13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7-443C-BB2F-9FF88B5C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778304"/>
        <c:axId val="1650958672"/>
      </c:barChart>
      <c:catAx>
        <c:axId val="1698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0958672"/>
        <c:crosses val="autoZero"/>
        <c:auto val="1"/>
        <c:lblAlgn val="ctr"/>
        <c:lblOffset val="100"/>
        <c:noMultiLvlLbl val="0"/>
      </c:catAx>
      <c:valAx>
        <c:axId val="16509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87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Are Our Transactions Fast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Enough Per Avg. Response Time?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81780815606572"/>
          <c:y val="7.63540748877159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1-4D3A-832B-21994F11A8D8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pivot!$C$4:$C$7</c:f>
              <c:numCache>
                <c:formatCode>General</c:formatCode>
                <c:ptCount val="3"/>
                <c:pt idx="1">
                  <c:v>13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1-4D3A-832B-21994F11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778304"/>
        <c:axId val="1650958672"/>
      </c:barChart>
      <c:catAx>
        <c:axId val="1698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0958672"/>
        <c:crosses val="autoZero"/>
        <c:auto val="1"/>
        <c:lblAlgn val="ctr"/>
        <c:lblOffset val="100"/>
        <c:noMultiLvlLbl val="0"/>
      </c:catAx>
      <c:valAx>
        <c:axId val="165095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87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How Much Errors Does Our System Make In Transactions?</a:t>
            </a:r>
          </a:p>
        </c:rich>
      </c:tx>
      <c:layout>
        <c:manualLayout>
          <c:xMode val="edge"/>
          <c:yMode val="edge"/>
          <c:x val="0.13141751659460019"/>
          <c:y val="1.149897082702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pivot!$A$34:$A$37</c:f>
              <c:strCache>
                <c:ptCount val="3"/>
                <c:pt idx="0">
                  <c:v>Customer-Loan-Information</c:v>
                </c:pt>
                <c:pt idx="1">
                  <c:v>Airtime</c:v>
                </c:pt>
                <c:pt idx="2">
                  <c:v>Login</c:v>
                </c:pt>
              </c:strCache>
            </c:strRef>
          </c:cat>
          <c:val>
            <c:numRef>
              <c:f>pivot!$B$34:$B$37</c:f>
              <c:numCache>
                <c:formatCode>0.00%</c:formatCode>
                <c:ptCount val="3"/>
                <c:pt idx="0">
                  <c:v>2.7000000000000003E-2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4-418F-8376-8AF9E7B52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3040704"/>
        <c:axId val="1463044544"/>
      </c:barChart>
      <c:catAx>
        <c:axId val="14630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3044544"/>
        <c:crosses val="autoZero"/>
        <c:auto val="1"/>
        <c:lblAlgn val="ctr"/>
        <c:lblOffset val="100"/>
        <c:noMultiLvlLbl val="0"/>
      </c:catAx>
      <c:valAx>
        <c:axId val="14630445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30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What Is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The Range Of Our Transaction Speeds?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847515521674997"/>
          <c:y val="1.1487172807781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pivot!$B$84</c:f>
              <c:strCache>
                <c:ptCount val="1"/>
                <c:pt idx="0">
                  <c:v>Min of Min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pivot!$A$85:$A$88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pivot!$B$85:$B$88</c:f>
              <c:numCache>
                <c:formatCode>General</c:formatCode>
                <c:ptCount val="3"/>
                <c:pt idx="0">
                  <c:v>2913</c:v>
                </c:pt>
                <c:pt idx="1">
                  <c:v>94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9-489F-BF18-584A82A24DFC}"/>
            </c:ext>
          </c:extLst>
        </c:ser>
        <c:ser>
          <c:idx val="1"/>
          <c:order val="1"/>
          <c:tx>
            <c:strRef>
              <c:f>pivot!$C$84</c:f>
              <c:strCache>
                <c:ptCount val="1"/>
                <c:pt idx="0">
                  <c:v>Max of Max 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pivot!$A$85:$A$88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pivot!$C$85:$C$88</c:f>
              <c:numCache>
                <c:formatCode>General</c:formatCode>
                <c:ptCount val="3"/>
                <c:pt idx="0">
                  <c:v>52082</c:v>
                </c:pt>
                <c:pt idx="1">
                  <c:v>30823</c:v>
                </c:pt>
                <c:pt idx="2">
                  <c:v>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9-489F-BF18-584A82A2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20255"/>
        <c:axId val="508914975"/>
      </c:barChart>
      <c:catAx>
        <c:axId val="5089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14975"/>
        <c:crosses val="autoZero"/>
        <c:auto val="1"/>
        <c:lblAlgn val="ctr"/>
        <c:lblOffset val="100"/>
        <c:noMultiLvlLbl val="0"/>
      </c:catAx>
      <c:valAx>
        <c:axId val="50891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Is Our System Processing Enough Transactions Per Seconds?</a:t>
            </a:r>
          </a:p>
        </c:rich>
      </c:tx>
      <c:layout>
        <c:manualLayout>
          <c:xMode val="edge"/>
          <c:yMode val="edge"/>
          <c:x val="0.13386782255184879"/>
          <c:y val="7.6510781064604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pivot!$A$43:$A$46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3-43CD-BB4F-73AA529C80DC}"/>
            </c:ext>
          </c:extLst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pivot!$A$43:$A$46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pivot!$C$43:$C$46</c:f>
              <c:numCache>
                <c:formatCode>General</c:formatCode>
                <c:ptCount val="3"/>
                <c:pt idx="0">
                  <c:v>5</c:v>
                </c:pt>
                <c:pt idx="1">
                  <c:v>26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3-43CD-BB4F-73AA529C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16415"/>
        <c:axId val="508917375"/>
      </c:barChart>
      <c:catAx>
        <c:axId val="5089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17375"/>
        <c:crosses val="autoZero"/>
        <c:auto val="1"/>
        <c:lblAlgn val="ctr"/>
        <c:lblOffset val="100"/>
        <c:noMultiLvlLbl val="0"/>
      </c:catAx>
      <c:valAx>
        <c:axId val="50891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Does Our System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Remain Efficient Across Loads Per Avg. Response Time?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412713321676806"/>
          <c:y val="7.64750194650000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pivot!$B$13:$B$14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pivot!$A$15:$A$18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pivot!$B$15:$B$18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4-4EDB-8D79-C97636641F48}"/>
            </c:ext>
          </c:extLst>
        </c:ser>
        <c:ser>
          <c:idx val="1"/>
          <c:order val="1"/>
          <c:tx>
            <c:strRef>
              <c:f>pivot!$C$13:$C$14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pivot!$A$15:$A$18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pivot!$C$15:$C$18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4-4EDB-8D79-C9763664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58096"/>
        <c:axId val="1752953296"/>
      </c:barChart>
      <c:catAx>
        <c:axId val="17529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2953296"/>
        <c:crosses val="autoZero"/>
        <c:auto val="1"/>
        <c:lblAlgn val="ctr"/>
        <c:lblOffset val="100"/>
        <c:noMultiLvlLbl val="0"/>
      </c:catAx>
      <c:valAx>
        <c:axId val="175295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29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6788899847464"/>
          <c:y val="0.39024287817681325"/>
          <c:w val="0.1013050062787326"/>
          <c:h val="0.2195137315152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How Does Our System's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Throughput Scale With Load?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080591640100936"/>
          <c:y val="1.1492307845445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pivot!$A$60:$A$79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strCache>
            </c:strRef>
          </c:cat>
          <c:val>
            <c:numRef>
              <c:f>pivot!$B$60:$B$79</c:f>
              <c:numCache>
                <c:formatCode>General</c:formatCode>
                <c:ptCount val="19"/>
                <c:pt idx="0">
                  <c:v>0.90931333333333331</c:v>
                </c:pt>
                <c:pt idx="1">
                  <c:v>1.4756266666666666</c:v>
                </c:pt>
                <c:pt idx="2">
                  <c:v>1.4559800000000003</c:v>
                </c:pt>
                <c:pt idx="3">
                  <c:v>1.726123333333333</c:v>
                </c:pt>
                <c:pt idx="4">
                  <c:v>1.4527099999999999</c:v>
                </c:pt>
                <c:pt idx="5">
                  <c:v>1.4805200000000001</c:v>
                </c:pt>
                <c:pt idx="6">
                  <c:v>2.5788199999999999</c:v>
                </c:pt>
                <c:pt idx="7">
                  <c:v>1.8111899999999999</c:v>
                </c:pt>
                <c:pt idx="8">
                  <c:v>2.0299499999999999</c:v>
                </c:pt>
                <c:pt idx="9">
                  <c:v>2.2531700000000003</c:v>
                </c:pt>
                <c:pt idx="10">
                  <c:v>5.3683199999999998</c:v>
                </c:pt>
                <c:pt idx="11">
                  <c:v>5.6535933333333332</c:v>
                </c:pt>
                <c:pt idx="12">
                  <c:v>9.9408300000000001</c:v>
                </c:pt>
                <c:pt idx="13">
                  <c:v>4.6747466666666666</c:v>
                </c:pt>
                <c:pt idx="14">
                  <c:v>5.8963766666666659</c:v>
                </c:pt>
                <c:pt idx="15">
                  <c:v>8.9513099999999994</c:v>
                </c:pt>
                <c:pt idx="16">
                  <c:v>12.197759999999997</c:v>
                </c:pt>
                <c:pt idx="17">
                  <c:v>7.1695866666666674</c:v>
                </c:pt>
                <c:pt idx="18">
                  <c:v>9.8923966666666683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0-44EC-BEF5-BFE18028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867728"/>
        <c:axId val="2017881168"/>
      </c:lineChart>
      <c:catAx>
        <c:axId val="20178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881168"/>
        <c:crosses val="autoZero"/>
        <c:auto val="1"/>
        <c:lblAlgn val="ctr"/>
        <c:lblOffset val="100"/>
        <c:noMultiLvlLbl val="0"/>
      </c:catAx>
      <c:valAx>
        <c:axId val="201788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8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pivot!$B$13:$B$14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pivot!$A$15:$A$18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pivot!$B$15:$B$18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CB7-B3CC-52800F8C4658}"/>
            </c:ext>
          </c:extLst>
        </c:ser>
        <c:ser>
          <c:idx val="1"/>
          <c:order val="1"/>
          <c:tx>
            <c:strRef>
              <c:f>pivot!$C$13:$C$14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pivot!$A$15:$A$18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pivot!$C$15:$C$18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8-4FB0-AFEA-229BD041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58096"/>
        <c:axId val="1752953296"/>
      </c:barChart>
      <c:catAx>
        <c:axId val="17529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2953296"/>
        <c:crosses val="autoZero"/>
        <c:auto val="1"/>
        <c:lblAlgn val="ctr"/>
        <c:lblOffset val="100"/>
        <c:noMultiLvlLbl val="0"/>
      </c:catAx>
      <c:valAx>
        <c:axId val="17529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29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6788899847464"/>
          <c:y val="0.39024287817681325"/>
          <c:w val="0.1013050062787326"/>
          <c:h val="0.2195137315152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pivot!$A$26:$A$29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pivot!$B$26:$B$29</c:f>
              <c:numCache>
                <c:formatCode>General</c:formatCode>
                <c:ptCount val="3"/>
                <c:pt idx="0">
                  <c:v>10247.4</c:v>
                </c:pt>
                <c:pt idx="1">
                  <c:v>1660.95</c:v>
                </c:pt>
                <c:pt idx="2">
                  <c:v>-61.6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B87-8781-DDF385FD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6131408"/>
        <c:axId val="1966147728"/>
      </c:barChart>
      <c:catAx>
        <c:axId val="1966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6147728"/>
        <c:crosses val="autoZero"/>
        <c:auto val="1"/>
        <c:lblAlgn val="ctr"/>
        <c:lblOffset val="300"/>
        <c:tickLblSkip val="1"/>
        <c:noMultiLvlLbl val="0"/>
      </c:catAx>
      <c:valAx>
        <c:axId val="1966147728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61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pivot!$A$34:$A$37</c:f>
              <c:strCache>
                <c:ptCount val="3"/>
                <c:pt idx="0">
                  <c:v>Customer-Loan-Information</c:v>
                </c:pt>
                <c:pt idx="1">
                  <c:v>Airtime</c:v>
                </c:pt>
                <c:pt idx="2">
                  <c:v>Login</c:v>
                </c:pt>
              </c:strCache>
            </c:strRef>
          </c:cat>
          <c:val>
            <c:numRef>
              <c:f>pivot!$B$34:$B$37</c:f>
              <c:numCache>
                <c:formatCode>0.00%</c:formatCode>
                <c:ptCount val="3"/>
                <c:pt idx="0">
                  <c:v>2.7000000000000003E-2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304-B10F-AB58521A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40704"/>
        <c:axId val="1463044544"/>
      </c:barChart>
      <c:catAx>
        <c:axId val="14630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3044544"/>
        <c:crosses val="autoZero"/>
        <c:auto val="1"/>
        <c:lblAlgn val="ctr"/>
        <c:lblOffset val="100"/>
        <c:noMultiLvlLbl val="0"/>
      </c:catAx>
      <c:valAx>
        <c:axId val="1463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30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pivot!$A$51:$A$54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pivot!$B$51:$B$54</c:f>
              <c:numCache>
                <c:formatCode>General</c:formatCode>
                <c:ptCount val="3"/>
                <c:pt idx="0">
                  <c:v>8.8214860000000002</c:v>
                </c:pt>
                <c:pt idx="1">
                  <c:v>1.6935803030303027</c:v>
                </c:pt>
                <c:pt idx="2">
                  <c:v>6.4093724999999999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6-41B7-9053-AB871095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841328"/>
        <c:axId val="2017837488"/>
      </c:lineChart>
      <c:catAx>
        <c:axId val="20178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837488"/>
        <c:crosses val="autoZero"/>
        <c:auto val="1"/>
        <c:lblAlgn val="ctr"/>
        <c:lblOffset val="100"/>
        <c:noMultiLvlLbl val="0"/>
      </c:catAx>
      <c:valAx>
        <c:axId val="2017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8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pivot!$A$60:$A$79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strCache>
            </c:strRef>
          </c:cat>
          <c:val>
            <c:numRef>
              <c:f>pivot!$B$60:$B$79</c:f>
              <c:numCache>
                <c:formatCode>General</c:formatCode>
                <c:ptCount val="19"/>
                <c:pt idx="0">
                  <c:v>0.90931333333333331</c:v>
                </c:pt>
                <c:pt idx="1">
                  <c:v>1.4756266666666666</c:v>
                </c:pt>
                <c:pt idx="2">
                  <c:v>1.4559800000000003</c:v>
                </c:pt>
                <c:pt idx="3">
                  <c:v>1.726123333333333</c:v>
                </c:pt>
                <c:pt idx="4">
                  <c:v>1.4527099999999999</c:v>
                </c:pt>
                <c:pt idx="5">
                  <c:v>1.4805200000000001</c:v>
                </c:pt>
                <c:pt idx="6">
                  <c:v>2.5788199999999999</c:v>
                </c:pt>
                <c:pt idx="7">
                  <c:v>1.8111899999999999</c:v>
                </c:pt>
                <c:pt idx="8">
                  <c:v>2.0299499999999999</c:v>
                </c:pt>
                <c:pt idx="9">
                  <c:v>2.2531700000000003</c:v>
                </c:pt>
                <c:pt idx="10">
                  <c:v>5.3683199999999998</c:v>
                </c:pt>
                <c:pt idx="11">
                  <c:v>5.6535933333333332</c:v>
                </c:pt>
                <c:pt idx="12">
                  <c:v>9.9408300000000001</c:v>
                </c:pt>
                <c:pt idx="13">
                  <c:v>4.6747466666666666</c:v>
                </c:pt>
                <c:pt idx="14">
                  <c:v>5.8963766666666659</c:v>
                </c:pt>
                <c:pt idx="15">
                  <c:v>8.9513099999999994</c:v>
                </c:pt>
                <c:pt idx="16">
                  <c:v>12.197759999999997</c:v>
                </c:pt>
                <c:pt idx="17">
                  <c:v>7.1695866666666674</c:v>
                </c:pt>
                <c:pt idx="18">
                  <c:v>9.8923966666666683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9-40D9-A682-72E1459E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867728"/>
        <c:axId val="2017881168"/>
      </c:lineChart>
      <c:catAx>
        <c:axId val="20178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881168"/>
        <c:crosses val="autoZero"/>
        <c:auto val="1"/>
        <c:lblAlgn val="ctr"/>
        <c:lblOffset val="100"/>
        <c:noMultiLvlLbl val="0"/>
      </c:catAx>
      <c:valAx>
        <c:axId val="20178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8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pivot!$B$84</c:f>
              <c:strCache>
                <c:ptCount val="1"/>
                <c:pt idx="0">
                  <c:v>Min of Min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pivot!$A$85:$A$88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pivot!$B$85:$B$88</c:f>
              <c:numCache>
                <c:formatCode>General</c:formatCode>
                <c:ptCount val="3"/>
                <c:pt idx="0">
                  <c:v>2913</c:v>
                </c:pt>
                <c:pt idx="1">
                  <c:v>94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875-A8B9-6D5D8EF89E2E}"/>
            </c:ext>
          </c:extLst>
        </c:ser>
        <c:ser>
          <c:idx val="1"/>
          <c:order val="1"/>
          <c:tx>
            <c:strRef>
              <c:f>pivot!$C$84</c:f>
              <c:strCache>
                <c:ptCount val="1"/>
                <c:pt idx="0">
                  <c:v>Max of Max 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pivot!$A$85:$A$88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pivot!$C$85:$C$88</c:f>
              <c:numCache>
                <c:formatCode>General</c:formatCode>
                <c:ptCount val="3"/>
                <c:pt idx="0">
                  <c:v>52082</c:v>
                </c:pt>
                <c:pt idx="1">
                  <c:v>30823</c:v>
                </c:pt>
                <c:pt idx="2">
                  <c:v>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875-A8B9-6D5D8EF8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20255"/>
        <c:axId val="508914975"/>
      </c:barChart>
      <c:catAx>
        <c:axId val="5089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14975"/>
        <c:crosses val="autoZero"/>
        <c:auto val="1"/>
        <c:lblAlgn val="ctr"/>
        <c:lblOffset val="100"/>
        <c:noMultiLvlLbl val="0"/>
      </c:catAx>
      <c:valAx>
        <c:axId val="5089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pivot!$A$43:$A$46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951-9CC3-0C1191692FD4}"/>
            </c:ext>
          </c:extLst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pivot!$A$43:$A$46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pivot!$C$43:$C$46</c:f>
              <c:numCache>
                <c:formatCode>General</c:formatCode>
                <c:ptCount val="3"/>
                <c:pt idx="0">
                  <c:v>5</c:v>
                </c:pt>
                <c:pt idx="1">
                  <c:v>26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B-4951-9CC3-0C119169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16415"/>
        <c:axId val="508917375"/>
      </c:barChart>
      <c:catAx>
        <c:axId val="5089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17375"/>
        <c:crosses val="autoZero"/>
        <c:auto val="1"/>
        <c:lblAlgn val="ctr"/>
        <c:lblOffset val="100"/>
        <c:noMultiLvlLbl val="0"/>
      </c:catAx>
      <c:valAx>
        <c:axId val="5089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9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testing workbook.xlsx]pivot!PivotTable4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How Far Is Our System's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Response Time From The Target Per Avg. Latency Difference?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7015100463951167E-2"/>
          <c:y val="7.16411230873895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pivot!$A$26:$A$29</c:f>
              <c:strCache>
                <c:ptCount val="3"/>
                <c:pt idx="0">
                  <c:v>Airtime</c:v>
                </c:pt>
                <c:pt idx="1">
                  <c:v>Customer-Loan-Information</c:v>
                </c:pt>
                <c:pt idx="2">
                  <c:v>Login</c:v>
                </c:pt>
              </c:strCache>
            </c:strRef>
          </c:cat>
          <c:val>
            <c:numRef>
              <c:f>pivot!$B$26:$B$29</c:f>
              <c:numCache>
                <c:formatCode>General</c:formatCode>
                <c:ptCount val="3"/>
                <c:pt idx="0">
                  <c:v>10247.4</c:v>
                </c:pt>
                <c:pt idx="1">
                  <c:v>1660.95</c:v>
                </c:pt>
                <c:pt idx="2">
                  <c:v>-61.6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4B4C-A728-8B409F46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6131408"/>
        <c:axId val="1966147728"/>
      </c:barChart>
      <c:catAx>
        <c:axId val="1966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6147728"/>
        <c:crosses val="autoZero"/>
        <c:auto val="1"/>
        <c:lblAlgn val="ctr"/>
        <c:lblOffset val="300"/>
        <c:tickLblSkip val="1"/>
        <c:noMultiLvlLbl val="0"/>
      </c:catAx>
      <c:valAx>
        <c:axId val="1966147728"/>
        <c:scaling>
          <c:orientation val="minMax"/>
          <c:min val="-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61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23813</xdr:rowOff>
    </xdr:from>
    <xdr:to>
      <xdr:col>10</xdr:col>
      <xdr:colOff>342900</xdr:colOff>
      <xdr:row>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1C035-0A87-97A1-3C99-4B75EF79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9</xdr:row>
      <xdr:rowOff>171451</xdr:rowOff>
    </xdr:from>
    <xdr:to>
      <xdr:col>9</xdr:col>
      <xdr:colOff>542925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B55EE-782F-D363-FDA2-BA9A48ABA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21</xdr:row>
      <xdr:rowOff>161925</xdr:rowOff>
    </xdr:from>
    <xdr:to>
      <xdr:col>8</xdr:col>
      <xdr:colOff>581025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C8D96-2FE6-C87E-9E8D-6C1FB5FC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30</xdr:row>
      <xdr:rowOff>0</xdr:rowOff>
    </xdr:from>
    <xdr:to>
      <xdr:col>10</xdr:col>
      <xdr:colOff>19050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78B71-3DD9-9AEF-0764-D7C2A5E2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47</xdr:row>
      <xdr:rowOff>19050</xdr:rowOff>
    </xdr:from>
    <xdr:to>
      <xdr:col>9</xdr:col>
      <xdr:colOff>485775</xdr:colOff>
      <xdr:row>54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6795DE-63E6-52D3-53EE-FFC9EEA70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19050</xdr:colOff>
      <xdr:row>55</xdr:row>
      <xdr:rowOff>33337</xdr:rowOff>
    </xdr:from>
    <xdr:to>
      <xdr:col>8</xdr:col>
      <xdr:colOff>438150</xdr:colOff>
      <xdr:row>69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F87440-6354-3FD7-B044-66961FE5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80</xdr:row>
      <xdr:rowOff>14287</xdr:rowOff>
    </xdr:from>
    <xdr:to>
      <xdr:col>8</xdr:col>
      <xdr:colOff>476250</xdr:colOff>
      <xdr:row>88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9F813F-2E18-95B3-04D7-37F5D7CB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252412</xdr:colOff>
      <xdr:row>38</xdr:row>
      <xdr:rowOff>57150</xdr:rowOff>
    </xdr:from>
    <xdr:to>
      <xdr:col>9</xdr:col>
      <xdr:colOff>471487</xdr:colOff>
      <xdr:row>46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A4F2A-25C5-CFD9-89AA-09DBAB80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461366</xdr:colOff>
      <xdr:row>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84D3CD-153C-D623-82B0-5180B7D21800}"/>
            </a:ext>
          </a:extLst>
        </xdr:cNvPr>
        <xdr:cNvSpPr txBox="1"/>
      </xdr:nvSpPr>
      <xdr:spPr>
        <a:xfrm>
          <a:off x="0" y="0"/>
          <a:ext cx="19987616" cy="444103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spc="100" baseline="0">
              <a:latin typeface="Times New Roman" panose="02020603050405020304" pitchFamily="18" charset="0"/>
              <a:cs typeface="Times New Roman" panose="02020603050405020304" pitchFamily="18" charset="0"/>
            </a:rPr>
            <a:t>System Performance Insights: Speed, Errors &amp; Efficiency</a:t>
          </a:r>
          <a:endParaRPr lang="en-NG" sz="2400" b="1" spc="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395627</xdr:colOff>
      <xdr:row>8</xdr:row>
      <xdr:rowOff>8844</xdr:rowOff>
    </xdr:from>
    <xdr:to>
      <xdr:col>16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E5A461-690B-4BBD-B7DB-380E9CA7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7143</xdr:rowOff>
    </xdr:from>
    <xdr:to>
      <xdr:col>7</xdr:col>
      <xdr:colOff>547687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C5F65-CA6D-4412-88C2-83956201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383978</xdr:colOff>
      <xdr:row>8</xdr:row>
      <xdr:rowOff>20410</xdr:rowOff>
    </xdr:from>
    <xdr:to>
      <xdr:col>24</xdr:col>
      <xdr:colOff>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27A9EF-94B1-4A2E-BA8A-B5A210DB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476526</xdr:colOff>
      <xdr:row>8</xdr:row>
      <xdr:rowOff>0</xdr:rowOff>
    </xdr:from>
    <xdr:to>
      <xdr:col>32</xdr:col>
      <xdr:colOff>98926</xdr:colOff>
      <xdr:row>24</xdr:row>
      <xdr:rowOff>176469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CF12F3-8B98-42F9-81F9-99E28D66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266138</xdr:colOff>
      <xdr:row>43</xdr:row>
      <xdr:rowOff>179469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C4B97-0A44-4B43-895B-09AE3589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273144</xdr:colOff>
      <xdr:row>27</xdr:row>
      <xdr:rowOff>0</xdr:rowOff>
    </xdr:from>
    <xdr:to>
      <xdr:col>20</xdr:col>
      <xdr:colOff>539284</xdr:colOff>
      <xdr:row>43</xdr:row>
      <xdr:rowOff>181072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AE136-8A63-4A6D-BDE3-88F35BA1F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428976</xdr:colOff>
      <xdr:row>27</xdr:row>
      <xdr:rowOff>18490</xdr:rowOff>
    </xdr:from>
    <xdr:to>
      <xdr:col>32</xdr:col>
      <xdr:colOff>98926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6B80EF-B852-4D5A-A612-FDC9B20C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57150</xdr:rowOff>
    </xdr:from>
    <xdr:to>
      <xdr:col>8</xdr:col>
      <xdr:colOff>0</xdr:colOff>
      <xdr:row>4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67475BF-992B-3C96-316F-BA38D9F736FE}"/>
            </a:ext>
          </a:extLst>
        </xdr:cNvPr>
        <xdr:cNvSpPr txBox="1"/>
      </xdr:nvSpPr>
      <xdr:spPr>
        <a:xfrm>
          <a:off x="610195" y="444103"/>
          <a:ext cx="4271368" cy="329803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SYSTEM AVERAGE RESPONSE TIME</a:t>
          </a:r>
          <a:endParaRPr lang="en-NG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0</xdr:colOff>
      <xdr:row>2</xdr:row>
      <xdr:rowOff>72033</xdr:rowOff>
    </xdr:from>
    <xdr:to>
      <xdr:col>20</xdr:col>
      <xdr:colOff>1</xdr:colOff>
      <xdr:row>4</xdr:row>
      <xdr:rowOff>14883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AA96837-7E0A-40AD-B3DC-70C2E7F663B4}"/>
            </a:ext>
          </a:extLst>
        </xdr:cNvPr>
        <xdr:cNvSpPr txBox="1"/>
      </xdr:nvSpPr>
      <xdr:spPr>
        <a:xfrm>
          <a:off x="7932539" y="458986"/>
          <a:ext cx="4271368" cy="329803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SYSTEM AVERAGE THROUGHPUT</a:t>
          </a:r>
          <a:endParaRPr lang="en-NG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-1</xdr:colOff>
      <xdr:row>2</xdr:row>
      <xdr:rowOff>57150</xdr:rowOff>
    </xdr:from>
    <xdr:to>
      <xdr:col>31</xdr:col>
      <xdr:colOff>0</xdr:colOff>
      <xdr:row>4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B1A3456-8100-4ED0-A1D1-7098F48B7FFE}"/>
            </a:ext>
          </a:extLst>
        </xdr:cNvPr>
        <xdr:cNvSpPr txBox="1"/>
      </xdr:nvSpPr>
      <xdr:spPr>
        <a:xfrm>
          <a:off x="14644687" y="444103"/>
          <a:ext cx="4271368" cy="329803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MAXIMUM SYSTEM ERROR %</a:t>
          </a:r>
          <a:endParaRPr lang="en-NG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SIOYE TUNMISE" refreshedDate="45732.855459837963" createdVersion="8" refreshedVersion="8" minRefreshableVersion="3" recordCount="60" xr:uid="{62D9C253-FA17-4527-AB61-F4680B080C92}">
  <cacheSource type="worksheet">
    <worksheetSource name="Table1"/>
  </cacheSource>
  <cacheFields count="18">
    <cacheField name="Label" numFmtId="0">
      <sharedItems count="3">
        <s v="Login"/>
        <s v="Airtime"/>
        <s v="Customer-Loan-Information"/>
      </sharedItems>
    </cacheField>
    <cacheField name="# Samples" numFmtId="0">
      <sharedItems containsSemiMixedTypes="0" containsString="0" containsNumber="1" containsInteger="1" minValue="1" maxValue="100" count="19">
        <n v="1"/>
        <n v="2"/>
        <n v="3"/>
        <n v="4"/>
        <n v="5"/>
        <n v="6"/>
        <n v="7"/>
        <n v="8"/>
        <n v="9"/>
        <n v="10"/>
        <n v="20"/>
        <n v="30"/>
        <n v="40"/>
        <n v="50"/>
        <n v="60"/>
        <n v="70"/>
        <n v="80"/>
        <n v="90"/>
        <n v="100"/>
      </sharedItems>
    </cacheField>
    <cacheField name="Average RT" numFmtId="0">
      <sharedItems containsSemiMixedTypes="0" containsString="0" containsNumber="1" containsInteger="1" minValue="387" maxValue="27416"/>
    </cacheField>
    <cacheField name="Min RT" numFmtId="0">
      <sharedItems containsSemiMixedTypes="0" containsString="0" containsNumber="1" containsInteger="1" minValue="94" maxValue="13954"/>
    </cacheField>
    <cacheField name="Max RT" numFmtId="0">
      <sharedItems containsSemiMixedTypes="0" containsString="0" containsNumber="1" containsInteger="1" minValue="581" maxValue="52082"/>
    </cacheField>
    <cacheField name="Std. Dev." numFmtId="0">
      <sharedItems containsSemiMixedTypes="0" containsString="0" containsNumber="1" minValue="0" maxValue="10348.299999999999"/>
    </cacheField>
    <cacheField name="Error %" numFmtId="10">
      <sharedItems containsSemiMixedTypes="0" containsString="0" containsNumber="1" minValue="0" maxValue="0.39" count="3">
        <n v="0"/>
        <n v="0.15"/>
        <n v="0.39"/>
      </sharedItems>
    </cacheField>
    <cacheField name="Throughput" numFmtId="0">
      <sharedItems containsSemiMixedTypes="0" containsString="0" containsNumber="1" minValue="0.14396999999999999" maxValue="31.708279999999998" count="60">
        <n v="1.49701"/>
        <n v="0.14396999999999999"/>
        <n v="1.0869599999999999"/>
        <n v="2.8860000000000001"/>
        <n v="0.26699000000000001"/>
        <n v="1.27389"/>
        <n v="1.9582200000000001"/>
        <n v="0.25578000000000001"/>
        <n v="1.36924"/>
        <n v="3.3076099999999999"/>
        <n v="0.21637000000000001"/>
        <n v="1.62866"/>
        <n v="2.35988"/>
        <n v="0.46555000000000002"/>
        <n v="2.3529399999999998"/>
        <n v="2.9904299999999999"/>
        <n v="0.34958"/>
        <n v="1.0181199999999999"/>
        <n v="3.4863499999999998"/>
        <n v="0.60636999999999996"/>
        <n v="0.34883999999999998"/>
        <n v="4.03226"/>
        <n v="0.59584999999999999"/>
        <n v="3.1083500000000002"/>
        <n v="4.4642900000000001"/>
        <n v="0.52729000000000004"/>
        <n v="0.44198999999999999"/>
        <n v="4.9806299999999997"/>
        <n v="0.60221000000000002"/>
        <n v="0.50700999999999996"/>
        <n v="5.5035800000000004"/>
        <n v="0.68217000000000005"/>
        <n v="0.57376000000000005"/>
        <n v="10.822509999999999"/>
        <n v="1.4117299999999999"/>
        <n v="3.8707199999999999"/>
        <n v="14.2315"/>
        <n v="1.32439"/>
        <n v="1.40489"/>
        <n v="25.839790000000001"/>
        <n v="1.6874100000000001"/>
        <n v="2.2952900000000001"/>
        <n v="11.0205"/>
        <n v="1.35439"/>
        <n v="1.6493500000000001"/>
        <n v="14.333489999999999"/>
        <n v="1.5201"/>
        <n v="1.8355399999999999"/>
        <n v="22.95082"/>
        <n v="1.7600800000000001"/>
        <n v="2.14303"/>
        <n v="31.708279999999998"/>
        <n v="2.35703"/>
        <n v="2.5279699999999998"/>
        <n v="16.357690000000002"/>
        <n v="2.2608000000000001"/>
        <n v="2.8902700000000001"/>
        <n v="26.028110000000002"/>
        <n v="1.88954"/>
        <n v="1.7595400000000001"/>
      </sharedItems>
    </cacheField>
    <cacheField name="Received KB/sec" numFmtId="0">
      <sharedItems containsSemiMixedTypes="0" containsString="0" containsNumber="1" minValue="0.1" maxValue="104.32"/>
    </cacheField>
    <cacheField name="Sent KB/sec" numFmtId="0">
      <sharedItems containsSemiMixedTypes="0" containsString="0" containsNumber="1" minValue="0.39" maxValue="11.24"/>
    </cacheField>
    <cacheField name="Avg. Bytes" numFmtId="0">
      <sharedItems containsSemiMixedTypes="0" containsString="0" containsNumber="1" minValue="705.7" maxValue="3373"/>
    </cacheField>
    <cacheField name="Avg RT Performance" numFmtId="0">
      <sharedItems count="2">
        <s v="Pass"/>
        <s v="Fail"/>
      </sharedItems>
    </cacheField>
    <cacheField name="Max RT Performance" numFmtId="0">
      <sharedItems/>
    </cacheField>
    <cacheField name="Error Performance " numFmtId="0">
      <sharedItems/>
    </cacheField>
    <cacheField name="TPS Performance" numFmtId="0">
      <sharedItems count="2">
        <s v="Pass"/>
        <s v="Fail"/>
      </sharedItems>
    </cacheField>
    <cacheField name="TPS Lookup Key" numFmtId="0">
      <sharedItems/>
    </cacheField>
    <cacheField name="Average Latency Difference" numFmtId="0">
      <sharedItems containsSemiMixedTypes="0" containsString="0" containsNumber="1" containsInteger="1" minValue="-1774" maxValue="22416" count="59">
        <n v="-832"/>
        <n v="1946"/>
        <n v="-1580"/>
        <n v="-1113"/>
        <n v="2088"/>
        <n v="-1681"/>
        <n v="-563"/>
        <n v="5929"/>
        <n v="-1362"/>
        <n v="-972"/>
        <n v="8394"/>
        <n v="-1648"/>
        <n v="-574"/>
        <n v="3254"/>
        <n v="-1130"/>
        <n v="-599"/>
        <n v="7148"/>
        <n v="-1174"/>
        <n v="-417"/>
        <n v="4657"/>
        <n v="5469"/>
        <n v="-539"/>
        <n v="5708"/>
        <n v="-1192"/>
        <n v="-403"/>
        <n v="6419"/>
        <n v="13106"/>
        <n v="-559"/>
        <n v="7906"/>
        <n v="13606"/>
        <n v="-414"/>
        <n v="4743"/>
        <n v="8874"/>
        <n v="5880"/>
        <n v="-1372"/>
        <n v="-966"/>
        <n v="12029"/>
        <n v="-995"/>
        <n v="-750"/>
        <n v="11554"/>
        <n v="1867"/>
        <n v="-101"/>
        <n v="16239"/>
        <n v="1927"/>
        <n v="1908"/>
        <n v="19223"/>
        <n v="-1654"/>
        <n v="930"/>
        <n v="21528"/>
        <n v="-1655"/>
        <n v="279"/>
        <n v="18753"/>
        <n v="-1571"/>
        <n v="3378"/>
        <n v="19134"/>
        <n v="7158"/>
        <n v="1649"/>
        <n v="22416"/>
        <n v="-1774"/>
      </sharedItems>
    </cacheField>
    <cacheField name="Load Category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668"/>
    <n v="668"/>
    <n v="668"/>
    <n v="0"/>
    <x v="0"/>
    <x v="0"/>
    <n v="4.93"/>
    <n v="0.53"/>
    <n v="3373"/>
    <x v="0"/>
    <s v="Pass"/>
    <s v="Pass"/>
    <x v="0"/>
    <s v="Login_1-10"/>
    <x v="0"/>
    <x v="0"/>
  </r>
  <r>
    <x v="1"/>
    <x v="0"/>
    <n v="6946"/>
    <n v="6946"/>
    <n v="6946"/>
    <n v="0"/>
    <x v="0"/>
    <x v="1"/>
    <n v="0.1"/>
    <n v="0.39"/>
    <n v="706"/>
    <x v="1"/>
    <s v="Pass"/>
    <s v="Pass"/>
    <x v="1"/>
    <s v="Airtime_1-10"/>
    <x v="1"/>
    <x v="0"/>
  </r>
  <r>
    <x v="2"/>
    <x v="0"/>
    <n v="920"/>
    <n v="920"/>
    <n v="920"/>
    <n v="0"/>
    <x v="0"/>
    <x v="2"/>
    <n v="1.91"/>
    <n v="2.31"/>
    <n v="1797"/>
    <x v="0"/>
    <s v="Pass"/>
    <s v="Pass"/>
    <x v="0"/>
    <s v="Customer-Loan-Information_1-10"/>
    <x v="2"/>
    <x v="0"/>
  </r>
  <r>
    <x v="0"/>
    <x v="1"/>
    <n v="387"/>
    <n v="194"/>
    <n v="581"/>
    <n v="193.5"/>
    <x v="0"/>
    <x v="3"/>
    <n v="9.48"/>
    <n v="1.02"/>
    <n v="3363"/>
    <x v="0"/>
    <s v="Pass"/>
    <s v="Pass"/>
    <x v="0"/>
    <s v="Login_1-10"/>
    <x v="3"/>
    <x v="0"/>
  </r>
  <r>
    <x v="1"/>
    <x v="1"/>
    <n v="7088"/>
    <n v="6686"/>
    <n v="7491"/>
    <n v="402.5"/>
    <x v="0"/>
    <x v="4"/>
    <n v="0.18"/>
    <n v="0.72"/>
    <n v="706"/>
    <x v="1"/>
    <s v="Pass"/>
    <s v="Pass"/>
    <x v="1"/>
    <s v="Airtime_1-10"/>
    <x v="4"/>
    <x v="0"/>
  </r>
  <r>
    <x v="2"/>
    <x v="1"/>
    <n v="819"/>
    <n v="778"/>
    <n v="861"/>
    <n v="41.5"/>
    <x v="0"/>
    <x v="5"/>
    <n v="2.2400000000000002"/>
    <n v="2.71"/>
    <n v="1797"/>
    <x v="0"/>
    <s v="Pass"/>
    <s v="Pass"/>
    <x v="0"/>
    <s v="Customer-Loan-Information_1-10"/>
    <x v="5"/>
    <x v="0"/>
  </r>
  <r>
    <x v="0"/>
    <x v="2"/>
    <n v="937"/>
    <n v="868"/>
    <n v="1044"/>
    <n v="76.55"/>
    <x v="0"/>
    <x v="6"/>
    <n v="6.44"/>
    <n v="0.69"/>
    <n v="3366.3"/>
    <x v="0"/>
    <s v="Pass"/>
    <s v="Pass"/>
    <x v="0"/>
    <s v="Login_1-10"/>
    <x v="6"/>
    <x v="0"/>
  </r>
  <r>
    <x v="1"/>
    <x v="2"/>
    <n v="10929"/>
    <n v="10551"/>
    <n v="11250"/>
    <n v="288.33"/>
    <x v="0"/>
    <x v="7"/>
    <n v="0.18"/>
    <n v="0.69"/>
    <n v="706"/>
    <x v="1"/>
    <s v="Fail"/>
    <s v="Pass"/>
    <x v="1"/>
    <s v="Airtime_1-10"/>
    <x v="7"/>
    <x v="0"/>
  </r>
  <r>
    <x v="2"/>
    <x v="2"/>
    <n v="1138"/>
    <n v="1013"/>
    <n v="1227"/>
    <n v="91.27"/>
    <x v="0"/>
    <x v="8"/>
    <n v="2.4"/>
    <n v="2.91"/>
    <n v="1797"/>
    <x v="0"/>
    <s v="Pass"/>
    <s v="Pass"/>
    <x v="0"/>
    <s v="Customer-Loan-Information_1-10"/>
    <x v="8"/>
    <x v="0"/>
  </r>
  <r>
    <x v="0"/>
    <x v="2"/>
    <n v="528"/>
    <n v="245"/>
    <n v="854"/>
    <n v="250.48"/>
    <x v="0"/>
    <x v="9"/>
    <n v="10.9"/>
    <n v="1.17"/>
    <n v="3373"/>
    <x v="0"/>
    <s v="Pass"/>
    <s v="Pass"/>
    <x v="0"/>
    <s v="Login_1-10"/>
    <x v="9"/>
    <x v="0"/>
  </r>
  <r>
    <x v="1"/>
    <x v="2"/>
    <n v="13394"/>
    <n v="12950"/>
    <n v="13865"/>
    <n v="374.01"/>
    <x v="0"/>
    <x v="10"/>
    <n v="0.15"/>
    <n v="0.57999999999999996"/>
    <n v="706"/>
    <x v="1"/>
    <s v="Fail"/>
    <s v="Pass"/>
    <x v="1"/>
    <s v="Airtime_1-10"/>
    <x v="10"/>
    <x v="0"/>
  </r>
  <r>
    <x v="2"/>
    <x v="2"/>
    <n v="852"/>
    <n v="809"/>
    <n v="926"/>
    <n v="52.55"/>
    <x v="0"/>
    <x v="11"/>
    <n v="2.86"/>
    <n v="3.47"/>
    <n v="1797"/>
    <x v="0"/>
    <s v="Pass"/>
    <s v="Pass"/>
    <x v="0"/>
    <s v="Customer-Loan-Information_1-10"/>
    <x v="11"/>
    <x v="0"/>
  </r>
  <r>
    <x v="0"/>
    <x v="3"/>
    <n v="926"/>
    <n v="895"/>
    <n v="953"/>
    <n v="24.11"/>
    <x v="0"/>
    <x v="12"/>
    <n v="7.74"/>
    <n v="0.84"/>
    <n v="3358"/>
    <x v="0"/>
    <s v="Pass"/>
    <s v="Pass"/>
    <x v="0"/>
    <s v="Login_1-10"/>
    <x v="12"/>
    <x v="0"/>
  </r>
  <r>
    <x v="1"/>
    <x v="3"/>
    <n v="8254"/>
    <n v="7864"/>
    <n v="8592"/>
    <n v="271.87"/>
    <x v="0"/>
    <x v="13"/>
    <n v="0.32"/>
    <n v="1.25"/>
    <n v="706"/>
    <x v="1"/>
    <s v="Pass"/>
    <s v="Pass"/>
    <x v="1"/>
    <s v="Airtime_1-10"/>
    <x v="13"/>
    <x v="0"/>
  </r>
  <r>
    <x v="2"/>
    <x v="3"/>
    <n v="1370"/>
    <n v="1260"/>
    <n v="1700"/>
    <n v="190.53"/>
    <x v="0"/>
    <x v="14"/>
    <n v="4.13"/>
    <n v="5.01"/>
    <n v="1797"/>
    <x v="0"/>
    <s v="Pass"/>
    <s v="Pass"/>
    <x v="0"/>
    <s v="Customer-Loan-Information_1-10"/>
    <x v="14"/>
    <x v="0"/>
  </r>
  <r>
    <x v="0"/>
    <x v="4"/>
    <n v="901"/>
    <n v="865"/>
    <n v="946"/>
    <n v="28.66"/>
    <x v="0"/>
    <x v="15"/>
    <n v="9.82"/>
    <n v="1.06"/>
    <n v="3361"/>
    <x v="0"/>
    <s v="Pass"/>
    <s v="Pass"/>
    <x v="0"/>
    <s v="Login_1-10"/>
    <x v="15"/>
    <x v="0"/>
  </r>
  <r>
    <x v="1"/>
    <x v="4"/>
    <n v="12148"/>
    <n v="10225"/>
    <n v="13592"/>
    <n v="1491.37"/>
    <x v="0"/>
    <x v="16"/>
    <n v="0.24"/>
    <n v="0.94"/>
    <n v="706"/>
    <x v="1"/>
    <s v="Fail"/>
    <s v="Pass"/>
    <x v="1"/>
    <s v="Airtime_1-10"/>
    <x v="16"/>
    <x v="0"/>
  </r>
  <r>
    <x v="2"/>
    <x v="4"/>
    <n v="1326"/>
    <n v="1031"/>
    <n v="1954"/>
    <n v="337.34"/>
    <x v="0"/>
    <x v="17"/>
    <n v="1.79"/>
    <n v="2.17"/>
    <n v="1797"/>
    <x v="0"/>
    <s v="Pass"/>
    <s v="Pass"/>
    <x v="0"/>
    <s v="Customer-Loan-Information_1-10"/>
    <x v="17"/>
    <x v="0"/>
  </r>
  <r>
    <x v="0"/>
    <x v="5"/>
    <n v="1083"/>
    <n v="892"/>
    <n v="1334"/>
    <n v="154.13999999999999"/>
    <x v="0"/>
    <x v="18"/>
    <n v="11.48"/>
    <n v="1.24"/>
    <n v="3373"/>
    <x v="0"/>
    <s v="Pass"/>
    <s v="Pass"/>
    <x v="0"/>
    <s v="Login_1-10"/>
    <x v="18"/>
    <x v="0"/>
  </r>
  <r>
    <x v="1"/>
    <x v="5"/>
    <n v="9657"/>
    <n v="9522"/>
    <n v="9791"/>
    <n v="105.12"/>
    <x v="0"/>
    <x v="19"/>
    <n v="0.42"/>
    <n v="1.63"/>
    <n v="706"/>
    <x v="1"/>
    <s v="Pass"/>
    <s v="Pass"/>
    <x v="0"/>
    <s v="Airtime_1-10"/>
    <x v="19"/>
    <x v="0"/>
  </r>
  <r>
    <x v="2"/>
    <x v="5"/>
    <n v="7969"/>
    <n v="4301"/>
    <n v="17200"/>
    <n v="4345.88"/>
    <x v="0"/>
    <x v="20"/>
    <n v="0.61"/>
    <n v="0.74"/>
    <n v="1797"/>
    <x v="1"/>
    <s v="Fail"/>
    <s v="Pass"/>
    <x v="1"/>
    <s v="Customer-Loan-Information_1-10"/>
    <x v="20"/>
    <x v="0"/>
  </r>
  <r>
    <x v="0"/>
    <x v="6"/>
    <n v="961"/>
    <n v="861"/>
    <n v="1183"/>
    <n v="104.83"/>
    <x v="0"/>
    <x v="21"/>
    <n v="13.27"/>
    <n v="1.43"/>
    <n v="3370.1"/>
    <x v="0"/>
    <s v="Pass"/>
    <s v="Pass"/>
    <x v="0"/>
    <s v="Login_1-10"/>
    <x v="21"/>
    <x v="0"/>
  </r>
  <r>
    <x v="1"/>
    <x v="6"/>
    <n v="10708"/>
    <n v="10100"/>
    <n v="11503"/>
    <n v="430.31"/>
    <x v="0"/>
    <x v="22"/>
    <n v="0.41"/>
    <n v="1.6"/>
    <n v="706"/>
    <x v="1"/>
    <s v="Fail"/>
    <s v="Pass"/>
    <x v="0"/>
    <s v="Airtime_1-10"/>
    <x v="22"/>
    <x v="0"/>
  </r>
  <r>
    <x v="2"/>
    <x v="6"/>
    <n v="1308"/>
    <n v="1058"/>
    <n v="1674"/>
    <n v="199.17"/>
    <x v="0"/>
    <x v="23"/>
    <n v="5.45"/>
    <n v="6.61"/>
    <n v="1797"/>
    <x v="0"/>
    <s v="Pass"/>
    <s v="Pass"/>
    <x v="0"/>
    <s v="Customer-Loan-Information_1-10"/>
    <x v="23"/>
    <x v="0"/>
  </r>
  <r>
    <x v="0"/>
    <x v="7"/>
    <n v="1097"/>
    <n v="914"/>
    <n v="1405"/>
    <n v="177.55"/>
    <x v="0"/>
    <x v="24"/>
    <n v="14.68"/>
    <n v="1.58"/>
    <n v="3368"/>
    <x v="0"/>
    <s v="Pass"/>
    <s v="Pass"/>
    <x v="0"/>
    <s v="Login_1-10"/>
    <x v="24"/>
    <x v="0"/>
  </r>
  <r>
    <x v="1"/>
    <x v="7"/>
    <n v="11419"/>
    <n v="9556"/>
    <n v="14798"/>
    <n v="1903.11"/>
    <x v="0"/>
    <x v="25"/>
    <n v="0.36"/>
    <n v="1.42"/>
    <n v="706"/>
    <x v="1"/>
    <s v="Fail"/>
    <s v="Pass"/>
    <x v="0"/>
    <s v="Airtime_1-10"/>
    <x v="25"/>
    <x v="0"/>
  </r>
  <r>
    <x v="2"/>
    <x v="7"/>
    <n v="15606"/>
    <n v="12546"/>
    <n v="17411"/>
    <n v="1780.55"/>
    <x v="0"/>
    <x v="26"/>
    <n v="0.78"/>
    <n v="0.94"/>
    <n v="1797"/>
    <x v="1"/>
    <s v="Fail"/>
    <s v="Pass"/>
    <x v="0"/>
    <s v="Customer-Loan-Information_1-10"/>
    <x v="26"/>
    <x v="0"/>
  </r>
  <r>
    <x v="0"/>
    <x v="8"/>
    <n v="941"/>
    <n v="877"/>
    <n v="1019"/>
    <n v="43.09"/>
    <x v="0"/>
    <x v="27"/>
    <n v="16.399999999999999"/>
    <n v="1.77"/>
    <n v="3370.8"/>
    <x v="0"/>
    <s v="Pass"/>
    <s v="Pass"/>
    <x v="0"/>
    <s v="Login_1-10"/>
    <x v="27"/>
    <x v="0"/>
  </r>
  <r>
    <x v="1"/>
    <x v="8"/>
    <n v="12906"/>
    <n v="11873"/>
    <n v="14167"/>
    <n v="809.15"/>
    <x v="0"/>
    <x v="28"/>
    <n v="0.42"/>
    <n v="1.62"/>
    <n v="706"/>
    <x v="1"/>
    <s v="Fail"/>
    <s v="Pass"/>
    <x v="0"/>
    <s v="Airtime_1-10"/>
    <x v="28"/>
    <x v="0"/>
  </r>
  <r>
    <x v="2"/>
    <x v="8"/>
    <n v="16106"/>
    <n v="13954"/>
    <n v="17731"/>
    <n v="1066.05"/>
    <x v="0"/>
    <x v="29"/>
    <n v="0.89"/>
    <n v="1.08"/>
    <n v="1797"/>
    <x v="1"/>
    <s v="Fail"/>
    <s v="Pass"/>
    <x v="0"/>
    <s v="Customer-Loan-Information_1-10"/>
    <x v="29"/>
    <x v="0"/>
  </r>
  <r>
    <x v="0"/>
    <x v="9"/>
    <n v="1086"/>
    <n v="889"/>
    <n v="1294"/>
    <n v="137.19"/>
    <x v="0"/>
    <x v="30"/>
    <n v="18.100000000000001"/>
    <n v="1.95"/>
    <n v="3367"/>
    <x v="0"/>
    <s v="Pass"/>
    <s v="Pass"/>
    <x v="0"/>
    <s v="Login_1-10"/>
    <x v="30"/>
    <x v="0"/>
  </r>
  <r>
    <x v="1"/>
    <x v="9"/>
    <n v="9743"/>
    <n v="8233"/>
    <n v="14544"/>
    <n v="1690.34"/>
    <x v="0"/>
    <x v="31"/>
    <n v="0.47"/>
    <n v="1.84"/>
    <n v="706"/>
    <x v="1"/>
    <s v="Fail"/>
    <s v="Pass"/>
    <x v="0"/>
    <s v="Airtime_1-10"/>
    <x v="31"/>
    <x v="0"/>
  </r>
  <r>
    <x v="2"/>
    <x v="9"/>
    <n v="11374"/>
    <n v="1079"/>
    <n v="16913"/>
    <n v="6761.59"/>
    <x v="0"/>
    <x v="32"/>
    <n v="1.01"/>
    <n v="1.22"/>
    <n v="1797"/>
    <x v="1"/>
    <s v="Fail"/>
    <s v="Pass"/>
    <x v="0"/>
    <s v="Customer-Loan-Information_1-10"/>
    <x v="32"/>
    <x v="0"/>
  </r>
  <r>
    <x v="0"/>
    <x v="10"/>
    <n v="926"/>
    <n v="887"/>
    <n v="1022"/>
    <n v="32.159999999999997"/>
    <x v="0"/>
    <x v="33"/>
    <n v="35.619999999999997"/>
    <n v="3.84"/>
    <n v="3370"/>
    <x v="0"/>
    <s v="Pass"/>
    <s v="Pass"/>
    <x v="0"/>
    <s v="Login_11-50"/>
    <x v="12"/>
    <x v="1"/>
  </r>
  <r>
    <x v="1"/>
    <x v="10"/>
    <n v="10880"/>
    <n v="9423"/>
    <n v="13988"/>
    <n v="1292.77"/>
    <x v="0"/>
    <x v="34"/>
    <n v="0.97"/>
    <n v="3.8"/>
    <n v="706"/>
    <x v="1"/>
    <s v="Fail"/>
    <s v="Pass"/>
    <x v="1"/>
    <s v="Airtime_11-50"/>
    <x v="33"/>
    <x v="1"/>
  </r>
  <r>
    <x v="2"/>
    <x v="10"/>
    <n v="1128"/>
    <n v="997"/>
    <n v="1502"/>
    <n v="123.69"/>
    <x v="0"/>
    <x v="35"/>
    <n v="6.79"/>
    <n v="8.24"/>
    <n v="1797"/>
    <x v="0"/>
    <s v="Pass"/>
    <s v="Pass"/>
    <x v="0"/>
    <s v="Customer-Loan-Information_11-50"/>
    <x v="34"/>
    <x v="1"/>
  </r>
  <r>
    <x v="0"/>
    <x v="11"/>
    <n v="534"/>
    <n v="213"/>
    <n v="1198"/>
    <n v="200.28"/>
    <x v="0"/>
    <x v="36"/>
    <n v="46.81"/>
    <n v="5.04"/>
    <n v="3368.3"/>
    <x v="0"/>
    <s v="Pass"/>
    <s v="Pass"/>
    <x v="0"/>
    <s v="Login_11-50"/>
    <x v="35"/>
    <x v="1"/>
  </r>
  <r>
    <x v="1"/>
    <x v="11"/>
    <n v="17029"/>
    <n v="9972"/>
    <n v="21817"/>
    <n v="2878.91"/>
    <x v="0"/>
    <x v="37"/>
    <n v="0.91"/>
    <n v="3.57"/>
    <n v="706"/>
    <x v="1"/>
    <s v="Fail"/>
    <s v="Pass"/>
    <x v="1"/>
    <s v="Airtime_11-50"/>
    <x v="36"/>
    <x v="1"/>
  </r>
  <r>
    <x v="2"/>
    <x v="11"/>
    <n v="1505"/>
    <n v="760"/>
    <n v="16166"/>
    <n v="2749.92"/>
    <x v="0"/>
    <x v="38"/>
    <n v="2.4700000000000002"/>
    <n v="2.99"/>
    <n v="1797"/>
    <x v="0"/>
    <s v="Fail"/>
    <s v="Pass"/>
    <x v="1"/>
    <s v="Customer-Loan-Information_11-50"/>
    <x v="37"/>
    <x v="1"/>
  </r>
  <r>
    <x v="0"/>
    <x v="12"/>
    <n v="750"/>
    <n v="361"/>
    <n v="1231"/>
    <n v="248.83"/>
    <x v="0"/>
    <x v="39"/>
    <n v="84.98"/>
    <n v="9.16"/>
    <n v="3367.5"/>
    <x v="0"/>
    <s v="Pass"/>
    <s v="Pass"/>
    <x v="0"/>
    <s v="Login_11-50"/>
    <x v="38"/>
    <x v="1"/>
  </r>
  <r>
    <x v="1"/>
    <x v="12"/>
    <n v="16554"/>
    <n v="8201"/>
    <n v="23386"/>
    <n v="3588.17"/>
    <x v="0"/>
    <x v="40"/>
    <n v="1.1599999999999999"/>
    <n v="4.54"/>
    <n v="706"/>
    <x v="1"/>
    <s v="Fail"/>
    <s v="Pass"/>
    <x v="1"/>
    <s v="Airtime_11-50"/>
    <x v="39"/>
    <x v="1"/>
  </r>
  <r>
    <x v="2"/>
    <x v="12"/>
    <n v="4367"/>
    <n v="739"/>
    <n v="16792"/>
    <n v="4944.71"/>
    <x v="0"/>
    <x v="41"/>
    <n v="4.03"/>
    <n v="4.88"/>
    <n v="1797"/>
    <x v="1"/>
    <s v="Fail"/>
    <s v="Pass"/>
    <x v="0"/>
    <s v="Customer-Loan-Information_11-50"/>
    <x v="40"/>
    <x v="1"/>
  </r>
  <r>
    <x v="0"/>
    <x v="13"/>
    <n v="1399"/>
    <n v="533"/>
    <n v="3584"/>
    <n v="762.33"/>
    <x v="0"/>
    <x v="42"/>
    <n v="36.25"/>
    <n v="3.91"/>
    <n v="3368.6"/>
    <x v="0"/>
    <s v="Fail"/>
    <s v="Pass"/>
    <x v="0"/>
    <s v="Login_11-50"/>
    <x v="41"/>
    <x v="1"/>
  </r>
  <r>
    <x v="1"/>
    <x v="13"/>
    <n v="21239"/>
    <n v="8804"/>
    <n v="36431"/>
    <n v="5468.98"/>
    <x v="0"/>
    <x v="43"/>
    <n v="0.93"/>
    <n v="3.65"/>
    <n v="706"/>
    <x v="1"/>
    <s v="Fail"/>
    <s v="Pass"/>
    <x v="1"/>
    <s v="Airtime_11-50"/>
    <x v="42"/>
    <x v="1"/>
  </r>
  <r>
    <x v="2"/>
    <x v="13"/>
    <n v="4427"/>
    <n v="761"/>
    <n v="13783"/>
    <n v="4437.62"/>
    <x v="0"/>
    <x v="44"/>
    <n v="2.89"/>
    <n v="3.51"/>
    <n v="1797"/>
    <x v="1"/>
    <s v="Fail"/>
    <s v="Pass"/>
    <x v="1"/>
    <s v="Customer-Loan-Information_11-50"/>
    <x v="43"/>
    <x v="1"/>
  </r>
  <r>
    <x v="0"/>
    <x v="14"/>
    <n v="3408"/>
    <n v="140"/>
    <n v="4149"/>
    <n v="706.81"/>
    <x v="0"/>
    <x v="45"/>
    <n v="47.14"/>
    <n v="5.08"/>
    <n v="3367.7"/>
    <x v="1"/>
    <s v="Fail"/>
    <s v="Pass"/>
    <x v="0"/>
    <s v="Login_51-100"/>
    <x v="44"/>
    <x v="2"/>
  </r>
  <r>
    <x v="1"/>
    <x v="14"/>
    <n v="24223"/>
    <n v="7570"/>
    <n v="35511"/>
    <n v="7065.37"/>
    <x v="0"/>
    <x v="46"/>
    <n v="1.05"/>
    <n v="4.09"/>
    <n v="706"/>
    <x v="1"/>
    <s v="Fail"/>
    <s v="Pass"/>
    <x v="1"/>
    <s v="Airtime_51-100"/>
    <x v="45"/>
    <x v="2"/>
  </r>
  <r>
    <x v="2"/>
    <x v="14"/>
    <n v="846"/>
    <n v="738"/>
    <n v="1400"/>
    <n v="143.22999999999999"/>
    <x v="0"/>
    <x v="47"/>
    <n v="3.22"/>
    <n v="3.91"/>
    <n v="1797"/>
    <x v="0"/>
    <s v="Pass"/>
    <s v="Pass"/>
    <x v="1"/>
    <s v="Customer-Loan-Information_51-100"/>
    <x v="46"/>
    <x v="2"/>
  </r>
  <r>
    <x v="0"/>
    <x v="15"/>
    <n v="2430"/>
    <n v="1945"/>
    <n v="2863"/>
    <n v="268.67"/>
    <x v="0"/>
    <x v="48"/>
    <n v="75.5"/>
    <n v="8.14"/>
    <n v="3368.7"/>
    <x v="1"/>
    <s v="Pass"/>
    <s v="Pass"/>
    <x v="0"/>
    <s v="Login_51-100"/>
    <x v="47"/>
    <x v="2"/>
  </r>
  <r>
    <x v="1"/>
    <x v="15"/>
    <n v="26528"/>
    <n v="8473"/>
    <n v="39720"/>
    <n v="8477.59"/>
    <x v="0"/>
    <x v="49"/>
    <n v="1.21"/>
    <n v="4.74"/>
    <n v="706"/>
    <x v="1"/>
    <s v="Fail"/>
    <s v="Pass"/>
    <x v="1"/>
    <s v="Airtime_51-100"/>
    <x v="48"/>
    <x v="2"/>
  </r>
  <r>
    <x v="2"/>
    <x v="15"/>
    <n v="845"/>
    <n v="740"/>
    <n v="1634"/>
    <n v="154.24"/>
    <x v="0"/>
    <x v="50"/>
    <n v="3.76"/>
    <n v="4.5599999999999996"/>
    <n v="1797"/>
    <x v="0"/>
    <s v="Pass"/>
    <s v="Pass"/>
    <x v="1"/>
    <s v="Customer-Loan-Information_51-100"/>
    <x v="49"/>
    <x v="2"/>
  </r>
  <r>
    <x v="0"/>
    <x v="16"/>
    <n v="1779"/>
    <n v="1355"/>
    <n v="2399"/>
    <n v="245.87"/>
    <x v="0"/>
    <x v="51"/>
    <n v="104.32"/>
    <n v="11.24"/>
    <n v="3369"/>
    <x v="1"/>
    <s v="Pass"/>
    <s v="Pass"/>
    <x v="0"/>
    <s v="Login_51-100"/>
    <x v="50"/>
    <x v="2"/>
  </r>
  <r>
    <x v="1"/>
    <x v="16"/>
    <n v="23753"/>
    <n v="2913"/>
    <n v="33892"/>
    <n v="6476.72"/>
    <x v="0"/>
    <x v="52"/>
    <n v="1.62"/>
    <n v="6.35"/>
    <n v="705.7"/>
    <x v="1"/>
    <s v="Fail"/>
    <s v="Pass"/>
    <x v="1"/>
    <s v="Airtime_51-100"/>
    <x v="51"/>
    <x v="2"/>
  </r>
  <r>
    <x v="2"/>
    <x v="16"/>
    <n v="929"/>
    <n v="114"/>
    <n v="1564"/>
    <n v="292.41000000000003"/>
    <x v="1"/>
    <x v="53"/>
    <n v="3.82"/>
    <n v="5.38"/>
    <n v="1548.5"/>
    <x v="0"/>
    <s v="Pass"/>
    <s v="Fail"/>
    <x v="1"/>
    <s v="Customer-Loan-Information_51-100"/>
    <x v="52"/>
    <x v="2"/>
  </r>
  <r>
    <x v="0"/>
    <x v="17"/>
    <n v="4878"/>
    <n v="4415"/>
    <n v="5446"/>
    <n v="272.24"/>
    <x v="0"/>
    <x v="54"/>
    <n v="53.81"/>
    <n v="5.8"/>
    <n v="3368.6"/>
    <x v="1"/>
    <s v="Fail"/>
    <s v="Pass"/>
    <x v="0"/>
    <s v="Login_51-100"/>
    <x v="53"/>
    <x v="2"/>
  </r>
  <r>
    <x v="1"/>
    <x v="17"/>
    <n v="24134"/>
    <n v="9588"/>
    <n v="39728"/>
    <n v="8098.82"/>
    <x v="0"/>
    <x v="55"/>
    <n v="1.56"/>
    <n v="6.09"/>
    <n v="706"/>
    <x v="1"/>
    <s v="Fail"/>
    <s v="Pass"/>
    <x v="1"/>
    <s v="Airtime_51-100"/>
    <x v="54"/>
    <x v="2"/>
  </r>
  <r>
    <x v="2"/>
    <x v="17"/>
    <n v="9658"/>
    <n v="754"/>
    <n v="30823"/>
    <n v="8886.7000000000007"/>
    <x v="0"/>
    <x v="56"/>
    <n v="5.07"/>
    <n v="6.15"/>
    <n v="1797"/>
    <x v="1"/>
    <s v="Fail"/>
    <s v="Pass"/>
    <x v="1"/>
    <s v="Customer-Loan-Information_51-100"/>
    <x v="55"/>
    <x v="2"/>
  </r>
  <r>
    <x v="0"/>
    <x v="18"/>
    <n v="3149"/>
    <n v="2616"/>
    <n v="3669"/>
    <n v="257.02"/>
    <x v="0"/>
    <x v="57"/>
    <n v="85.58"/>
    <n v="9.23"/>
    <n v="3366.8"/>
    <x v="1"/>
    <s v="Fail"/>
    <s v="Pass"/>
    <x v="0"/>
    <s v="Login_51-100"/>
    <x v="56"/>
    <x v="2"/>
  </r>
  <r>
    <x v="1"/>
    <x v="18"/>
    <n v="27416"/>
    <n v="8580"/>
    <n v="52082"/>
    <n v="10348.299999999999"/>
    <x v="0"/>
    <x v="58"/>
    <n v="1.3"/>
    <n v="5.09"/>
    <n v="706"/>
    <x v="1"/>
    <s v="Fail"/>
    <s v="Pass"/>
    <x v="1"/>
    <s v="Airtime_51-100"/>
    <x v="57"/>
    <x v="2"/>
  </r>
  <r>
    <x v="2"/>
    <x v="18"/>
    <n v="726"/>
    <n v="94"/>
    <n v="12492"/>
    <n v="1231.8499999999999"/>
    <x v="2"/>
    <x v="59"/>
    <n v="1.98"/>
    <n v="3.74"/>
    <n v="1150.8"/>
    <x v="0"/>
    <s v="Fail"/>
    <s v="Fail"/>
    <x v="1"/>
    <s v="Customer-Loan-Information_51-100"/>
    <x v="5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9B04-0CEC-46B1-B1CA-DF6678E510C4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9" firstHeaderRow="1" firstDataRow="1" firstDataCol="1"/>
  <pivotFields count="18">
    <pivotField axis="axisRow" showAll="0" sortType="descending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>
      <items count="61">
        <item x="1"/>
        <item x="10"/>
        <item x="7"/>
        <item x="4"/>
        <item x="20"/>
        <item x="16"/>
        <item x="26"/>
        <item x="13"/>
        <item x="29"/>
        <item x="25"/>
        <item x="32"/>
        <item x="22"/>
        <item x="28"/>
        <item x="19"/>
        <item x="31"/>
        <item x="17"/>
        <item x="2"/>
        <item x="5"/>
        <item x="37"/>
        <item x="43"/>
        <item x="8"/>
        <item x="38"/>
        <item x="34"/>
        <item x="0"/>
        <item x="46"/>
        <item x="11"/>
        <item x="44"/>
        <item x="40"/>
        <item x="59"/>
        <item x="49"/>
        <item x="47"/>
        <item x="58"/>
        <item x="6"/>
        <item x="50"/>
        <item x="55"/>
        <item x="41"/>
        <item x="14"/>
        <item x="52"/>
        <item x="12"/>
        <item x="53"/>
        <item x="3"/>
        <item x="56"/>
        <item x="15"/>
        <item x="23"/>
        <item x="9"/>
        <item x="18"/>
        <item x="35"/>
        <item x="21"/>
        <item x="24"/>
        <item x="27"/>
        <item x="30"/>
        <item x="33"/>
        <item x="42"/>
        <item x="36"/>
        <item x="45"/>
        <item x="54"/>
        <item x="48"/>
        <item x="39"/>
        <item x="5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hroughput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1328-7A42-43D1-8EFD-18ED12C48B6D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0:B54" firstHeaderRow="1" firstDataRow="1" firstDataCol="1" rowPageCount="1" colPageCount="1"/>
  <pivotFields count="18"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Average of Throughput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4340D-61A9-4FCC-AEA3-7C11FD57DE8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7" firstHeaderRow="1" firstDataRow="2" firstDataCol="1"/>
  <pivotFields count="18"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Label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A42E4-100E-4541-BF6D-B071E71FC2E2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1:D46" firstHeaderRow="1" firstDataRow="2" firstDataCol="1" rowPageCount="1" colPageCount="1"/>
  <pivotFields count="18">
    <pivotField axis="axisPage" dataField="1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Label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CC246-4B30-4E2A-A002-BF72A52537BE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3:B37" firstHeaderRow="1" firstDataRow="1" firstDataCol="1" rowPageCount="1" colPageCount="1"/>
  <pivotFields count="18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7" hier="-1"/>
  </pageFields>
  <dataFields count="1">
    <dataField name="Average of Error %" fld="6" subtotal="average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7F59F-BD72-405F-BD83-EA36ED12B84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29" firstHeaderRow="1" firstDataRow="1" firstDataCol="1" rowPageCount="1" colPageCount="1"/>
  <pivotFields count="18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0">
        <item x="58"/>
        <item x="5"/>
        <item x="49"/>
        <item x="46"/>
        <item x="11"/>
        <item x="2"/>
        <item x="52"/>
        <item x="34"/>
        <item x="8"/>
        <item x="23"/>
        <item x="17"/>
        <item x="14"/>
        <item x="3"/>
        <item x="37"/>
        <item x="9"/>
        <item x="35"/>
        <item x="0"/>
        <item x="38"/>
        <item x="15"/>
        <item x="12"/>
        <item x="6"/>
        <item x="27"/>
        <item x="21"/>
        <item x="18"/>
        <item x="30"/>
        <item x="24"/>
        <item x="41"/>
        <item x="50"/>
        <item x="47"/>
        <item x="56"/>
        <item x="40"/>
        <item x="44"/>
        <item x="43"/>
        <item x="1"/>
        <item x="4"/>
        <item x="13"/>
        <item x="53"/>
        <item x="19"/>
        <item x="31"/>
        <item x="20"/>
        <item x="22"/>
        <item x="33"/>
        <item x="7"/>
        <item x="25"/>
        <item x="16"/>
        <item x="55"/>
        <item x="28"/>
        <item x="10"/>
        <item x="32"/>
        <item x="39"/>
        <item x="36"/>
        <item x="26"/>
        <item x="29"/>
        <item x="42"/>
        <item x="51"/>
        <item x="54"/>
        <item x="45"/>
        <item x="48"/>
        <item x="57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7" hier="-1"/>
  </pageFields>
  <dataFields count="1">
    <dataField name="Average of Average Latency Difference" fld="1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588D4-BA6C-4D14-AF0F-1FBACBA7B0F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C13" firstHeaderRow="0" firstDataRow="1" firstDataCol="1"/>
  <pivotFields count="18">
    <pivotField axis="axisRow" showAll="0" sortType="descending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Error %" fld="6" subtotal="max" baseField="0" baseItem="1" numFmtId="10"/>
    <dataField name="Average of Average RT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AD865-83D5-4937-9A14-CAB2CEB65A5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axis="axisRow" showAll="0" sortType="descending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 RT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2407A-796F-4273-92DA-DA37F61019A7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3:C9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Error %" fld="6" subtotal="max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6822D-53D9-4C80-8264-CE8CA397AEA5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6:A97" firstHeaderRow="1" firstDataRow="1" firstDataCol="0"/>
  <pivotFields count="18"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Throughput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F8B52-FB38-484F-B399-A7F1B3E4D2C2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A92" firstHeaderRow="1" firstDataRow="1" firstDataCol="0"/>
  <pivotFields count="18">
    <pivotField showAll="0"/>
    <pivotField showAll="0"/>
    <pivotField dataField="1"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verage RT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AB6E5-3C7F-4D5F-9240-1C4EA82BD18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4:C88" firstHeaderRow="0" firstDataRow="1" firstDataCol="1" rowPageCount="1" colPageCount="1"/>
  <pivotFields count="18">
    <pivotField axis="axisRow" multipleItemSelectionAllowed="1" showAll="0">
      <items count="4">
        <item x="1"/>
        <item x="2"/>
        <item x="0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dataField="1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Min of Min RT" fld="3" subtotal="min" baseField="0" baseItem="0"/>
    <dataField name="Max of Max RT" fld="4" subtotal="max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322FA-0571-4ECE-A17A-06138813A21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:D18" firstHeaderRow="1" firstDataRow="2" firstDataCol="1" rowPageCount="1" colPageCount="1"/>
  <pivotFields count="18">
    <pivotField axis="axisPage" dataField="1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nonAutoSortDefault="1">
      <items count="4">
        <item x="2"/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Label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64DA7-484F-46DC-AECA-E3C77DF1A8F0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9:B79" firstHeaderRow="1" firstDataRow="1" firstDataCol="1" rowPageCount="2" colPageCount="1"/>
  <pivotFields count="18">
    <pivotField axis="axisPage" multipleItemSelectionAllowed="1" showAll="0">
      <items count="4">
        <item x="1"/>
        <item x="2"/>
        <item x="0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numFmtId="10" showAll="0"/>
    <pivotField dataField="1" showAll="0">
      <items count="61">
        <item x="1"/>
        <item x="10"/>
        <item x="7"/>
        <item x="4"/>
        <item x="20"/>
        <item x="16"/>
        <item x="26"/>
        <item x="13"/>
        <item x="29"/>
        <item x="25"/>
        <item x="32"/>
        <item x="22"/>
        <item x="28"/>
        <item x="19"/>
        <item x="31"/>
        <item x="17"/>
        <item x="2"/>
        <item x="5"/>
        <item x="37"/>
        <item x="43"/>
        <item x="8"/>
        <item x="38"/>
        <item x="34"/>
        <item x="0"/>
        <item x="46"/>
        <item x="11"/>
        <item x="44"/>
        <item x="40"/>
        <item x="59"/>
        <item x="49"/>
        <item x="47"/>
        <item x="58"/>
        <item x="6"/>
        <item x="50"/>
        <item x="55"/>
        <item x="41"/>
        <item x="14"/>
        <item x="52"/>
        <item x="12"/>
        <item x="53"/>
        <item x="3"/>
        <item x="56"/>
        <item x="15"/>
        <item x="23"/>
        <item x="9"/>
        <item x="18"/>
        <item x="35"/>
        <item x="21"/>
        <item x="24"/>
        <item x="27"/>
        <item x="30"/>
        <item x="33"/>
        <item x="42"/>
        <item x="36"/>
        <item x="45"/>
        <item x="54"/>
        <item x="48"/>
        <item x="39"/>
        <item x="5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2">
    <pageField fld="0" hier="-1"/>
    <pageField fld="17" hier="-1"/>
  </pageFields>
  <dataFields count="1">
    <dataField name="Average of Throughput" fld="7" subtotal="average" baseField="1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B50BE-96B3-4CE1-AF77-68066DC5182B}" name="Table1" displayName="Table1" ref="A1:R61" totalsRowShown="0" headerRowDxfId="3" tableBorderDxfId="2">
  <autoFilter ref="A1:R61" xr:uid="{338B50BE-96B3-4CE1-AF77-68066DC5182B}"/>
  <tableColumns count="18">
    <tableColumn id="1" xr3:uid="{82A148A5-8D48-4863-9E1E-11E552899707}" name="Label"/>
    <tableColumn id="2" xr3:uid="{432A312E-501D-4988-83D2-79B6C955F626}" name="# Samples"/>
    <tableColumn id="3" xr3:uid="{5776C5A2-81AE-4100-8296-1566FF6FB944}" name="Average RT"/>
    <tableColumn id="4" xr3:uid="{847C931F-7D37-460F-8F7A-00AEA1EFF3A7}" name="Min RT"/>
    <tableColumn id="5" xr3:uid="{B0540446-8813-4C00-8838-5E592ECEA35C}" name="Max RT"/>
    <tableColumn id="6" xr3:uid="{7D6665D3-0D63-4DEE-8381-EFC38CA01F5D}" name="Std. Dev."/>
    <tableColumn id="7" xr3:uid="{F19DADC4-B3DA-4E63-A1A1-71A6C2C37D35}" name="Error %" dataDxfId="1"/>
    <tableColumn id="8" xr3:uid="{0CB9F726-F4F4-4D33-9890-3B153945076A}" name="Throughput"/>
    <tableColumn id="9" xr3:uid="{A4A5AF3E-E550-40BA-B4BC-8B7682D1E1B1}" name="Received KB/sec"/>
    <tableColumn id="10" xr3:uid="{C222F38A-602C-497C-8664-74108D6543B8}" name="Sent KB/sec"/>
    <tableColumn id="11" xr3:uid="{63AD324D-B158-4324-BC54-539120F0A20D}" name="Avg. Bytes"/>
    <tableColumn id="12" xr3:uid="{E2D6D41E-538C-47AD-9934-B34A83DE226D}" name="Avg RT Performance">
      <calculatedColumnFormula>IFERROR(IF(C2&lt;= _xlfn.XLOOKUP(A2,'lookup data'!$A$7:$A$9,'lookup data'!$B$7:$B$9), "Pass", "Fail"), "N/A")</calculatedColumnFormula>
    </tableColumn>
    <tableColumn id="13" xr3:uid="{637AF5B9-AC21-4BB5-AD40-84F376493ADF}" name="Max RT Performance">
      <calculatedColumnFormula>IFERROR(IF(E2&lt;= _xlfn.XLOOKUP(A2, 'lookup data'!$A$7:$A$9,'lookup data'!$C$7:$C$9), "Pass", "Fail"), "N/A")</calculatedColumnFormula>
    </tableColumn>
    <tableColumn id="14" xr3:uid="{0BB65106-4AE6-4DB5-B071-825FF3C833C2}" name="Error Performance ">
      <calculatedColumnFormula>IFERROR(IF(G2&lt;=_xlfn.XLOOKUP(A2, 'lookup data'!$A$7:$A$9, 'lookup data'!$D$7:$D$9), "Pass", "Fail"), "N/A")</calculatedColumnFormula>
    </tableColumn>
    <tableColumn id="15" xr3:uid="{01D1769F-0C18-4A9F-A750-1310C7298EBF}" name="TPS Performance">
      <calculatedColumnFormula>IFERROR(IF(H2&gt;=_xlfn.XLOOKUP(P2,'lookup data'!$A$12:$A$20,'lookup data'!$E$12:$E$20), "Pass", "Fail"), "N/A")</calculatedColumnFormula>
    </tableColumn>
    <tableColumn id="16" xr3:uid="{125CD64D-3D22-44D0-8565-94ADDADFCCA6}" name="TPS Lookup Key">
      <calculatedColumnFormula>_xlfn.CONCAT(A2 &amp; "_", "51-100")</calculatedColumnFormula>
    </tableColumn>
    <tableColumn id="17" xr3:uid="{FC9896E7-9CF6-46AD-BFEA-D7D060044789}" name="Average Latency Difference">
      <calculatedColumnFormula>C2 - _xlfn.XLOOKUP(A2, 'lookup data'!$A$7:$A$9, 'lookup data'!$B$7:$B$9)</calculatedColumnFormula>
    </tableColumn>
    <tableColumn id="18" xr3:uid="{A5E7A2AA-83A3-4924-8542-53B66D280A8B}" name="Load Category">
      <calculatedColumnFormula>IF(B2&lt;=10, "Low", IF(B2&lt;=50, "Medium", "High"))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C70000"/>
      </a:accent1>
      <a:accent2>
        <a:srgbClr val="4D94D8"/>
      </a:accent2>
      <a:accent3>
        <a:srgbClr val="84E291"/>
      </a:accent3>
      <a:accent4>
        <a:srgbClr val="E49EDD"/>
      </a:accent4>
      <a:accent5>
        <a:srgbClr val="47D45A"/>
      </a:accent5>
      <a:accent6>
        <a:srgbClr val="D76DCC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50ED-42A4-4C50-97AE-4EE5EFF1D9E1}">
  <dimension ref="A3:C19"/>
  <sheetViews>
    <sheetView workbookViewId="0">
      <selection activeCell="F11" sqref="F11"/>
    </sheetView>
  </sheetViews>
  <sheetFormatPr defaultRowHeight="15" x14ac:dyDescent="0.25"/>
  <cols>
    <col min="1" max="1" width="26.140625" bestFit="1" customWidth="1"/>
    <col min="2" max="2" width="21.5703125" bestFit="1" customWidth="1"/>
    <col min="3" max="3" width="21" bestFit="1" customWidth="1"/>
    <col min="4" max="4" width="10" bestFit="1" customWidth="1"/>
    <col min="5" max="5" width="11.28515625" bestFit="1" customWidth="1"/>
    <col min="6" max="25" width="8" bestFit="1" customWidth="1"/>
    <col min="26" max="26" width="7" bestFit="1" customWidth="1"/>
    <col min="27" max="35" width="8" bestFit="1" customWidth="1"/>
    <col min="36" max="36" width="7" bestFit="1" customWidth="1"/>
    <col min="37" max="41" width="8" bestFit="1" customWidth="1"/>
    <col min="42" max="42" width="6" bestFit="1" customWidth="1"/>
    <col min="43" max="52" width="8" bestFit="1" customWidth="1"/>
    <col min="53" max="53" width="9" bestFit="1" customWidth="1"/>
    <col min="54" max="55" width="8" bestFit="1" customWidth="1"/>
    <col min="56" max="61" width="9" bestFit="1" customWidth="1"/>
    <col min="62" max="62" width="11.28515625" bestFit="1" customWidth="1"/>
  </cols>
  <sheetData>
    <row r="3" spans="1:3" x14ac:dyDescent="0.25">
      <c r="A3" s="14" t="s">
        <v>55</v>
      </c>
      <c r="B3" t="s">
        <v>57</v>
      </c>
    </row>
    <row r="4" spans="1:3" x14ac:dyDescent="0.25">
      <c r="A4" s="15" t="s">
        <v>3</v>
      </c>
      <c r="B4">
        <v>1438.4</v>
      </c>
    </row>
    <row r="5" spans="1:3" x14ac:dyDescent="0.25">
      <c r="A5" s="15" t="s">
        <v>1</v>
      </c>
      <c r="B5">
        <v>4160.95</v>
      </c>
    </row>
    <row r="6" spans="1:3" x14ac:dyDescent="0.25">
      <c r="A6" s="15" t="s">
        <v>2</v>
      </c>
      <c r="B6">
        <v>15247.4</v>
      </c>
    </row>
    <row r="7" spans="1:3" x14ac:dyDescent="0.25">
      <c r="A7" s="15" t="s">
        <v>56</v>
      </c>
      <c r="B7">
        <v>6948.916666666667</v>
      </c>
    </row>
    <row r="9" spans="1:3" x14ac:dyDescent="0.25">
      <c r="A9" s="14" t="s">
        <v>55</v>
      </c>
      <c r="B9" t="s">
        <v>59</v>
      </c>
      <c r="C9" t="s">
        <v>57</v>
      </c>
    </row>
    <row r="10" spans="1:3" x14ac:dyDescent="0.25">
      <c r="A10" s="15" t="s">
        <v>3</v>
      </c>
      <c r="B10" s="1">
        <v>0</v>
      </c>
      <c r="C10">
        <v>1438.4</v>
      </c>
    </row>
    <row r="11" spans="1:3" x14ac:dyDescent="0.25">
      <c r="A11" s="15" t="s">
        <v>1</v>
      </c>
      <c r="B11" s="1">
        <v>0.39</v>
      </c>
      <c r="C11">
        <v>4160.95</v>
      </c>
    </row>
    <row r="12" spans="1:3" x14ac:dyDescent="0.25">
      <c r="A12" s="15" t="s">
        <v>2</v>
      </c>
      <c r="B12" s="1">
        <v>0</v>
      </c>
      <c r="C12">
        <v>15247.4</v>
      </c>
    </row>
    <row r="13" spans="1:3" x14ac:dyDescent="0.25">
      <c r="A13" s="15" t="s">
        <v>56</v>
      </c>
      <c r="B13" s="1">
        <v>0.39</v>
      </c>
      <c r="C13">
        <v>6948.916666666667</v>
      </c>
    </row>
    <row r="15" spans="1:3" x14ac:dyDescent="0.25">
      <c r="A15" s="14" t="s">
        <v>55</v>
      </c>
      <c r="B15" t="s">
        <v>58</v>
      </c>
    </row>
    <row r="16" spans="1:3" x14ac:dyDescent="0.25">
      <c r="A16" s="15" t="s">
        <v>3</v>
      </c>
      <c r="B16">
        <v>10.5379475</v>
      </c>
    </row>
    <row r="17" spans="1:2" x14ac:dyDescent="0.25">
      <c r="A17" s="15" t="s">
        <v>1</v>
      </c>
      <c r="B17">
        <v>1.704318</v>
      </c>
    </row>
    <row r="18" spans="1:2" x14ac:dyDescent="0.25">
      <c r="A18" s="15" t="s">
        <v>2</v>
      </c>
      <c r="B18">
        <v>1.0138799999999999</v>
      </c>
    </row>
    <row r="19" spans="1:2" x14ac:dyDescent="0.25">
      <c r="A19" s="15" t="s">
        <v>56</v>
      </c>
      <c r="B19">
        <v>4.4187151666666677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3492-C399-4FB3-86B1-3BADD63F0E0D}">
  <dimension ref="A1:K5"/>
  <sheetViews>
    <sheetView workbookViewId="0">
      <selection sqref="A1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5</v>
      </c>
      <c r="C2">
        <v>901</v>
      </c>
      <c r="D2">
        <v>865</v>
      </c>
      <c r="E2">
        <v>946</v>
      </c>
      <c r="F2">
        <v>28.66</v>
      </c>
      <c r="G2" s="1">
        <v>0</v>
      </c>
      <c r="H2">
        <v>2.9904299999999999</v>
      </c>
      <c r="I2">
        <v>9.82</v>
      </c>
      <c r="J2">
        <v>1.06</v>
      </c>
      <c r="K2">
        <v>3361</v>
      </c>
    </row>
    <row r="3" spans="1:11" x14ac:dyDescent="0.25">
      <c r="A3" t="s">
        <v>2</v>
      </c>
      <c r="B3">
        <v>5</v>
      </c>
      <c r="C3">
        <v>12148</v>
      </c>
      <c r="D3">
        <v>10225</v>
      </c>
      <c r="E3">
        <v>13592</v>
      </c>
      <c r="F3">
        <v>1491.37</v>
      </c>
      <c r="G3" s="1">
        <v>0</v>
      </c>
      <c r="H3">
        <v>0.34958</v>
      </c>
      <c r="I3">
        <v>0.24</v>
      </c>
      <c r="J3">
        <v>0.94</v>
      </c>
      <c r="K3">
        <v>706</v>
      </c>
    </row>
    <row r="4" spans="1:11" x14ac:dyDescent="0.25">
      <c r="A4" t="s">
        <v>1</v>
      </c>
      <c r="B4">
        <v>5</v>
      </c>
      <c r="C4">
        <v>1326</v>
      </c>
      <c r="D4">
        <v>1031</v>
      </c>
      <c r="E4">
        <v>1954</v>
      </c>
      <c r="F4">
        <v>337.34</v>
      </c>
      <c r="G4" s="1">
        <v>0</v>
      </c>
      <c r="H4">
        <v>1.0181199999999999</v>
      </c>
      <c r="I4">
        <v>1.79</v>
      </c>
      <c r="J4">
        <v>2.17</v>
      </c>
      <c r="K4">
        <v>1797</v>
      </c>
    </row>
    <row r="5" spans="1:11" x14ac:dyDescent="0.25">
      <c r="A5" t="s">
        <v>0</v>
      </c>
      <c r="B5">
        <v>15</v>
      </c>
      <c r="C5">
        <v>4792</v>
      </c>
      <c r="D5">
        <v>865</v>
      </c>
      <c r="E5">
        <v>13592</v>
      </c>
      <c r="F5">
        <v>5279.21</v>
      </c>
      <c r="G5" s="1">
        <v>0</v>
      </c>
      <c r="H5">
        <v>0.90139000000000002</v>
      </c>
      <c r="I5">
        <v>1.72</v>
      </c>
      <c r="J5">
        <v>1.56</v>
      </c>
      <c r="K5">
        <v>1954.7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D244-8BCA-4EF7-B5FD-8B3F123D9DD6}">
  <dimension ref="A1:K5"/>
  <sheetViews>
    <sheetView workbookViewId="0">
      <selection sqref="A1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6</v>
      </c>
      <c r="C2">
        <v>1083</v>
      </c>
      <c r="D2">
        <v>892</v>
      </c>
      <c r="E2">
        <v>1334</v>
      </c>
      <c r="F2">
        <v>154.13999999999999</v>
      </c>
      <c r="G2" s="1">
        <v>0</v>
      </c>
      <c r="H2">
        <v>3.4863499999999998</v>
      </c>
      <c r="I2">
        <v>11.48</v>
      </c>
      <c r="J2">
        <v>1.24</v>
      </c>
      <c r="K2">
        <v>3373</v>
      </c>
    </row>
    <row r="3" spans="1:11" x14ac:dyDescent="0.25">
      <c r="A3" t="s">
        <v>2</v>
      </c>
      <c r="B3">
        <v>6</v>
      </c>
      <c r="C3">
        <v>9657</v>
      </c>
      <c r="D3">
        <v>9522</v>
      </c>
      <c r="E3">
        <v>9791</v>
      </c>
      <c r="F3">
        <v>105.12</v>
      </c>
      <c r="G3" s="1">
        <v>0</v>
      </c>
      <c r="H3">
        <v>0.60636999999999996</v>
      </c>
      <c r="I3">
        <v>0.42</v>
      </c>
      <c r="J3">
        <v>1.63</v>
      </c>
      <c r="K3">
        <v>706</v>
      </c>
    </row>
    <row r="4" spans="1:11" x14ac:dyDescent="0.25">
      <c r="A4" t="s">
        <v>1</v>
      </c>
      <c r="B4">
        <v>6</v>
      </c>
      <c r="C4">
        <v>7969</v>
      </c>
      <c r="D4">
        <v>4301</v>
      </c>
      <c r="E4">
        <v>17200</v>
      </c>
      <c r="F4">
        <v>4345.88</v>
      </c>
      <c r="G4" s="1">
        <v>0</v>
      </c>
      <c r="H4">
        <v>0.34883999999999998</v>
      </c>
      <c r="I4">
        <v>0.61</v>
      </c>
      <c r="J4">
        <v>0.74</v>
      </c>
      <c r="K4">
        <v>1797</v>
      </c>
    </row>
    <row r="5" spans="1:11" x14ac:dyDescent="0.25">
      <c r="A5" t="s">
        <v>0</v>
      </c>
      <c r="B5">
        <v>18</v>
      </c>
      <c r="C5">
        <v>6237</v>
      </c>
      <c r="D5">
        <v>892</v>
      </c>
      <c r="E5">
        <v>17200</v>
      </c>
      <c r="F5">
        <v>4478.8500000000004</v>
      </c>
      <c r="G5" s="1">
        <v>0</v>
      </c>
      <c r="H5">
        <v>0.63507999999999998</v>
      </c>
      <c r="I5">
        <v>1.21</v>
      </c>
      <c r="J5">
        <v>1.1000000000000001</v>
      </c>
      <c r="K5">
        <v>1958.7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3BA6-3775-4D93-9C74-03225D2D4A57}">
  <dimension ref="A1:K5"/>
  <sheetViews>
    <sheetView workbookViewId="0">
      <selection sqref="A1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7</v>
      </c>
      <c r="C2">
        <v>961</v>
      </c>
      <c r="D2">
        <v>861</v>
      </c>
      <c r="E2">
        <v>1183</v>
      </c>
      <c r="F2">
        <v>104.83</v>
      </c>
      <c r="G2" s="1">
        <v>0</v>
      </c>
      <c r="H2">
        <v>4.03226</v>
      </c>
      <c r="I2">
        <v>13.27</v>
      </c>
      <c r="J2">
        <v>1.43</v>
      </c>
      <c r="K2">
        <v>3370.1</v>
      </c>
    </row>
    <row r="3" spans="1:11" x14ac:dyDescent="0.25">
      <c r="A3" t="s">
        <v>2</v>
      </c>
      <c r="B3">
        <v>7</v>
      </c>
      <c r="C3">
        <v>10708</v>
      </c>
      <c r="D3">
        <v>10100</v>
      </c>
      <c r="E3">
        <v>11503</v>
      </c>
      <c r="F3">
        <v>430.31</v>
      </c>
      <c r="G3" s="1">
        <v>0</v>
      </c>
      <c r="H3">
        <v>0.59584999999999999</v>
      </c>
      <c r="I3">
        <v>0.41</v>
      </c>
      <c r="J3">
        <v>1.6</v>
      </c>
      <c r="K3">
        <v>706</v>
      </c>
    </row>
    <row r="4" spans="1:11" x14ac:dyDescent="0.25">
      <c r="A4" t="s">
        <v>1</v>
      </c>
      <c r="B4">
        <v>7</v>
      </c>
      <c r="C4">
        <v>1308</v>
      </c>
      <c r="D4">
        <v>1058</v>
      </c>
      <c r="E4">
        <v>1674</v>
      </c>
      <c r="F4">
        <v>199.17</v>
      </c>
      <c r="G4" s="1">
        <v>0</v>
      </c>
      <c r="H4">
        <v>3.1083500000000002</v>
      </c>
      <c r="I4">
        <v>5.45</v>
      </c>
      <c r="J4">
        <v>6.61</v>
      </c>
      <c r="K4">
        <v>1797</v>
      </c>
    </row>
    <row r="5" spans="1:11" x14ac:dyDescent="0.25">
      <c r="A5" t="s">
        <v>0</v>
      </c>
      <c r="B5">
        <v>21</v>
      </c>
      <c r="C5">
        <v>4326</v>
      </c>
      <c r="D5">
        <v>861</v>
      </c>
      <c r="E5">
        <v>11503</v>
      </c>
      <c r="F5">
        <v>4523.8500000000004</v>
      </c>
      <c r="G5" s="1">
        <v>0</v>
      </c>
      <c r="H5">
        <v>1.50054</v>
      </c>
      <c r="I5">
        <v>2.87</v>
      </c>
      <c r="J5">
        <v>2.59</v>
      </c>
      <c r="K5">
        <v>1957.7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275E-2BB8-4A37-9528-8FDA3918C1C6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8</v>
      </c>
      <c r="C2">
        <v>1097</v>
      </c>
      <c r="D2">
        <v>914</v>
      </c>
      <c r="E2">
        <v>1405</v>
      </c>
      <c r="F2">
        <v>177.55</v>
      </c>
      <c r="G2" s="1">
        <v>0</v>
      </c>
      <c r="H2">
        <v>4.4642900000000001</v>
      </c>
      <c r="I2">
        <v>14.68</v>
      </c>
      <c r="J2">
        <v>1.58</v>
      </c>
      <c r="K2">
        <v>3368</v>
      </c>
    </row>
    <row r="3" spans="1:11" x14ac:dyDescent="0.25">
      <c r="A3" t="s">
        <v>2</v>
      </c>
      <c r="B3">
        <v>8</v>
      </c>
      <c r="C3">
        <v>11419</v>
      </c>
      <c r="D3">
        <v>9556</v>
      </c>
      <c r="E3">
        <v>14798</v>
      </c>
      <c r="F3">
        <v>1903.11</v>
      </c>
      <c r="G3" s="1">
        <v>0</v>
      </c>
      <c r="H3">
        <v>0.52729000000000004</v>
      </c>
      <c r="I3">
        <v>0.36</v>
      </c>
      <c r="J3">
        <v>1.42</v>
      </c>
      <c r="K3">
        <v>706</v>
      </c>
    </row>
    <row r="4" spans="1:11" x14ac:dyDescent="0.25">
      <c r="A4" t="s">
        <v>1</v>
      </c>
      <c r="B4">
        <v>8</v>
      </c>
      <c r="C4">
        <v>15606</v>
      </c>
      <c r="D4">
        <v>12546</v>
      </c>
      <c r="E4">
        <v>17411</v>
      </c>
      <c r="F4">
        <v>1780.55</v>
      </c>
      <c r="G4" s="1">
        <v>0</v>
      </c>
      <c r="H4">
        <v>0.44198999999999999</v>
      </c>
      <c r="I4">
        <v>0.78</v>
      </c>
      <c r="J4">
        <v>0.94</v>
      </c>
      <c r="K4">
        <v>1797</v>
      </c>
    </row>
    <row r="5" spans="1:11" x14ac:dyDescent="0.25">
      <c r="A5" t="s">
        <v>0</v>
      </c>
      <c r="B5">
        <v>24</v>
      </c>
      <c r="C5">
        <v>9374</v>
      </c>
      <c r="D5">
        <v>914</v>
      </c>
      <c r="E5">
        <v>17411</v>
      </c>
      <c r="F5">
        <v>6280.75</v>
      </c>
      <c r="G5" s="1">
        <v>0</v>
      </c>
      <c r="H5">
        <v>0.82364000000000004</v>
      </c>
      <c r="I5">
        <v>1.57</v>
      </c>
      <c r="J5">
        <v>1.42</v>
      </c>
      <c r="K5">
        <v>1957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2159-3216-4EE0-B05E-D2CC1B6E7EE1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9</v>
      </c>
      <c r="C2">
        <v>941</v>
      </c>
      <c r="D2">
        <v>877</v>
      </c>
      <c r="E2">
        <v>1019</v>
      </c>
      <c r="F2">
        <v>43.09</v>
      </c>
      <c r="G2" s="1">
        <v>0</v>
      </c>
      <c r="H2">
        <v>4.9806299999999997</v>
      </c>
      <c r="I2">
        <v>16.399999999999999</v>
      </c>
      <c r="J2">
        <v>1.77</v>
      </c>
      <c r="K2">
        <v>3370.8</v>
      </c>
    </row>
    <row r="3" spans="1:11" x14ac:dyDescent="0.25">
      <c r="A3" t="s">
        <v>2</v>
      </c>
      <c r="B3">
        <v>9</v>
      </c>
      <c r="C3">
        <v>12906</v>
      </c>
      <c r="D3">
        <v>11873</v>
      </c>
      <c r="E3">
        <v>14167</v>
      </c>
      <c r="F3">
        <v>809.15</v>
      </c>
      <c r="G3" s="1">
        <v>0</v>
      </c>
      <c r="H3">
        <v>0.60221000000000002</v>
      </c>
      <c r="I3">
        <v>0.42</v>
      </c>
      <c r="J3">
        <v>1.62</v>
      </c>
      <c r="K3">
        <v>706</v>
      </c>
    </row>
    <row r="4" spans="1:11" x14ac:dyDescent="0.25">
      <c r="A4" t="s">
        <v>1</v>
      </c>
      <c r="B4">
        <v>9</v>
      </c>
      <c r="C4">
        <v>16106</v>
      </c>
      <c r="D4">
        <v>13954</v>
      </c>
      <c r="E4">
        <v>17731</v>
      </c>
      <c r="F4">
        <v>1066.05</v>
      </c>
      <c r="G4" s="1">
        <v>0</v>
      </c>
      <c r="H4">
        <v>0.50700999999999996</v>
      </c>
      <c r="I4">
        <v>0.89</v>
      </c>
      <c r="J4">
        <v>1.08</v>
      </c>
      <c r="K4">
        <v>1797</v>
      </c>
    </row>
    <row r="5" spans="1:11" x14ac:dyDescent="0.25">
      <c r="A5" t="s">
        <v>0</v>
      </c>
      <c r="B5">
        <v>27</v>
      </c>
      <c r="C5">
        <v>9984</v>
      </c>
      <c r="D5">
        <v>877</v>
      </c>
      <c r="E5">
        <v>17731</v>
      </c>
      <c r="F5">
        <v>6572.02</v>
      </c>
      <c r="G5" s="1">
        <v>0</v>
      </c>
      <c r="H5">
        <v>0.86833000000000005</v>
      </c>
      <c r="I5">
        <v>1.66</v>
      </c>
      <c r="J5">
        <v>1.5</v>
      </c>
      <c r="K5">
        <v>1957.9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A5A-A7FC-486B-9F74-946E63C9781F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10</v>
      </c>
      <c r="C2">
        <v>1086</v>
      </c>
      <c r="D2">
        <v>889</v>
      </c>
      <c r="E2">
        <v>1294</v>
      </c>
      <c r="F2">
        <v>137.19</v>
      </c>
      <c r="G2" s="1">
        <v>0</v>
      </c>
      <c r="H2">
        <v>5.5035800000000004</v>
      </c>
      <c r="I2">
        <v>18.100000000000001</v>
      </c>
      <c r="J2">
        <v>1.95</v>
      </c>
      <c r="K2">
        <v>3367</v>
      </c>
    </row>
    <row r="3" spans="1:11" x14ac:dyDescent="0.25">
      <c r="A3" t="s">
        <v>2</v>
      </c>
      <c r="B3">
        <v>10</v>
      </c>
      <c r="C3">
        <v>9743</v>
      </c>
      <c r="D3">
        <v>8233</v>
      </c>
      <c r="E3">
        <v>14544</v>
      </c>
      <c r="F3">
        <v>1690.34</v>
      </c>
      <c r="G3" s="1">
        <v>0</v>
      </c>
      <c r="H3">
        <v>0.68217000000000005</v>
      </c>
      <c r="I3">
        <v>0.47</v>
      </c>
      <c r="J3">
        <v>1.84</v>
      </c>
      <c r="K3">
        <v>706</v>
      </c>
    </row>
    <row r="4" spans="1:11" x14ac:dyDescent="0.25">
      <c r="A4" t="s">
        <v>1</v>
      </c>
      <c r="B4">
        <v>10</v>
      </c>
      <c r="C4">
        <v>11374</v>
      </c>
      <c r="D4">
        <v>1079</v>
      </c>
      <c r="E4">
        <v>16913</v>
      </c>
      <c r="F4">
        <v>6761.59</v>
      </c>
      <c r="G4" s="1">
        <v>0</v>
      </c>
      <c r="H4">
        <v>0.57376000000000005</v>
      </c>
      <c r="I4">
        <v>1.01</v>
      </c>
      <c r="J4">
        <v>1.22</v>
      </c>
      <c r="K4">
        <v>1797</v>
      </c>
    </row>
    <row r="5" spans="1:11" x14ac:dyDescent="0.25">
      <c r="A5" t="s">
        <v>0</v>
      </c>
      <c r="B5">
        <v>30</v>
      </c>
      <c r="C5">
        <v>7401</v>
      </c>
      <c r="D5">
        <v>889</v>
      </c>
      <c r="E5">
        <v>16913</v>
      </c>
      <c r="F5">
        <v>6048.23</v>
      </c>
      <c r="G5" s="1">
        <v>0</v>
      </c>
      <c r="H5">
        <v>1.09162</v>
      </c>
      <c r="I5">
        <v>2.09</v>
      </c>
      <c r="J5">
        <v>1.88</v>
      </c>
      <c r="K5">
        <v>1956.7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84F6-F041-49ED-B0BD-8C58804CFA83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20</v>
      </c>
      <c r="C2">
        <v>926</v>
      </c>
      <c r="D2">
        <v>887</v>
      </c>
      <c r="E2">
        <v>1022</v>
      </c>
      <c r="F2">
        <v>32.159999999999997</v>
      </c>
      <c r="G2" s="1">
        <v>0</v>
      </c>
      <c r="H2">
        <v>10.822509999999999</v>
      </c>
      <c r="I2">
        <v>35.619999999999997</v>
      </c>
      <c r="J2">
        <v>3.84</v>
      </c>
      <c r="K2">
        <v>3370</v>
      </c>
    </row>
    <row r="3" spans="1:11" x14ac:dyDescent="0.25">
      <c r="A3" t="s">
        <v>2</v>
      </c>
      <c r="B3">
        <v>20</v>
      </c>
      <c r="C3">
        <v>10880</v>
      </c>
      <c r="D3">
        <v>9423</v>
      </c>
      <c r="E3">
        <v>13988</v>
      </c>
      <c r="F3">
        <v>1292.77</v>
      </c>
      <c r="G3" s="1">
        <v>0</v>
      </c>
      <c r="H3">
        <v>1.4117299999999999</v>
      </c>
      <c r="I3">
        <v>0.97</v>
      </c>
      <c r="J3">
        <v>3.8</v>
      </c>
      <c r="K3">
        <v>706</v>
      </c>
    </row>
    <row r="4" spans="1:11" x14ac:dyDescent="0.25">
      <c r="A4" t="s">
        <v>1</v>
      </c>
      <c r="B4">
        <v>20</v>
      </c>
      <c r="C4">
        <v>1128</v>
      </c>
      <c r="D4">
        <v>997</v>
      </c>
      <c r="E4">
        <v>1502</v>
      </c>
      <c r="F4">
        <v>123.69</v>
      </c>
      <c r="G4" s="1">
        <v>0</v>
      </c>
      <c r="H4">
        <v>3.8707199999999999</v>
      </c>
      <c r="I4">
        <v>6.79</v>
      </c>
      <c r="J4">
        <v>8.24</v>
      </c>
      <c r="K4">
        <v>1797</v>
      </c>
    </row>
    <row r="5" spans="1:11" x14ac:dyDescent="0.25">
      <c r="A5" t="s">
        <v>0</v>
      </c>
      <c r="B5">
        <v>60</v>
      </c>
      <c r="C5">
        <v>4311</v>
      </c>
      <c r="D5">
        <v>887</v>
      </c>
      <c r="E5">
        <v>13988</v>
      </c>
      <c r="F5">
        <v>4705.3999999999996</v>
      </c>
      <c r="G5" s="1">
        <v>0</v>
      </c>
      <c r="H5">
        <v>3.6665899999999998</v>
      </c>
      <c r="I5">
        <v>7.01</v>
      </c>
      <c r="J5">
        <v>6.33</v>
      </c>
      <c r="K5">
        <v>1957.7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95D0-1584-4C38-80B3-84D317BDE4D2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30</v>
      </c>
      <c r="C2">
        <v>534</v>
      </c>
      <c r="D2">
        <v>213</v>
      </c>
      <c r="E2">
        <v>1198</v>
      </c>
      <c r="F2">
        <v>200.28</v>
      </c>
      <c r="G2" s="1">
        <v>0</v>
      </c>
      <c r="H2">
        <v>14.2315</v>
      </c>
      <c r="I2">
        <v>46.81</v>
      </c>
      <c r="J2">
        <v>5.04</v>
      </c>
      <c r="K2">
        <v>3368.3</v>
      </c>
    </row>
    <row r="3" spans="1:11" x14ac:dyDescent="0.25">
      <c r="A3" t="s">
        <v>2</v>
      </c>
      <c r="B3">
        <v>30</v>
      </c>
      <c r="C3">
        <v>17029</v>
      </c>
      <c r="D3">
        <v>9972</v>
      </c>
      <c r="E3">
        <v>21817</v>
      </c>
      <c r="F3">
        <v>2878.91</v>
      </c>
      <c r="G3" s="1">
        <v>0</v>
      </c>
      <c r="H3">
        <v>1.32439</v>
      </c>
      <c r="I3">
        <v>0.91</v>
      </c>
      <c r="J3">
        <v>3.57</v>
      </c>
      <c r="K3">
        <v>706</v>
      </c>
    </row>
    <row r="4" spans="1:11" x14ac:dyDescent="0.25">
      <c r="A4" t="s">
        <v>1</v>
      </c>
      <c r="B4">
        <v>30</v>
      </c>
      <c r="C4">
        <v>1505</v>
      </c>
      <c r="D4">
        <v>760</v>
      </c>
      <c r="E4">
        <v>16166</v>
      </c>
      <c r="F4">
        <v>2749.92</v>
      </c>
      <c r="G4" s="1">
        <v>0</v>
      </c>
      <c r="H4">
        <v>1.40489</v>
      </c>
      <c r="I4">
        <v>2.4700000000000002</v>
      </c>
      <c r="J4">
        <v>2.99</v>
      </c>
      <c r="K4">
        <v>1797</v>
      </c>
    </row>
    <row r="5" spans="1:11" x14ac:dyDescent="0.25">
      <c r="A5" t="s">
        <v>0</v>
      </c>
      <c r="B5">
        <v>90</v>
      </c>
      <c r="C5">
        <v>6356</v>
      </c>
      <c r="D5">
        <v>213</v>
      </c>
      <c r="E5">
        <v>21817</v>
      </c>
      <c r="F5">
        <v>7899.92</v>
      </c>
      <c r="G5" s="1">
        <v>0</v>
      </c>
      <c r="H5">
        <v>2.8004199999999999</v>
      </c>
      <c r="I5">
        <v>5.35</v>
      </c>
      <c r="J5">
        <v>4.83</v>
      </c>
      <c r="K5">
        <v>1957.1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4801-9AD8-4530-8B39-22EF0E3CF47E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40</v>
      </c>
      <c r="C2">
        <v>750</v>
      </c>
      <c r="D2">
        <v>361</v>
      </c>
      <c r="E2">
        <v>1231</v>
      </c>
      <c r="F2">
        <v>248.83</v>
      </c>
      <c r="G2" s="1">
        <v>0</v>
      </c>
      <c r="H2">
        <v>25.839790000000001</v>
      </c>
      <c r="I2">
        <v>84.98</v>
      </c>
      <c r="J2">
        <v>9.16</v>
      </c>
      <c r="K2">
        <v>3367.5</v>
      </c>
    </row>
    <row r="3" spans="1:11" x14ac:dyDescent="0.25">
      <c r="A3" t="s">
        <v>2</v>
      </c>
      <c r="B3">
        <v>40</v>
      </c>
      <c r="C3">
        <v>16554</v>
      </c>
      <c r="D3">
        <v>8201</v>
      </c>
      <c r="E3">
        <v>23386</v>
      </c>
      <c r="F3">
        <v>3588.17</v>
      </c>
      <c r="G3" s="1">
        <v>0</v>
      </c>
      <c r="H3">
        <v>1.6874100000000001</v>
      </c>
      <c r="I3">
        <v>1.1599999999999999</v>
      </c>
      <c r="J3">
        <v>4.54</v>
      </c>
      <c r="K3">
        <v>706</v>
      </c>
    </row>
    <row r="4" spans="1:11" x14ac:dyDescent="0.25">
      <c r="A4" t="s">
        <v>1</v>
      </c>
      <c r="B4">
        <v>40</v>
      </c>
      <c r="C4">
        <v>4367</v>
      </c>
      <c r="D4">
        <v>739</v>
      </c>
      <c r="E4">
        <v>16792</v>
      </c>
      <c r="F4">
        <v>4944.71</v>
      </c>
      <c r="G4" s="1">
        <v>0</v>
      </c>
      <c r="H4">
        <v>2.2952900000000001</v>
      </c>
      <c r="I4">
        <v>4.03</v>
      </c>
      <c r="J4">
        <v>4.88</v>
      </c>
      <c r="K4">
        <v>1797</v>
      </c>
    </row>
    <row r="5" spans="1:11" x14ac:dyDescent="0.25">
      <c r="A5" t="s">
        <v>0</v>
      </c>
      <c r="B5">
        <v>120</v>
      </c>
      <c r="C5">
        <v>7224</v>
      </c>
      <c r="D5">
        <v>361</v>
      </c>
      <c r="E5">
        <v>23386</v>
      </c>
      <c r="F5">
        <v>7627.1</v>
      </c>
      <c r="G5" s="1">
        <v>0</v>
      </c>
      <c r="H5">
        <v>4.4697699999999996</v>
      </c>
      <c r="I5">
        <v>8.5399999999999991</v>
      </c>
      <c r="J5">
        <v>7.71</v>
      </c>
      <c r="K5">
        <v>1956.8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58E5-8738-4E43-A221-1DBB27FEF6FE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3</v>
      </c>
      <c r="C2">
        <v>528</v>
      </c>
      <c r="D2">
        <v>245</v>
      </c>
      <c r="E2">
        <v>854</v>
      </c>
      <c r="F2">
        <v>250.48</v>
      </c>
      <c r="G2" s="1">
        <v>0</v>
      </c>
      <c r="H2">
        <v>3.3076099999999999</v>
      </c>
      <c r="I2">
        <v>10.9</v>
      </c>
      <c r="J2">
        <v>1.17</v>
      </c>
      <c r="K2">
        <v>3373</v>
      </c>
    </row>
    <row r="3" spans="1:11" x14ac:dyDescent="0.25">
      <c r="A3" t="s">
        <v>2</v>
      </c>
      <c r="B3">
        <v>3</v>
      </c>
      <c r="C3">
        <v>13394</v>
      </c>
      <c r="D3">
        <v>12950</v>
      </c>
      <c r="E3">
        <v>13865</v>
      </c>
      <c r="F3">
        <v>374.01</v>
      </c>
      <c r="G3" s="1">
        <v>0</v>
      </c>
      <c r="H3">
        <v>0.21637000000000001</v>
      </c>
      <c r="I3">
        <v>0.15</v>
      </c>
      <c r="J3">
        <v>0.57999999999999996</v>
      </c>
      <c r="K3">
        <v>706</v>
      </c>
    </row>
    <row r="4" spans="1:11" x14ac:dyDescent="0.25">
      <c r="A4" t="s">
        <v>1</v>
      </c>
      <c r="B4">
        <v>3</v>
      </c>
      <c r="C4">
        <v>852</v>
      </c>
      <c r="D4">
        <v>809</v>
      </c>
      <c r="E4">
        <v>926</v>
      </c>
      <c r="F4">
        <v>52.55</v>
      </c>
      <c r="G4" s="1">
        <v>0</v>
      </c>
      <c r="H4">
        <v>1.62866</v>
      </c>
      <c r="I4">
        <v>2.86</v>
      </c>
      <c r="J4">
        <v>3.47</v>
      </c>
      <c r="K4">
        <v>1797</v>
      </c>
    </row>
    <row r="5" spans="1:11" x14ac:dyDescent="0.25">
      <c r="A5" t="s">
        <v>0</v>
      </c>
      <c r="B5">
        <v>9</v>
      </c>
      <c r="C5">
        <v>4924</v>
      </c>
      <c r="D5">
        <v>245</v>
      </c>
      <c r="E5">
        <v>13865</v>
      </c>
      <c r="F5">
        <v>5996.05</v>
      </c>
      <c r="G5" s="1">
        <v>0</v>
      </c>
      <c r="H5">
        <v>0.57211999999999996</v>
      </c>
      <c r="I5">
        <v>1.0900000000000001</v>
      </c>
      <c r="J5">
        <v>0.99</v>
      </c>
      <c r="K5">
        <v>1958.7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2BFF-2BCD-46DD-B122-1940194A6672}">
  <dimension ref="A1:D97"/>
  <sheetViews>
    <sheetView topLeftCell="A77" workbookViewId="0">
      <selection activeCell="C96" sqref="C96"/>
    </sheetView>
  </sheetViews>
  <sheetFormatPr defaultRowHeight="15" x14ac:dyDescent="0.25"/>
  <cols>
    <col min="1" max="1" width="21.5703125" bestFit="1" customWidth="1"/>
    <col min="2" max="2" width="17.85546875" bestFit="1" customWidth="1"/>
    <col min="3" max="3" width="13.85546875" bestFit="1" customWidth="1"/>
    <col min="4" max="4" width="8.28515625" bestFit="1" customWidth="1"/>
    <col min="5" max="5" width="11.28515625" bestFit="1" customWidth="1"/>
    <col min="6" max="6" width="26.85546875" bestFit="1" customWidth="1"/>
    <col min="7" max="7" width="5.85546875" bestFit="1" customWidth="1"/>
    <col min="8" max="8" width="10" bestFit="1" customWidth="1"/>
    <col min="9" max="9" width="11.28515625" bestFit="1" customWidth="1"/>
  </cols>
  <sheetData>
    <row r="1" spans="1:4" x14ac:dyDescent="0.25">
      <c r="A1" t="s">
        <v>64</v>
      </c>
    </row>
    <row r="2" spans="1:4" x14ac:dyDescent="0.25">
      <c r="A2" s="14" t="s">
        <v>60</v>
      </c>
      <c r="B2" s="14" t="s">
        <v>61</v>
      </c>
    </row>
    <row r="3" spans="1:4" x14ac:dyDescent="0.25">
      <c r="A3" s="14" t="s">
        <v>55</v>
      </c>
      <c r="B3" t="s">
        <v>62</v>
      </c>
      <c r="C3" t="s">
        <v>63</v>
      </c>
      <c r="D3" t="s">
        <v>56</v>
      </c>
    </row>
    <row r="4" spans="1:4" x14ac:dyDescent="0.25">
      <c r="A4" s="15" t="s">
        <v>2</v>
      </c>
      <c r="B4">
        <v>20</v>
      </c>
      <c r="D4">
        <v>20</v>
      </c>
    </row>
    <row r="5" spans="1:4" x14ac:dyDescent="0.25">
      <c r="A5" s="15" t="s">
        <v>1</v>
      </c>
      <c r="B5">
        <v>7</v>
      </c>
      <c r="C5">
        <v>13</v>
      </c>
      <c r="D5">
        <v>20</v>
      </c>
    </row>
    <row r="6" spans="1:4" x14ac:dyDescent="0.25">
      <c r="A6" s="15" t="s">
        <v>3</v>
      </c>
      <c r="B6">
        <v>5</v>
      </c>
      <c r="C6">
        <v>15</v>
      </c>
      <c r="D6">
        <v>20</v>
      </c>
    </row>
    <row r="7" spans="1:4" x14ac:dyDescent="0.25">
      <c r="A7" s="15" t="s">
        <v>56</v>
      </c>
      <c r="B7">
        <v>32</v>
      </c>
      <c r="C7">
        <v>28</v>
      </c>
      <c r="D7">
        <v>60</v>
      </c>
    </row>
    <row r="11" spans="1:4" x14ac:dyDescent="0.25">
      <c r="A11" s="14" t="s">
        <v>14</v>
      </c>
      <c r="B11" t="s">
        <v>68</v>
      </c>
    </row>
    <row r="13" spans="1:4" x14ac:dyDescent="0.25">
      <c r="A13" s="14" t="s">
        <v>60</v>
      </c>
      <c r="B13" s="14" t="s">
        <v>61</v>
      </c>
    </row>
    <row r="14" spans="1:4" x14ac:dyDescent="0.25">
      <c r="A14" s="14" t="s">
        <v>55</v>
      </c>
      <c r="B14" t="s">
        <v>62</v>
      </c>
      <c r="C14" t="s">
        <v>63</v>
      </c>
      <c r="D14" t="s">
        <v>56</v>
      </c>
    </row>
    <row r="15" spans="1:4" x14ac:dyDescent="0.25">
      <c r="A15" s="15" t="s">
        <v>65</v>
      </c>
      <c r="B15">
        <v>11</v>
      </c>
      <c r="C15">
        <v>4</v>
      </c>
      <c r="D15">
        <v>15</v>
      </c>
    </row>
    <row r="16" spans="1:4" x14ac:dyDescent="0.25">
      <c r="A16" s="15" t="s">
        <v>66</v>
      </c>
      <c r="B16">
        <v>15</v>
      </c>
      <c r="C16">
        <v>18</v>
      </c>
      <c r="D16">
        <v>33</v>
      </c>
    </row>
    <row r="17" spans="1:4" x14ac:dyDescent="0.25">
      <c r="A17" s="15" t="s">
        <v>67</v>
      </c>
      <c r="B17">
        <v>6</v>
      </c>
      <c r="C17">
        <v>6</v>
      </c>
      <c r="D17">
        <v>12</v>
      </c>
    </row>
    <row r="18" spans="1:4" x14ac:dyDescent="0.25">
      <c r="A18" s="15" t="s">
        <v>56</v>
      </c>
      <c r="B18">
        <v>32</v>
      </c>
      <c r="C18">
        <v>28</v>
      </c>
      <c r="D18">
        <v>60</v>
      </c>
    </row>
    <row r="23" spans="1:4" x14ac:dyDescent="0.25">
      <c r="A23" s="14" t="s">
        <v>54</v>
      </c>
      <c r="B23" t="s">
        <v>68</v>
      </c>
    </row>
    <row r="25" spans="1:4" x14ac:dyDescent="0.25">
      <c r="A25" s="14" t="s">
        <v>55</v>
      </c>
      <c r="B25" t="s">
        <v>69</v>
      </c>
    </row>
    <row r="26" spans="1:4" x14ac:dyDescent="0.25">
      <c r="A26" s="15" t="s">
        <v>2</v>
      </c>
      <c r="B26">
        <v>10247.4</v>
      </c>
    </row>
    <row r="27" spans="1:4" x14ac:dyDescent="0.25">
      <c r="A27" s="15" t="s">
        <v>1</v>
      </c>
      <c r="B27">
        <v>1660.95</v>
      </c>
    </row>
    <row r="28" spans="1:4" x14ac:dyDescent="0.25">
      <c r="A28" s="15" t="s">
        <v>3</v>
      </c>
      <c r="B28">
        <v>-61.6</v>
      </c>
    </row>
    <row r="29" spans="1:4" x14ac:dyDescent="0.25">
      <c r="A29" s="15" t="s">
        <v>56</v>
      </c>
      <c r="B29">
        <v>3948.9166666666665</v>
      </c>
    </row>
    <row r="30" spans="1:4" x14ac:dyDescent="0.25">
      <c r="A30" s="15"/>
    </row>
    <row r="31" spans="1:4" x14ac:dyDescent="0.25">
      <c r="A31" s="14" t="s">
        <v>54</v>
      </c>
      <c r="B31" t="s">
        <v>68</v>
      </c>
    </row>
    <row r="33" spans="1:4" x14ac:dyDescent="0.25">
      <c r="A33" s="14" t="s">
        <v>55</v>
      </c>
      <c r="B33" t="s">
        <v>70</v>
      </c>
    </row>
    <row r="34" spans="1:4" x14ac:dyDescent="0.25">
      <c r="A34" s="15" t="s">
        <v>1</v>
      </c>
      <c r="B34" s="1">
        <v>2.7000000000000003E-2</v>
      </c>
    </row>
    <row r="35" spans="1:4" x14ac:dyDescent="0.25">
      <c r="A35" s="15" t="s">
        <v>2</v>
      </c>
      <c r="B35" s="1">
        <v>0</v>
      </c>
    </row>
    <row r="36" spans="1:4" x14ac:dyDescent="0.25">
      <c r="A36" s="15" t="s">
        <v>3</v>
      </c>
      <c r="B36" s="1">
        <v>0</v>
      </c>
    </row>
    <row r="37" spans="1:4" x14ac:dyDescent="0.25">
      <c r="A37" s="15" t="s">
        <v>56</v>
      </c>
      <c r="B37" s="1">
        <v>9.0000000000000011E-3</v>
      </c>
    </row>
    <row r="39" spans="1:4" x14ac:dyDescent="0.25">
      <c r="A39" s="14" t="s">
        <v>14</v>
      </c>
      <c r="B39" t="s">
        <v>68</v>
      </c>
    </row>
    <row r="41" spans="1:4" x14ac:dyDescent="0.25">
      <c r="A41" s="14" t="s">
        <v>60</v>
      </c>
      <c r="B41" s="14" t="s">
        <v>61</v>
      </c>
    </row>
    <row r="42" spans="1:4" x14ac:dyDescent="0.25">
      <c r="A42" s="14" t="s">
        <v>55</v>
      </c>
      <c r="B42" t="s">
        <v>62</v>
      </c>
      <c r="C42" t="s">
        <v>63</v>
      </c>
      <c r="D42" t="s">
        <v>56</v>
      </c>
    </row>
    <row r="43" spans="1:4" x14ac:dyDescent="0.25">
      <c r="A43" s="15" t="s">
        <v>65</v>
      </c>
      <c r="B43">
        <v>10</v>
      </c>
      <c r="C43">
        <v>5</v>
      </c>
      <c r="D43">
        <v>15</v>
      </c>
    </row>
    <row r="44" spans="1:4" x14ac:dyDescent="0.25">
      <c r="A44" s="15" t="s">
        <v>66</v>
      </c>
      <c r="B44">
        <v>7</v>
      </c>
      <c r="C44">
        <v>26</v>
      </c>
      <c r="D44">
        <v>33</v>
      </c>
    </row>
    <row r="45" spans="1:4" x14ac:dyDescent="0.25">
      <c r="A45" s="15" t="s">
        <v>67</v>
      </c>
      <c r="B45">
        <v>6</v>
      </c>
      <c r="C45">
        <v>6</v>
      </c>
      <c r="D45">
        <v>12</v>
      </c>
    </row>
    <row r="46" spans="1:4" x14ac:dyDescent="0.25">
      <c r="A46" s="15" t="s">
        <v>56</v>
      </c>
      <c r="B46">
        <v>23</v>
      </c>
      <c r="C46">
        <v>37</v>
      </c>
      <c r="D46">
        <v>60</v>
      </c>
    </row>
    <row r="48" spans="1:4" x14ac:dyDescent="0.25">
      <c r="A48" s="14" t="s">
        <v>14</v>
      </c>
      <c r="B48" t="s">
        <v>68</v>
      </c>
    </row>
    <row r="50" spans="1:2" x14ac:dyDescent="0.25">
      <c r="A50" s="14" t="s">
        <v>55</v>
      </c>
      <c r="B50" t="s">
        <v>58</v>
      </c>
    </row>
    <row r="51" spans="1:2" x14ac:dyDescent="0.25">
      <c r="A51" s="15" t="s">
        <v>65</v>
      </c>
      <c r="B51" s="16">
        <v>8.8214860000000002</v>
      </c>
    </row>
    <row r="52" spans="1:2" x14ac:dyDescent="0.25">
      <c r="A52" s="15" t="s">
        <v>66</v>
      </c>
      <c r="B52" s="16">
        <v>1.6935803030303027</v>
      </c>
    </row>
    <row r="53" spans="1:2" x14ac:dyDescent="0.25">
      <c r="A53" s="15" t="s">
        <v>67</v>
      </c>
      <c r="B53" s="16">
        <v>6.4093724999999999</v>
      </c>
    </row>
    <row r="54" spans="1:2" x14ac:dyDescent="0.25">
      <c r="A54" s="15" t="s">
        <v>56</v>
      </c>
      <c r="B54" s="16">
        <v>4.4187151666666686</v>
      </c>
    </row>
    <row r="56" spans="1:2" x14ac:dyDescent="0.25">
      <c r="A56" s="14" t="s">
        <v>14</v>
      </c>
      <c r="B56" t="s">
        <v>68</v>
      </c>
    </row>
    <row r="57" spans="1:2" x14ac:dyDescent="0.25">
      <c r="A57" s="14" t="s">
        <v>54</v>
      </c>
      <c r="B57" t="s">
        <v>68</v>
      </c>
    </row>
    <row r="59" spans="1:2" x14ac:dyDescent="0.25">
      <c r="A59" s="14" t="s">
        <v>55</v>
      </c>
      <c r="B59" t="s">
        <v>58</v>
      </c>
    </row>
    <row r="60" spans="1:2" x14ac:dyDescent="0.25">
      <c r="A60" s="15">
        <v>1</v>
      </c>
      <c r="B60" s="16">
        <v>0.90931333333333331</v>
      </c>
    </row>
    <row r="61" spans="1:2" x14ac:dyDescent="0.25">
      <c r="A61" s="15">
        <v>2</v>
      </c>
      <c r="B61" s="16">
        <v>1.4756266666666666</v>
      </c>
    </row>
    <row r="62" spans="1:2" x14ac:dyDescent="0.25">
      <c r="A62" s="15">
        <v>3</v>
      </c>
      <c r="B62" s="16">
        <v>1.4559800000000003</v>
      </c>
    </row>
    <row r="63" spans="1:2" x14ac:dyDescent="0.25">
      <c r="A63" s="15">
        <v>4</v>
      </c>
      <c r="B63" s="16">
        <v>1.726123333333333</v>
      </c>
    </row>
    <row r="64" spans="1:2" x14ac:dyDescent="0.25">
      <c r="A64" s="15">
        <v>5</v>
      </c>
      <c r="B64" s="16">
        <v>1.4527099999999999</v>
      </c>
    </row>
    <row r="65" spans="1:2" x14ac:dyDescent="0.25">
      <c r="A65" s="15">
        <v>6</v>
      </c>
      <c r="B65" s="16">
        <v>1.4805200000000001</v>
      </c>
    </row>
    <row r="66" spans="1:2" x14ac:dyDescent="0.25">
      <c r="A66" s="15">
        <v>7</v>
      </c>
      <c r="B66" s="16">
        <v>2.5788199999999999</v>
      </c>
    </row>
    <row r="67" spans="1:2" x14ac:dyDescent="0.25">
      <c r="A67" s="15">
        <v>8</v>
      </c>
      <c r="B67" s="16">
        <v>1.8111899999999999</v>
      </c>
    </row>
    <row r="68" spans="1:2" x14ac:dyDescent="0.25">
      <c r="A68" s="15">
        <v>9</v>
      </c>
      <c r="B68" s="16">
        <v>2.0299499999999999</v>
      </c>
    </row>
    <row r="69" spans="1:2" x14ac:dyDescent="0.25">
      <c r="A69" s="15">
        <v>10</v>
      </c>
      <c r="B69" s="16">
        <v>2.2531700000000003</v>
      </c>
    </row>
    <row r="70" spans="1:2" x14ac:dyDescent="0.25">
      <c r="A70" s="15">
        <v>20</v>
      </c>
      <c r="B70" s="16">
        <v>5.3683199999999998</v>
      </c>
    </row>
    <row r="71" spans="1:2" x14ac:dyDescent="0.25">
      <c r="A71" s="15">
        <v>30</v>
      </c>
      <c r="B71" s="16">
        <v>5.6535933333333332</v>
      </c>
    </row>
    <row r="72" spans="1:2" x14ac:dyDescent="0.25">
      <c r="A72" s="15">
        <v>40</v>
      </c>
      <c r="B72" s="16">
        <v>9.9408300000000001</v>
      </c>
    </row>
    <row r="73" spans="1:2" x14ac:dyDescent="0.25">
      <c r="A73" s="15">
        <v>50</v>
      </c>
      <c r="B73" s="16">
        <v>4.6747466666666666</v>
      </c>
    </row>
    <row r="74" spans="1:2" x14ac:dyDescent="0.25">
      <c r="A74" s="15">
        <v>60</v>
      </c>
      <c r="B74" s="16">
        <v>5.8963766666666659</v>
      </c>
    </row>
    <row r="75" spans="1:2" x14ac:dyDescent="0.25">
      <c r="A75" s="15">
        <v>70</v>
      </c>
      <c r="B75" s="16">
        <v>8.9513099999999994</v>
      </c>
    </row>
    <row r="76" spans="1:2" x14ac:dyDescent="0.25">
      <c r="A76" s="15">
        <v>80</v>
      </c>
      <c r="B76" s="16">
        <v>12.197759999999997</v>
      </c>
    </row>
    <row r="77" spans="1:2" x14ac:dyDescent="0.25">
      <c r="A77" s="15">
        <v>90</v>
      </c>
      <c r="B77" s="16">
        <v>7.1695866666666674</v>
      </c>
    </row>
    <row r="78" spans="1:2" x14ac:dyDescent="0.25">
      <c r="A78" s="15">
        <v>100</v>
      </c>
      <c r="B78" s="16">
        <v>9.8923966666666683</v>
      </c>
    </row>
    <row r="79" spans="1:2" x14ac:dyDescent="0.25">
      <c r="A79" s="15" t="s">
        <v>56</v>
      </c>
      <c r="B79" s="16">
        <v>4.4187151666666677</v>
      </c>
    </row>
    <row r="80" spans="1:2" x14ac:dyDescent="0.25">
      <c r="A80" s="15"/>
      <c r="B80" s="16"/>
    </row>
    <row r="82" spans="1:3" x14ac:dyDescent="0.25">
      <c r="A82" s="14" t="s">
        <v>54</v>
      </c>
      <c r="B82" t="s">
        <v>68</v>
      </c>
    </row>
    <row r="84" spans="1:3" x14ac:dyDescent="0.25">
      <c r="A84" s="14" t="s">
        <v>55</v>
      </c>
      <c r="B84" t="s">
        <v>71</v>
      </c>
      <c r="C84" t="s">
        <v>72</v>
      </c>
    </row>
    <row r="85" spans="1:3" x14ac:dyDescent="0.25">
      <c r="A85" s="15" t="s">
        <v>2</v>
      </c>
      <c r="B85" s="16">
        <v>2913</v>
      </c>
      <c r="C85" s="16">
        <v>52082</v>
      </c>
    </row>
    <row r="86" spans="1:3" x14ac:dyDescent="0.25">
      <c r="A86" s="15" t="s">
        <v>1</v>
      </c>
      <c r="B86" s="16">
        <v>94</v>
      </c>
      <c r="C86" s="16">
        <v>30823</v>
      </c>
    </row>
    <row r="87" spans="1:3" x14ac:dyDescent="0.25">
      <c r="A87" s="15" t="s">
        <v>3</v>
      </c>
      <c r="B87" s="16">
        <v>140</v>
      </c>
      <c r="C87" s="16">
        <v>5446</v>
      </c>
    </row>
    <row r="88" spans="1:3" x14ac:dyDescent="0.25">
      <c r="A88" s="15" t="s">
        <v>56</v>
      </c>
      <c r="B88" s="16">
        <v>94</v>
      </c>
      <c r="C88" s="16">
        <v>52082</v>
      </c>
    </row>
    <row r="91" spans="1:3" x14ac:dyDescent="0.25">
      <c r="A91" t="s">
        <v>57</v>
      </c>
    </row>
    <row r="92" spans="1:3" x14ac:dyDescent="0.25">
      <c r="A92" s="16">
        <v>6948.916666666667</v>
      </c>
    </row>
    <row r="93" spans="1:3" x14ac:dyDescent="0.25">
      <c r="C93" t="s">
        <v>59</v>
      </c>
    </row>
    <row r="94" spans="1:3" x14ac:dyDescent="0.25">
      <c r="C94" s="1">
        <v>0.39</v>
      </c>
    </row>
    <row r="96" spans="1:3" x14ac:dyDescent="0.25">
      <c r="A96" t="s">
        <v>58</v>
      </c>
    </row>
    <row r="97" spans="1:1" x14ac:dyDescent="0.25">
      <c r="A97" s="16">
        <v>4.4187151666666677</v>
      </c>
    </row>
  </sheetData>
  <pageMargins left="0.7" right="0.7" top="0.75" bottom="0.75" header="0.3" footer="0.3"/>
  <drawing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4297-DCE0-4A89-A0CC-BBF0C7658EF6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50</v>
      </c>
      <c r="C2">
        <v>1399</v>
      </c>
      <c r="D2">
        <v>533</v>
      </c>
      <c r="E2">
        <v>3584</v>
      </c>
      <c r="F2">
        <v>762.33</v>
      </c>
      <c r="G2" s="1">
        <v>0</v>
      </c>
      <c r="H2">
        <v>11.0205</v>
      </c>
      <c r="I2">
        <v>36.25</v>
      </c>
      <c r="J2">
        <v>3.91</v>
      </c>
      <c r="K2">
        <v>3368.6</v>
      </c>
    </row>
    <row r="3" spans="1:11" x14ac:dyDescent="0.25">
      <c r="A3" t="s">
        <v>2</v>
      </c>
      <c r="B3">
        <v>50</v>
      </c>
      <c r="C3">
        <v>21239</v>
      </c>
      <c r="D3">
        <v>8804</v>
      </c>
      <c r="E3">
        <v>36431</v>
      </c>
      <c r="F3">
        <v>5468.98</v>
      </c>
      <c r="G3" s="1">
        <v>0</v>
      </c>
      <c r="H3">
        <v>1.35439</v>
      </c>
      <c r="I3">
        <v>0.93</v>
      </c>
      <c r="J3">
        <v>3.65</v>
      </c>
      <c r="K3">
        <v>706</v>
      </c>
    </row>
    <row r="4" spans="1:11" x14ac:dyDescent="0.25">
      <c r="A4" t="s">
        <v>1</v>
      </c>
      <c r="B4">
        <v>50</v>
      </c>
      <c r="C4">
        <v>4427</v>
      </c>
      <c r="D4">
        <v>761</v>
      </c>
      <c r="E4">
        <v>13783</v>
      </c>
      <c r="F4">
        <v>4437.62</v>
      </c>
      <c r="G4" s="1">
        <v>0</v>
      </c>
      <c r="H4">
        <v>1.6493500000000001</v>
      </c>
      <c r="I4">
        <v>2.89</v>
      </c>
      <c r="J4">
        <v>3.51</v>
      </c>
      <c r="K4">
        <v>1797</v>
      </c>
    </row>
    <row r="5" spans="1:11" x14ac:dyDescent="0.25">
      <c r="A5" t="s">
        <v>0</v>
      </c>
      <c r="B5">
        <v>150</v>
      </c>
      <c r="C5">
        <v>9021</v>
      </c>
      <c r="D5">
        <v>533</v>
      </c>
      <c r="E5">
        <v>36431</v>
      </c>
      <c r="F5">
        <v>9637.75</v>
      </c>
      <c r="G5" s="1">
        <v>0</v>
      </c>
      <c r="H5">
        <v>3.69868</v>
      </c>
      <c r="I5">
        <v>7.07</v>
      </c>
      <c r="J5">
        <v>6.38</v>
      </c>
      <c r="K5">
        <v>1957.2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F099-76C5-41E6-AC28-C43D2DA24E7B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60</v>
      </c>
      <c r="C2">
        <v>3408</v>
      </c>
      <c r="D2">
        <v>140</v>
      </c>
      <c r="E2">
        <v>4149</v>
      </c>
      <c r="F2">
        <v>706.81</v>
      </c>
      <c r="G2" s="1">
        <v>0</v>
      </c>
      <c r="H2">
        <v>14.333489999999999</v>
      </c>
      <c r="I2">
        <v>47.14</v>
      </c>
      <c r="J2">
        <v>5.08</v>
      </c>
      <c r="K2">
        <v>3367.7</v>
      </c>
    </row>
    <row r="3" spans="1:11" x14ac:dyDescent="0.25">
      <c r="A3" t="s">
        <v>2</v>
      </c>
      <c r="B3">
        <v>60</v>
      </c>
      <c r="C3">
        <v>24223</v>
      </c>
      <c r="D3">
        <v>7570</v>
      </c>
      <c r="E3">
        <v>35511</v>
      </c>
      <c r="F3">
        <v>7065.37</v>
      </c>
      <c r="G3" s="1">
        <v>0</v>
      </c>
      <c r="H3">
        <v>1.5201</v>
      </c>
      <c r="I3">
        <v>1.05</v>
      </c>
      <c r="J3">
        <v>4.09</v>
      </c>
      <c r="K3">
        <v>706</v>
      </c>
    </row>
    <row r="4" spans="1:11" x14ac:dyDescent="0.25">
      <c r="A4" t="s">
        <v>1</v>
      </c>
      <c r="B4">
        <v>60</v>
      </c>
      <c r="C4">
        <v>846</v>
      </c>
      <c r="D4">
        <v>738</v>
      </c>
      <c r="E4">
        <v>1400</v>
      </c>
      <c r="F4">
        <v>143.22999999999999</v>
      </c>
      <c r="G4" s="1">
        <v>0</v>
      </c>
      <c r="H4">
        <v>1.8355399999999999</v>
      </c>
      <c r="I4">
        <v>3.22</v>
      </c>
      <c r="J4">
        <v>3.91</v>
      </c>
      <c r="K4">
        <v>1797</v>
      </c>
    </row>
    <row r="5" spans="1:11" x14ac:dyDescent="0.25">
      <c r="A5" t="s">
        <v>0</v>
      </c>
      <c r="B5">
        <v>180</v>
      </c>
      <c r="C5">
        <v>9492</v>
      </c>
      <c r="D5">
        <v>140</v>
      </c>
      <c r="E5">
        <v>35511</v>
      </c>
      <c r="F5">
        <v>11242.85</v>
      </c>
      <c r="G5" s="1">
        <v>0</v>
      </c>
      <c r="H5">
        <v>4.4536800000000003</v>
      </c>
      <c r="I5">
        <v>8.51</v>
      </c>
      <c r="J5">
        <v>7.68</v>
      </c>
      <c r="K5">
        <v>1956.9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5C32-7F07-4D9F-B905-105EBB8F11FC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70</v>
      </c>
      <c r="C2">
        <v>2430</v>
      </c>
      <c r="D2">
        <v>1945</v>
      </c>
      <c r="E2">
        <v>2863</v>
      </c>
      <c r="F2">
        <v>268.67</v>
      </c>
      <c r="G2" s="1">
        <v>0</v>
      </c>
      <c r="H2">
        <v>22.95082</v>
      </c>
      <c r="I2">
        <v>75.5</v>
      </c>
      <c r="J2">
        <v>8.14</v>
      </c>
      <c r="K2">
        <v>3368.7</v>
      </c>
    </row>
    <row r="3" spans="1:11" x14ac:dyDescent="0.25">
      <c r="A3" t="s">
        <v>2</v>
      </c>
      <c r="B3">
        <v>70</v>
      </c>
      <c r="C3">
        <v>26528</v>
      </c>
      <c r="D3">
        <v>8473</v>
      </c>
      <c r="E3">
        <v>39720</v>
      </c>
      <c r="F3">
        <v>8477.59</v>
      </c>
      <c r="G3" s="1">
        <v>0</v>
      </c>
      <c r="H3">
        <v>1.7600800000000001</v>
      </c>
      <c r="I3">
        <v>1.21</v>
      </c>
      <c r="J3">
        <v>4.74</v>
      </c>
      <c r="K3">
        <v>706</v>
      </c>
    </row>
    <row r="4" spans="1:11" x14ac:dyDescent="0.25">
      <c r="A4" t="s">
        <v>1</v>
      </c>
      <c r="B4">
        <v>70</v>
      </c>
      <c r="C4">
        <v>845</v>
      </c>
      <c r="D4">
        <v>740</v>
      </c>
      <c r="E4">
        <v>1634</v>
      </c>
      <c r="F4">
        <v>154.24</v>
      </c>
      <c r="G4" s="1">
        <v>0</v>
      </c>
      <c r="H4">
        <v>2.14303</v>
      </c>
      <c r="I4">
        <v>3.76</v>
      </c>
      <c r="J4">
        <v>4.5599999999999996</v>
      </c>
      <c r="K4">
        <v>1797</v>
      </c>
    </row>
    <row r="5" spans="1:11" x14ac:dyDescent="0.25">
      <c r="A5" t="s">
        <v>0</v>
      </c>
      <c r="B5">
        <v>210</v>
      </c>
      <c r="C5">
        <v>9934</v>
      </c>
      <c r="D5">
        <v>740</v>
      </c>
      <c r="E5">
        <v>39720</v>
      </c>
      <c r="F5">
        <v>12731.17</v>
      </c>
      <c r="G5" s="1">
        <v>0</v>
      </c>
      <c r="H5">
        <v>4.7676299999999996</v>
      </c>
      <c r="I5">
        <v>9.11</v>
      </c>
      <c r="J5">
        <v>8.2200000000000006</v>
      </c>
      <c r="K5">
        <v>1957.2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ECE-393B-4EB1-AD72-4C69F28A1248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80</v>
      </c>
      <c r="C2">
        <v>1779</v>
      </c>
      <c r="D2">
        <v>1355</v>
      </c>
      <c r="E2">
        <v>2399</v>
      </c>
      <c r="F2">
        <v>245.87</v>
      </c>
      <c r="G2" s="1">
        <v>0</v>
      </c>
      <c r="H2">
        <v>31.708279999999998</v>
      </c>
      <c r="I2">
        <v>104.32</v>
      </c>
      <c r="J2">
        <v>11.24</v>
      </c>
      <c r="K2">
        <v>3369</v>
      </c>
    </row>
    <row r="3" spans="1:11" x14ac:dyDescent="0.25">
      <c r="A3" t="s">
        <v>2</v>
      </c>
      <c r="B3">
        <v>80</v>
      </c>
      <c r="C3">
        <v>23753</v>
      </c>
      <c r="D3">
        <v>2913</v>
      </c>
      <c r="E3">
        <v>33892</v>
      </c>
      <c r="F3">
        <v>6476.72</v>
      </c>
      <c r="G3" s="1">
        <v>0</v>
      </c>
      <c r="H3">
        <v>2.35703</v>
      </c>
      <c r="I3">
        <v>1.62</v>
      </c>
      <c r="J3">
        <v>6.35</v>
      </c>
      <c r="K3">
        <v>705.7</v>
      </c>
    </row>
    <row r="4" spans="1:11" x14ac:dyDescent="0.25">
      <c r="A4" t="s">
        <v>1</v>
      </c>
      <c r="B4">
        <v>80</v>
      </c>
      <c r="C4">
        <v>929</v>
      </c>
      <c r="D4">
        <v>114</v>
      </c>
      <c r="E4">
        <v>1564</v>
      </c>
      <c r="F4">
        <v>292.41000000000003</v>
      </c>
      <c r="G4" s="1">
        <v>0.15</v>
      </c>
      <c r="H4">
        <v>2.5279699999999998</v>
      </c>
      <c r="I4">
        <v>3.82</v>
      </c>
      <c r="J4">
        <v>5.38</v>
      </c>
      <c r="K4">
        <v>1548.5</v>
      </c>
    </row>
    <row r="5" spans="1:11" x14ac:dyDescent="0.25">
      <c r="A5" t="s">
        <v>0</v>
      </c>
      <c r="B5">
        <v>240</v>
      </c>
      <c r="C5">
        <v>8820</v>
      </c>
      <c r="D5">
        <v>114</v>
      </c>
      <c r="E5">
        <v>33892</v>
      </c>
      <c r="F5">
        <v>11209.21</v>
      </c>
      <c r="G5" s="1">
        <v>0.05</v>
      </c>
      <c r="H5">
        <v>6.5514700000000001</v>
      </c>
      <c r="I5">
        <v>11.99</v>
      </c>
      <c r="J5">
        <v>11.3</v>
      </c>
      <c r="K5">
        <v>1874.4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CD1C-FA81-49F1-9802-58DD207E5DF2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90</v>
      </c>
      <c r="C2">
        <v>4878</v>
      </c>
      <c r="D2">
        <v>4415</v>
      </c>
      <c r="E2">
        <v>5446</v>
      </c>
      <c r="F2">
        <v>272.24</v>
      </c>
      <c r="G2" s="1">
        <v>0</v>
      </c>
      <c r="H2">
        <v>16.357690000000002</v>
      </c>
      <c r="I2">
        <v>53.81</v>
      </c>
      <c r="J2">
        <v>5.8</v>
      </c>
      <c r="K2">
        <v>3368.6</v>
      </c>
    </row>
    <row r="3" spans="1:11" x14ac:dyDescent="0.25">
      <c r="A3" t="s">
        <v>2</v>
      </c>
      <c r="B3">
        <v>90</v>
      </c>
      <c r="C3">
        <v>24134</v>
      </c>
      <c r="D3">
        <v>9588</v>
      </c>
      <c r="E3">
        <v>39728</v>
      </c>
      <c r="F3">
        <v>8098.82</v>
      </c>
      <c r="G3" s="1">
        <v>0</v>
      </c>
      <c r="H3">
        <v>2.2608000000000001</v>
      </c>
      <c r="I3">
        <v>1.56</v>
      </c>
      <c r="J3">
        <v>6.09</v>
      </c>
      <c r="K3">
        <v>706</v>
      </c>
    </row>
    <row r="4" spans="1:11" x14ac:dyDescent="0.25">
      <c r="A4" t="s">
        <v>1</v>
      </c>
      <c r="B4">
        <v>90</v>
      </c>
      <c r="C4">
        <v>9658</v>
      </c>
      <c r="D4">
        <v>754</v>
      </c>
      <c r="E4">
        <v>30823</v>
      </c>
      <c r="F4">
        <v>8886.7000000000007</v>
      </c>
      <c r="G4" s="1">
        <v>0</v>
      </c>
      <c r="H4">
        <v>2.8902700000000001</v>
      </c>
      <c r="I4">
        <v>5.07</v>
      </c>
      <c r="J4">
        <v>6.15</v>
      </c>
      <c r="K4">
        <v>1797</v>
      </c>
    </row>
    <row r="5" spans="1:11" x14ac:dyDescent="0.25">
      <c r="A5" t="s">
        <v>0</v>
      </c>
      <c r="B5">
        <v>270</v>
      </c>
      <c r="C5">
        <v>12890</v>
      </c>
      <c r="D5">
        <v>754</v>
      </c>
      <c r="E5">
        <v>39728</v>
      </c>
      <c r="F5">
        <v>10734.58</v>
      </c>
      <c r="G5" s="1">
        <v>0</v>
      </c>
      <c r="H5">
        <v>5.86205</v>
      </c>
      <c r="I5">
        <v>11.2</v>
      </c>
      <c r="J5">
        <v>10.11</v>
      </c>
      <c r="K5">
        <v>1957.2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045E-A430-4AD5-BF10-C13280EA0270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100</v>
      </c>
      <c r="C2">
        <v>3149</v>
      </c>
      <c r="D2">
        <v>2616</v>
      </c>
      <c r="E2">
        <v>3669</v>
      </c>
      <c r="F2">
        <v>257.02</v>
      </c>
      <c r="G2" s="1">
        <v>0</v>
      </c>
      <c r="H2">
        <v>26.028110000000002</v>
      </c>
      <c r="I2">
        <v>85.58</v>
      </c>
      <c r="J2">
        <v>9.23</v>
      </c>
      <c r="K2">
        <v>3366.8</v>
      </c>
    </row>
    <row r="3" spans="1:11" x14ac:dyDescent="0.25">
      <c r="A3" t="s">
        <v>2</v>
      </c>
      <c r="B3">
        <v>100</v>
      </c>
      <c r="C3">
        <v>27416</v>
      </c>
      <c r="D3">
        <v>8580</v>
      </c>
      <c r="E3">
        <v>52082</v>
      </c>
      <c r="F3">
        <v>10348.299999999999</v>
      </c>
      <c r="G3" s="1">
        <v>0</v>
      </c>
      <c r="H3">
        <v>1.88954</v>
      </c>
      <c r="I3">
        <v>1.3</v>
      </c>
      <c r="J3">
        <v>5.09</v>
      </c>
      <c r="K3">
        <v>706</v>
      </c>
    </row>
    <row r="4" spans="1:11" x14ac:dyDescent="0.25">
      <c r="A4" t="s">
        <v>1</v>
      </c>
      <c r="B4">
        <v>100</v>
      </c>
      <c r="C4">
        <v>726</v>
      </c>
      <c r="D4">
        <v>94</v>
      </c>
      <c r="E4">
        <v>12492</v>
      </c>
      <c r="F4">
        <v>1231.8499999999999</v>
      </c>
      <c r="G4" s="1">
        <v>0.39</v>
      </c>
      <c r="H4">
        <v>1.7595400000000001</v>
      </c>
      <c r="I4">
        <v>1.98</v>
      </c>
      <c r="J4">
        <v>3.74</v>
      </c>
      <c r="K4">
        <v>1150.8</v>
      </c>
    </row>
    <row r="5" spans="1:11" x14ac:dyDescent="0.25">
      <c r="A5" t="s">
        <v>0</v>
      </c>
      <c r="B5">
        <v>300</v>
      </c>
      <c r="C5">
        <v>10430</v>
      </c>
      <c r="D5">
        <v>94</v>
      </c>
      <c r="E5">
        <v>52082</v>
      </c>
      <c r="F5">
        <v>13470.51</v>
      </c>
      <c r="G5" s="1">
        <v>0.13</v>
      </c>
      <c r="H5">
        <v>4.3934199999999999</v>
      </c>
      <c r="I5">
        <v>7.47</v>
      </c>
      <c r="J5">
        <v>7.58</v>
      </c>
      <c r="K5">
        <v>1741.2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DF29-32FD-4F95-A8E2-39B9573A843B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92EB-7691-4525-8C58-011173BB6E6E}">
  <dimension ref="A1:BG62"/>
  <sheetViews>
    <sheetView workbookViewId="0">
      <pane ySplit="1" topLeftCell="A2" activePane="bottomLeft" state="frozen"/>
      <selection pane="bottomLeft" activeCell="Q3" sqref="Q3"/>
    </sheetView>
  </sheetViews>
  <sheetFormatPr defaultRowHeight="15" x14ac:dyDescent="0.25"/>
  <cols>
    <col min="1" max="1" width="26.140625" bestFit="1" customWidth="1"/>
    <col min="2" max="2" width="12.28515625" customWidth="1"/>
    <col min="3" max="3" width="13" customWidth="1"/>
    <col min="5" max="5" width="9.42578125" customWidth="1"/>
    <col min="6" max="6" width="11.28515625" customWidth="1"/>
    <col min="7" max="7" width="9.5703125" customWidth="1"/>
    <col min="8" max="8" width="13.42578125" customWidth="1"/>
    <col min="9" max="9" width="18.140625" customWidth="1"/>
    <col min="10" max="10" width="13.85546875" customWidth="1"/>
    <col min="11" max="11" width="12.28515625" customWidth="1"/>
    <col min="12" max="12" width="21" customWidth="1"/>
    <col min="13" max="13" width="21.42578125" customWidth="1"/>
    <col min="14" max="14" width="20" customWidth="1"/>
    <col min="15" max="15" width="18.42578125" customWidth="1"/>
    <col min="16" max="16" width="31.85546875" bestFit="1" customWidth="1"/>
    <col min="17" max="17" width="27.85546875" customWidth="1"/>
    <col min="18" max="18" width="16" customWidth="1"/>
  </cols>
  <sheetData>
    <row r="1" spans="1:29" s="4" customFormat="1" x14ac:dyDescent="0.25">
      <c r="A1" s="4" t="s">
        <v>14</v>
      </c>
      <c r="B1" s="4" t="s">
        <v>13</v>
      </c>
      <c r="C1" s="4" t="s">
        <v>32</v>
      </c>
      <c r="D1" s="4" t="s">
        <v>33</v>
      </c>
      <c r="E1" s="4" t="s">
        <v>34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30</v>
      </c>
      <c r="M1" s="4" t="s">
        <v>31</v>
      </c>
      <c r="N1" s="4" t="s">
        <v>35</v>
      </c>
      <c r="O1" s="4" t="s">
        <v>50</v>
      </c>
      <c r="P1" s="4" t="s">
        <v>51</v>
      </c>
      <c r="Q1" s="4" t="s">
        <v>52</v>
      </c>
      <c r="R1" s="4" t="s">
        <v>54</v>
      </c>
    </row>
    <row r="2" spans="1:29" x14ac:dyDescent="0.25">
      <c r="A2" t="s">
        <v>3</v>
      </c>
      <c r="B2">
        <v>1</v>
      </c>
      <c r="C2">
        <v>668</v>
      </c>
      <c r="D2">
        <v>668</v>
      </c>
      <c r="E2">
        <v>668</v>
      </c>
      <c r="F2">
        <v>0</v>
      </c>
      <c r="G2" s="1">
        <v>0</v>
      </c>
      <c r="H2">
        <v>1.49701</v>
      </c>
      <c r="I2">
        <v>4.93</v>
      </c>
      <c r="J2">
        <v>0.53</v>
      </c>
      <c r="K2">
        <v>3373</v>
      </c>
      <c r="L2" t="str">
        <f>IF(C2&lt;= _xlfn.XLOOKUP(A2,'lookup data'!$A$7:$A$9,'lookup data'!$B$7:$B$9,"N/A"), "Pass", "Fail")</f>
        <v>Pass</v>
      </c>
      <c r="M2" t="str">
        <f>IFERROR(IF(E2&lt;= _xlfn.XLOOKUP(A2, 'lookup data'!$A$7:$A$9,'lookup data'!$C$7:$C$9), "Pass", "Fail"), "N/A")</f>
        <v>Pass</v>
      </c>
      <c r="N2" t="str">
        <f>IFERROR(IF(G2&lt;=_xlfn.XLOOKUP(A2, 'lookup data'!$A$7:$A$9, 'lookup data'!$D$7:$D$9), "Pass", "Fail"), "N/A")</f>
        <v>Pass</v>
      </c>
      <c r="O2" t="str">
        <f>IFERROR(IF(H2&gt;=_xlfn.XLOOKUP(P2,'lookup data'!$A$12:$A$20,'lookup data'!$E$12:$E$20), "Pass", "Fail"), "N/A")</f>
        <v>Pass</v>
      </c>
      <c r="P2" t="str">
        <f>_xlfn.CONCAT(A2 &amp; "_",B2 &amp; "-10")</f>
        <v>Login_1-10</v>
      </c>
      <c r="Q2">
        <f>C2 - _xlfn.XLOOKUP(A2, 'lookup data'!$A$7:$A$9, 'lookup data'!$B$7:$B$9)</f>
        <v>-832</v>
      </c>
      <c r="R2" t="str">
        <f>IF(B2&lt;=10, "Low", IF(B2&lt;=50, "Medium", "High"))</f>
        <v>Low</v>
      </c>
    </row>
    <row r="3" spans="1:29" x14ac:dyDescent="0.25">
      <c r="A3" t="s">
        <v>2</v>
      </c>
      <c r="B3">
        <v>1</v>
      </c>
      <c r="C3">
        <v>6946</v>
      </c>
      <c r="D3">
        <v>6946</v>
      </c>
      <c r="E3">
        <v>6946</v>
      </c>
      <c r="F3">
        <v>0</v>
      </c>
      <c r="G3" s="1">
        <v>0</v>
      </c>
      <c r="H3">
        <v>0.14396999999999999</v>
      </c>
      <c r="I3">
        <v>0.1</v>
      </c>
      <c r="J3">
        <v>0.39</v>
      </c>
      <c r="K3">
        <v>706</v>
      </c>
      <c r="L3" t="str">
        <f>IF(C3&lt;= _xlfn.XLOOKUP(A3,'lookup data'!$A$7:$A$9,'lookup data'!$B$7:$B$9,"N/A"), "Pass", "Fail")</f>
        <v>Fail</v>
      </c>
      <c r="M3" t="str">
        <f>IFERROR(IF(E3&lt;= _xlfn.XLOOKUP(A3, 'lookup data'!$A$7:$A$9,'lookup data'!$C$7:$C$9), "Pass", "Fail"), "N/A")</f>
        <v>Pass</v>
      </c>
      <c r="N3" t="str">
        <f>IFERROR(IF(G3&lt;=_xlfn.XLOOKUP(A3, 'lookup data'!$A$7:$A$9, 'lookup data'!$D$7:$D$9), "Pass", "Fail"), "N/A")</f>
        <v>Pass</v>
      </c>
      <c r="O3" t="str">
        <f>IFERROR(IF(H3&gt;=_xlfn.XLOOKUP(P3,'lookup data'!$A$12:$A$20,'lookup data'!$E$12:$E$20), "Pass", "Fail"), "N/A")</f>
        <v>Fail</v>
      </c>
      <c r="P3" t="str">
        <f>_xlfn.CONCAT(A3 &amp; "_",B3 &amp; "-10")</f>
        <v>Airtime_1-10</v>
      </c>
      <c r="Q3">
        <f>C3 - _xlfn.XLOOKUP(A3, 'lookup data'!$A$7:$A$9, 'lookup data'!$B$7:$B$9)</f>
        <v>1946</v>
      </c>
      <c r="R3" t="str">
        <f t="shared" ref="R3:R61" si="0">IF(B3&lt;=10, "Low", IF(B3&lt;=50, "Medium", "High"))</f>
        <v>Low</v>
      </c>
    </row>
    <row r="4" spans="1:29" ht="15.75" thickBot="1" x14ac:dyDescent="0.3">
      <c r="A4" s="2" t="s">
        <v>1</v>
      </c>
      <c r="B4" s="2">
        <v>1</v>
      </c>
      <c r="C4" s="2">
        <v>920</v>
      </c>
      <c r="D4" s="2">
        <v>920</v>
      </c>
      <c r="E4" s="2">
        <v>920</v>
      </c>
      <c r="F4" s="2">
        <v>0</v>
      </c>
      <c r="G4" s="3">
        <v>0</v>
      </c>
      <c r="H4" s="2">
        <v>1.0869599999999999</v>
      </c>
      <c r="I4" s="2">
        <v>1.91</v>
      </c>
      <c r="J4" s="2">
        <v>2.31</v>
      </c>
      <c r="K4" s="2">
        <v>1797</v>
      </c>
      <c r="L4" s="2" t="str">
        <f>IF(C4&lt;= _xlfn.XLOOKUP(A4,'lookup data'!$A$7:$A$9,'lookup data'!$B$7:$B$9,"N/A"), "Pass", "Fail")</f>
        <v>Pass</v>
      </c>
      <c r="M4" s="2" t="str">
        <f>IFERROR(IF(E4&lt;= _xlfn.XLOOKUP(A4, 'lookup data'!$A$7:$A$9,'lookup data'!$C$7:$C$9), "Pass", "Fail"), "N/A")</f>
        <v>Pass</v>
      </c>
      <c r="N4" s="2" t="str">
        <f>IFERROR(IF(G4&lt;=_xlfn.XLOOKUP(A4, 'lookup data'!$A$7:$A$9, 'lookup data'!$D$7:$D$9), "Pass", "Fail"), "N/A")</f>
        <v>Pass</v>
      </c>
      <c r="O4" s="2" t="str">
        <f>IFERROR(IF(H4&gt;=_xlfn.XLOOKUP(P4,'lookup data'!$A$12:$A$20,'lookup data'!$E$12:$E$20), "Pass", "Fail"), "N/A")</f>
        <v>Pass</v>
      </c>
      <c r="P4" s="2" t="str">
        <f>_xlfn.CONCAT(A4 &amp; "_",B4 &amp; "-10")</f>
        <v>Customer-Loan-Information_1-10</v>
      </c>
      <c r="Q4" s="2">
        <f>C4 - _xlfn.XLOOKUP(A4, 'lookup data'!$A$7:$A$9, 'lookup data'!$B$7:$B$9)</f>
        <v>-1580</v>
      </c>
      <c r="R4" s="2" t="str">
        <f t="shared" si="0"/>
        <v>Low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thickTop="1" x14ac:dyDescent="0.25">
      <c r="A5" t="s">
        <v>3</v>
      </c>
      <c r="B5">
        <v>2</v>
      </c>
      <c r="C5">
        <v>387</v>
      </c>
      <c r="D5">
        <v>194</v>
      </c>
      <c r="E5">
        <v>581</v>
      </c>
      <c r="F5">
        <v>193.5</v>
      </c>
      <c r="G5" s="1">
        <v>0</v>
      </c>
      <c r="H5">
        <v>2.8860000000000001</v>
      </c>
      <c r="I5">
        <v>9.48</v>
      </c>
      <c r="J5">
        <v>1.02</v>
      </c>
      <c r="K5">
        <v>3363</v>
      </c>
      <c r="L5" t="str">
        <f>IFERROR(IF(C5&lt;= _xlfn.XLOOKUP(A5,'lookup data'!$A$7:$A$9,'lookup data'!$B$7:$B$9), "Pass", "Fail"), "N/A")</f>
        <v>Pass</v>
      </c>
      <c r="M5" t="str">
        <f>IFERROR(IF(E5&lt;= _xlfn.XLOOKUP(A5, 'lookup data'!$A$7:$A$9,'lookup data'!$C$7:$C$9), "Pass", "Fail"), "N/A")</f>
        <v>Pass</v>
      </c>
      <c r="N5" t="str">
        <f>IFERROR(IF(G5&lt;=_xlfn.XLOOKUP(A5, 'lookup data'!$A$7:$A$9, 'lookup data'!$D$7:$D$9), "Pass", "Fail"), "N/A")</f>
        <v>Pass</v>
      </c>
      <c r="O5" t="str">
        <f>IFERROR(IF(H5&gt;=_xlfn.XLOOKUP(P5,'lookup data'!$A$12:$A$20,'lookup data'!$E$12:$E$20), "Pass", "Fail"), "N/A")</f>
        <v>Pass</v>
      </c>
      <c r="P5" t="str">
        <f>_xlfn.CONCAT(A5 &amp; "_",$B$2 &amp; "-10")</f>
        <v>Login_1-10</v>
      </c>
      <c r="Q5">
        <f>C5 - _xlfn.XLOOKUP(A5, 'lookup data'!$A$7:$A$9, 'lookup data'!$B$7:$B$9)</f>
        <v>-1113</v>
      </c>
      <c r="R5" t="str">
        <f t="shared" si="0"/>
        <v>Low</v>
      </c>
    </row>
    <row r="6" spans="1:29" x14ac:dyDescent="0.25">
      <c r="A6" t="s">
        <v>2</v>
      </c>
      <c r="B6">
        <v>2</v>
      </c>
      <c r="C6">
        <v>7088</v>
      </c>
      <c r="D6">
        <v>6686</v>
      </c>
      <c r="E6">
        <v>7491</v>
      </c>
      <c r="F6">
        <v>402.5</v>
      </c>
      <c r="G6" s="1">
        <v>0</v>
      </c>
      <c r="H6">
        <v>0.26699000000000001</v>
      </c>
      <c r="I6">
        <v>0.18</v>
      </c>
      <c r="J6">
        <v>0.72</v>
      </c>
      <c r="K6">
        <v>706</v>
      </c>
      <c r="L6" t="str">
        <f>IFERROR(IF(C6&lt;= _xlfn.XLOOKUP(A6,'lookup data'!$A$7:$A$9,'lookup data'!$B$7:$B$9), "Pass", "Fail"), "N/A")</f>
        <v>Fail</v>
      </c>
      <c r="M6" t="str">
        <f>IFERROR(IF(E6&lt;= _xlfn.XLOOKUP(A6, 'lookup data'!$A$7:$A$9,'lookup data'!$C$7:$C$9), "Pass", "Fail"), "N/A")</f>
        <v>Pass</v>
      </c>
      <c r="N6" t="str">
        <f>IFERROR(IF(G6&lt;=_xlfn.XLOOKUP(A6, 'lookup data'!$A$7:$A$9, 'lookup data'!$D$7:$D$9), "Pass", "Fail"), "N/A")</f>
        <v>Pass</v>
      </c>
      <c r="O6" t="str">
        <f>IFERROR(IF(H6&gt;=_xlfn.XLOOKUP(P6,'lookup data'!$A$12:$A$20,'lookup data'!$E$12:$E$20), "Pass", "Fail"), "N/A")</f>
        <v>Fail</v>
      </c>
      <c r="P6" t="str">
        <f>_xlfn.CONCAT(A6 &amp; "_",$B$2 &amp; "-10")</f>
        <v>Airtime_1-10</v>
      </c>
      <c r="Q6">
        <f>C6 - _xlfn.XLOOKUP(A6, 'lookup data'!$A$7:$A$9, 'lookup data'!$B$7:$B$9)</f>
        <v>2088</v>
      </c>
      <c r="R6" t="str">
        <f t="shared" si="0"/>
        <v>Low</v>
      </c>
    </row>
    <row r="7" spans="1:29" ht="15.75" thickBot="1" x14ac:dyDescent="0.3">
      <c r="A7" s="2" t="s">
        <v>1</v>
      </c>
      <c r="B7" s="2">
        <v>2</v>
      </c>
      <c r="C7" s="2">
        <v>819</v>
      </c>
      <c r="D7" s="2">
        <v>778</v>
      </c>
      <c r="E7" s="2">
        <v>861</v>
      </c>
      <c r="F7" s="2">
        <v>41.5</v>
      </c>
      <c r="G7" s="3">
        <v>0</v>
      </c>
      <c r="H7" s="2">
        <v>1.27389</v>
      </c>
      <c r="I7" s="2">
        <v>2.2400000000000002</v>
      </c>
      <c r="J7" s="2">
        <v>2.71</v>
      </c>
      <c r="K7" s="2">
        <v>1797</v>
      </c>
      <c r="L7" s="2" t="str">
        <f>IFERROR(IF(C7&lt;= _xlfn.XLOOKUP(A7,'lookup data'!$A$7:$A$9,'lookup data'!$B$7:$B$9), "Pass", "Fail"), "N/A")</f>
        <v>Pass</v>
      </c>
      <c r="M7" s="2" t="str">
        <f>IFERROR(IF(E7&lt;= _xlfn.XLOOKUP(A7, 'lookup data'!$A$7:$A$9,'lookup data'!$C$7:$C$9), "Pass", "Fail"), "N/A")</f>
        <v>Pass</v>
      </c>
      <c r="N7" s="2" t="str">
        <f>IFERROR(IF(G7&lt;=_xlfn.XLOOKUP(A7, 'lookup data'!$A$7:$A$9, 'lookup data'!$D$7:$D$9), "Pass", "Fail"), "N/A")</f>
        <v>Pass</v>
      </c>
      <c r="O7" s="2" t="str">
        <f>IFERROR(IF(H7&gt;=_xlfn.XLOOKUP(P7,'lookup data'!$A$12:$A$20,'lookup data'!$E$12:$E$20), "Pass", "Fail"), "N/A")</f>
        <v>Pass</v>
      </c>
      <c r="P7" s="2" t="str">
        <f>_xlfn.CONCAT(A7 &amp; "_",$B$2 &amp; "-10")</f>
        <v>Customer-Loan-Information_1-10</v>
      </c>
      <c r="Q7" s="2">
        <f>C7 - _xlfn.XLOOKUP(A7, 'lookup data'!$A$7:$A$9, 'lookup data'!$B$7:$B$9)</f>
        <v>-1681</v>
      </c>
      <c r="R7" s="2" t="str">
        <f t="shared" si="0"/>
        <v>Low</v>
      </c>
      <c r="S7" s="2"/>
      <c r="T7" s="2"/>
      <c r="U7" s="2"/>
      <c r="V7" s="2"/>
      <c r="W7" s="2"/>
      <c r="X7" s="2"/>
    </row>
    <row r="8" spans="1:29" ht="15.75" thickTop="1" x14ac:dyDescent="0.25">
      <c r="A8" t="s">
        <v>3</v>
      </c>
      <c r="B8">
        <v>3</v>
      </c>
      <c r="C8">
        <v>937</v>
      </c>
      <c r="D8">
        <v>868</v>
      </c>
      <c r="E8">
        <v>1044</v>
      </c>
      <c r="F8">
        <v>76.55</v>
      </c>
      <c r="G8" s="1">
        <v>0</v>
      </c>
      <c r="H8">
        <v>1.9582200000000001</v>
      </c>
      <c r="I8">
        <v>6.44</v>
      </c>
      <c r="J8">
        <v>0.69</v>
      </c>
      <c r="K8">
        <v>3366.3</v>
      </c>
      <c r="L8" t="str">
        <f>IFERROR(IF(C8&lt;= _xlfn.XLOOKUP(A8,'lookup data'!$A$7:$A$9,'lookup data'!$B$7:$B$9), "Pass", "Fail"), "N/A")</f>
        <v>Pass</v>
      </c>
      <c r="M8" t="str">
        <f>IFERROR(IF(E8&lt;= _xlfn.XLOOKUP(A8, 'lookup data'!$A$7:$A$9,'lookup data'!$C$7:$C$9), "Pass", "Fail"), "N/A")</f>
        <v>Pass</v>
      </c>
      <c r="N8" t="str">
        <f>IFERROR(IF(G8&lt;=_xlfn.XLOOKUP(A8, 'lookup data'!$A$7:$A$9, 'lookup data'!$D$7:$D$9), "Pass", "Fail"), "N/A")</f>
        <v>Pass</v>
      </c>
      <c r="O8" t="str">
        <f>IFERROR(IF(H8&gt;=_xlfn.XLOOKUP(P8,'lookup data'!$A$12:$A$20,'lookup data'!$E$12:$E$20), "Pass", "Fail"), "N/A")</f>
        <v>Pass</v>
      </c>
      <c r="P8" t="str">
        <f>_xlfn.CONCAT(A8 &amp; "_",$B$2 &amp; "-10")</f>
        <v>Login_1-10</v>
      </c>
      <c r="Q8">
        <f>C8 - _xlfn.XLOOKUP(A8, 'lookup data'!$A$7:$A$9, 'lookup data'!$B$7:$B$9)</f>
        <v>-563</v>
      </c>
      <c r="R8" t="str">
        <f t="shared" si="0"/>
        <v>Low</v>
      </c>
    </row>
    <row r="9" spans="1:29" x14ac:dyDescent="0.25">
      <c r="A9" t="s">
        <v>2</v>
      </c>
      <c r="B9">
        <v>3</v>
      </c>
      <c r="C9">
        <v>10929</v>
      </c>
      <c r="D9">
        <v>10551</v>
      </c>
      <c r="E9">
        <v>11250</v>
      </c>
      <c r="F9">
        <v>288.33</v>
      </c>
      <c r="G9" s="1">
        <v>0</v>
      </c>
      <c r="H9">
        <v>0.25578000000000001</v>
      </c>
      <c r="I9">
        <v>0.18</v>
      </c>
      <c r="J9">
        <v>0.69</v>
      </c>
      <c r="K9">
        <v>706</v>
      </c>
      <c r="L9" t="str">
        <f>IFERROR(IF(C9&lt;= _xlfn.XLOOKUP(A9,'lookup data'!$A$7:$A$9,'lookup data'!$B$7:$B$9), "Pass", "Fail"), "N/A")</f>
        <v>Fail</v>
      </c>
      <c r="M9" t="str">
        <f>IFERROR(IF(E9&lt;= _xlfn.XLOOKUP(A9, 'lookup data'!$A$7:$A$9,'lookup data'!$C$7:$C$9), "Pass", "Fail"), "N/A")</f>
        <v>Fail</v>
      </c>
      <c r="N9" t="str">
        <f>IFERROR(IF(G9&lt;=_xlfn.XLOOKUP(A9, 'lookup data'!$A$7:$A$9, 'lookup data'!$D$7:$D$9), "Pass", "Fail"), "N/A")</f>
        <v>Pass</v>
      </c>
      <c r="O9" t="str">
        <f>IFERROR(IF(H9&gt;=_xlfn.XLOOKUP(P9,'lookup data'!$A$12:$A$20,'lookup data'!$E$12:$E$20), "Pass", "Fail"), "N/A")</f>
        <v>Fail</v>
      </c>
      <c r="P9" t="str">
        <f t="shared" ref="P9:P34" si="1">_xlfn.CONCAT(A9 &amp; "_",$B$2 &amp; "-10")</f>
        <v>Airtime_1-10</v>
      </c>
      <c r="Q9">
        <f>C9 - _xlfn.XLOOKUP(A9, 'lookup data'!$A$7:$A$9, 'lookup data'!$B$7:$B$9)</f>
        <v>5929</v>
      </c>
      <c r="R9" t="str">
        <f t="shared" si="0"/>
        <v>Low</v>
      </c>
    </row>
    <row r="10" spans="1:29" ht="15.75" thickBot="1" x14ac:dyDescent="0.3">
      <c r="A10" s="2" t="s">
        <v>1</v>
      </c>
      <c r="B10" s="2">
        <v>3</v>
      </c>
      <c r="C10" s="2">
        <v>1138</v>
      </c>
      <c r="D10" s="2">
        <v>1013</v>
      </c>
      <c r="E10" s="2">
        <v>1227</v>
      </c>
      <c r="F10" s="2">
        <v>91.27</v>
      </c>
      <c r="G10" s="3">
        <v>0</v>
      </c>
      <c r="H10" s="2">
        <v>1.36924</v>
      </c>
      <c r="I10" s="2">
        <v>2.4</v>
      </c>
      <c r="J10" s="2">
        <v>2.91</v>
      </c>
      <c r="K10" s="2">
        <v>1797</v>
      </c>
      <c r="L10" s="2" t="str">
        <f>IFERROR(IF(C10&lt;= _xlfn.XLOOKUP(A10,'lookup data'!$A$7:$A$9,'lookup data'!$B$7:$B$9), "Pass", "Fail"), "N/A")</f>
        <v>Pass</v>
      </c>
      <c r="M10" s="2" t="str">
        <f>IFERROR(IF(E10&lt;= _xlfn.XLOOKUP(A10, 'lookup data'!$A$7:$A$9,'lookup data'!$C$7:$C$9), "Pass", "Fail"), "N/A")</f>
        <v>Pass</v>
      </c>
      <c r="N10" s="2" t="str">
        <f>IFERROR(IF(G10&lt;=_xlfn.XLOOKUP(A10, 'lookup data'!$A$7:$A$9, 'lookup data'!$D$7:$D$9), "Pass", "Fail"), "N/A")</f>
        <v>Pass</v>
      </c>
      <c r="O10" s="2" t="str">
        <f>IFERROR(IF(H10&gt;=_xlfn.XLOOKUP(P10,'lookup data'!$A$12:$A$20,'lookup data'!$E$12:$E$20), "Pass", "Fail"), "N/A")</f>
        <v>Pass</v>
      </c>
      <c r="P10" s="2" t="str">
        <f t="shared" si="1"/>
        <v>Customer-Loan-Information_1-10</v>
      </c>
      <c r="Q10" s="2">
        <f>C10 - _xlfn.XLOOKUP(A10, 'lookup data'!$A$7:$A$9, 'lookup data'!$B$7:$B$9)</f>
        <v>-1362</v>
      </c>
      <c r="R10" s="2" t="str">
        <f t="shared" si="0"/>
        <v>Low</v>
      </c>
      <c r="S10" s="2"/>
      <c r="T10" s="2"/>
      <c r="U10" s="2"/>
      <c r="V10" s="2"/>
      <c r="W10" s="2"/>
      <c r="X10" s="2"/>
    </row>
    <row r="11" spans="1:29" ht="15.75" thickTop="1" x14ac:dyDescent="0.25">
      <c r="A11" t="s">
        <v>3</v>
      </c>
      <c r="B11">
        <v>3</v>
      </c>
      <c r="C11">
        <v>528</v>
      </c>
      <c r="D11">
        <v>245</v>
      </c>
      <c r="E11">
        <v>854</v>
      </c>
      <c r="F11">
        <v>250.48</v>
      </c>
      <c r="G11" s="1">
        <v>0</v>
      </c>
      <c r="H11">
        <v>3.3076099999999999</v>
      </c>
      <c r="I11">
        <v>10.9</v>
      </c>
      <c r="J11">
        <v>1.17</v>
      </c>
      <c r="K11">
        <v>3373</v>
      </c>
      <c r="L11" t="str">
        <f>IFERROR(IF(C11&lt;= _xlfn.XLOOKUP(A11,'lookup data'!$A$7:$A$9,'lookup data'!$B$7:$B$9), "Pass", "Fail"), "N/A")</f>
        <v>Pass</v>
      </c>
      <c r="M11" t="str">
        <f>IFERROR(IF(E11&lt;= _xlfn.XLOOKUP(A11, 'lookup data'!$A$7:$A$9,'lookup data'!$C$7:$C$9), "Pass", "Fail"), "N/A")</f>
        <v>Pass</v>
      </c>
      <c r="N11" t="str">
        <f>IFERROR(IF(G11&lt;=_xlfn.XLOOKUP(A11, 'lookup data'!$A$7:$A$9, 'lookup data'!$D$7:$D$9), "Pass", "Fail"), "N/A")</f>
        <v>Pass</v>
      </c>
      <c r="O11" t="str">
        <f>IFERROR(IF(H11&gt;=_xlfn.XLOOKUP(P11,'lookup data'!$A$12:$A$20,'lookup data'!$E$12:$E$20), "Pass", "Fail"), "N/A")</f>
        <v>Pass</v>
      </c>
      <c r="P11" t="str">
        <f t="shared" si="1"/>
        <v>Login_1-10</v>
      </c>
      <c r="Q11">
        <f>C11 - _xlfn.XLOOKUP(A11, 'lookup data'!$A$7:$A$9, 'lookup data'!$B$7:$B$9)</f>
        <v>-972</v>
      </c>
      <c r="R11" t="str">
        <f t="shared" si="0"/>
        <v>Low</v>
      </c>
    </row>
    <row r="12" spans="1:29" x14ac:dyDescent="0.25">
      <c r="A12" t="s">
        <v>2</v>
      </c>
      <c r="B12">
        <v>3</v>
      </c>
      <c r="C12">
        <v>13394</v>
      </c>
      <c r="D12">
        <v>12950</v>
      </c>
      <c r="E12">
        <v>13865</v>
      </c>
      <c r="F12">
        <v>374.01</v>
      </c>
      <c r="G12" s="1">
        <v>0</v>
      </c>
      <c r="H12">
        <v>0.21637000000000001</v>
      </c>
      <c r="I12">
        <v>0.15</v>
      </c>
      <c r="J12">
        <v>0.57999999999999996</v>
      </c>
      <c r="K12">
        <v>706</v>
      </c>
      <c r="L12" t="str">
        <f>IFERROR(IF(C12&lt;= _xlfn.XLOOKUP(A12,'lookup data'!$A$7:$A$9,'lookup data'!$B$7:$B$9), "Pass", "Fail"), "N/A")</f>
        <v>Fail</v>
      </c>
      <c r="M12" t="str">
        <f>IFERROR(IF(E12&lt;= _xlfn.XLOOKUP(A12, 'lookup data'!$A$7:$A$9,'lookup data'!$C$7:$C$9), "Pass", "Fail"), "N/A")</f>
        <v>Fail</v>
      </c>
      <c r="N12" t="str">
        <f>IFERROR(IF(G12&lt;=_xlfn.XLOOKUP(A12, 'lookup data'!$A$7:$A$9, 'lookup data'!$D$7:$D$9), "Pass", "Fail"), "N/A")</f>
        <v>Pass</v>
      </c>
      <c r="O12" t="str">
        <f>IFERROR(IF(H12&gt;=_xlfn.XLOOKUP(P12,'lookup data'!$A$12:$A$20,'lookup data'!$E$12:$E$20), "Pass", "Fail"), "N/A")</f>
        <v>Fail</v>
      </c>
      <c r="P12" t="str">
        <f t="shared" si="1"/>
        <v>Airtime_1-10</v>
      </c>
      <c r="Q12">
        <f>C12 - _xlfn.XLOOKUP(A12, 'lookup data'!$A$7:$A$9, 'lookup data'!$B$7:$B$9)</f>
        <v>8394</v>
      </c>
      <c r="R12" t="str">
        <f t="shared" si="0"/>
        <v>Low</v>
      </c>
    </row>
    <row r="13" spans="1:29" ht="15.75" thickBot="1" x14ac:dyDescent="0.3">
      <c r="A13" s="2" t="s">
        <v>1</v>
      </c>
      <c r="B13" s="2">
        <v>3</v>
      </c>
      <c r="C13" s="2">
        <v>852</v>
      </c>
      <c r="D13" s="2">
        <v>809</v>
      </c>
      <c r="E13" s="2">
        <v>926</v>
      </c>
      <c r="F13" s="2">
        <v>52.55</v>
      </c>
      <c r="G13" s="3">
        <v>0</v>
      </c>
      <c r="H13" s="2">
        <v>1.62866</v>
      </c>
      <c r="I13" s="2">
        <v>2.86</v>
      </c>
      <c r="J13" s="2">
        <v>3.47</v>
      </c>
      <c r="K13" s="2">
        <v>1797</v>
      </c>
      <c r="L13" s="2" t="str">
        <f>IFERROR(IF(C13&lt;= _xlfn.XLOOKUP(A13,'lookup data'!$A$7:$A$9,'lookup data'!$B$7:$B$9), "Pass", "Fail"), "N/A")</f>
        <v>Pass</v>
      </c>
      <c r="M13" s="2" t="str">
        <f>IFERROR(IF(E13&lt;= _xlfn.XLOOKUP(A13, 'lookup data'!$A$7:$A$9,'lookup data'!$C$7:$C$9), "Pass", "Fail"), "N/A")</f>
        <v>Pass</v>
      </c>
      <c r="N13" s="2" t="str">
        <f>IFERROR(IF(G13&lt;=_xlfn.XLOOKUP(A13, 'lookup data'!$A$7:$A$9, 'lookup data'!$D$7:$D$9), "Pass", "Fail"), "N/A")</f>
        <v>Pass</v>
      </c>
      <c r="O13" s="2" t="str">
        <f>IFERROR(IF(H13&gt;=_xlfn.XLOOKUP(P13,'lookup data'!$A$12:$A$20,'lookup data'!$E$12:$E$20), "Pass", "Fail"), "N/A")</f>
        <v>Pass</v>
      </c>
      <c r="P13" s="2" t="str">
        <f t="shared" si="1"/>
        <v>Customer-Loan-Information_1-10</v>
      </c>
      <c r="Q13" s="2">
        <f>C13 - _xlfn.XLOOKUP(A13, 'lookup data'!$A$7:$A$9, 'lookup data'!$B$7:$B$9)</f>
        <v>-1648</v>
      </c>
      <c r="R13" s="2" t="str">
        <f t="shared" si="0"/>
        <v>Low</v>
      </c>
      <c r="S13" s="2"/>
      <c r="T13" s="2"/>
      <c r="U13" s="2"/>
      <c r="V13" s="2"/>
      <c r="W13" s="2"/>
      <c r="X13" s="2"/>
      <c r="Y13" s="2"/>
    </row>
    <row r="14" spans="1:29" ht="15.75" thickTop="1" x14ac:dyDescent="0.25">
      <c r="A14" t="s">
        <v>3</v>
      </c>
      <c r="B14">
        <v>4</v>
      </c>
      <c r="C14">
        <v>926</v>
      </c>
      <c r="D14">
        <v>895</v>
      </c>
      <c r="E14">
        <v>953</v>
      </c>
      <c r="F14">
        <v>24.11</v>
      </c>
      <c r="G14" s="1">
        <v>0</v>
      </c>
      <c r="H14">
        <v>2.35988</v>
      </c>
      <c r="I14">
        <v>7.74</v>
      </c>
      <c r="J14">
        <v>0.84</v>
      </c>
      <c r="K14">
        <v>3358</v>
      </c>
      <c r="L14" t="str">
        <f>IFERROR(IF(C14&lt;= _xlfn.XLOOKUP(A14,'lookup data'!$A$7:$A$9,'lookup data'!$B$7:$B$9), "Pass", "Fail"), "N/A")</f>
        <v>Pass</v>
      </c>
      <c r="M14" t="str">
        <f>IFERROR(IF(E14&lt;= _xlfn.XLOOKUP(A14, 'lookup data'!$A$7:$A$9,'lookup data'!$C$7:$C$9), "Pass", "Fail"), "N/A")</f>
        <v>Pass</v>
      </c>
      <c r="N14" t="str">
        <f>IFERROR(IF(G14&lt;=_xlfn.XLOOKUP(A14, 'lookup data'!$A$7:$A$9, 'lookup data'!$D$7:$D$9), "Pass", "Fail"), "N/A")</f>
        <v>Pass</v>
      </c>
      <c r="O14" t="str">
        <f>IFERROR(IF(H14&gt;=_xlfn.XLOOKUP(P14,'lookup data'!$A$12:$A$20,'lookup data'!$E$12:$E$20), "Pass", "Fail"), "N/A")</f>
        <v>Pass</v>
      </c>
      <c r="P14" t="str">
        <f t="shared" si="1"/>
        <v>Login_1-10</v>
      </c>
      <c r="Q14">
        <f>C14 - _xlfn.XLOOKUP(A14, 'lookup data'!$A$7:$A$9, 'lookup data'!$B$7:$B$9)</f>
        <v>-574</v>
      </c>
      <c r="R14" t="str">
        <f t="shared" si="0"/>
        <v>Low</v>
      </c>
    </row>
    <row r="15" spans="1:29" x14ac:dyDescent="0.25">
      <c r="A15" t="s">
        <v>2</v>
      </c>
      <c r="B15">
        <v>4</v>
      </c>
      <c r="C15">
        <v>8254</v>
      </c>
      <c r="D15">
        <v>7864</v>
      </c>
      <c r="E15">
        <v>8592</v>
      </c>
      <c r="F15">
        <v>271.87</v>
      </c>
      <c r="G15" s="1">
        <v>0</v>
      </c>
      <c r="H15">
        <v>0.46555000000000002</v>
      </c>
      <c r="I15">
        <v>0.32</v>
      </c>
      <c r="J15">
        <v>1.25</v>
      </c>
      <c r="K15">
        <v>706</v>
      </c>
      <c r="L15" t="str">
        <f>IFERROR(IF(C15&lt;= _xlfn.XLOOKUP(A15,'lookup data'!$A$7:$A$9,'lookup data'!$B$7:$B$9), "Pass", "Fail"), "N/A")</f>
        <v>Fail</v>
      </c>
      <c r="M15" t="str">
        <f>IFERROR(IF(E15&lt;= _xlfn.XLOOKUP(A15, 'lookup data'!$A$7:$A$9,'lookup data'!$C$7:$C$9), "Pass", "Fail"), "N/A")</f>
        <v>Pass</v>
      </c>
      <c r="N15" t="str">
        <f>IFERROR(IF(G15&lt;=_xlfn.XLOOKUP(A15, 'lookup data'!$A$7:$A$9, 'lookup data'!$D$7:$D$9), "Pass", "Fail"), "N/A")</f>
        <v>Pass</v>
      </c>
      <c r="O15" t="str">
        <f>IFERROR(IF(H15&gt;=_xlfn.XLOOKUP(P15,'lookup data'!$A$12:$A$20,'lookup data'!$E$12:$E$20), "Pass", "Fail"), "N/A")</f>
        <v>Fail</v>
      </c>
      <c r="P15" t="str">
        <f t="shared" si="1"/>
        <v>Airtime_1-10</v>
      </c>
      <c r="Q15">
        <f>C15 - _xlfn.XLOOKUP(A15, 'lookup data'!$A$7:$A$9, 'lookup data'!$B$7:$B$9)</f>
        <v>3254</v>
      </c>
      <c r="R15" t="str">
        <f t="shared" si="0"/>
        <v>Low</v>
      </c>
    </row>
    <row r="16" spans="1:29" ht="15.75" thickBot="1" x14ac:dyDescent="0.3">
      <c r="A16" s="2" t="s">
        <v>1</v>
      </c>
      <c r="B16" s="2">
        <v>4</v>
      </c>
      <c r="C16" s="2">
        <v>1370</v>
      </c>
      <c r="D16" s="2">
        <v>1260</v>
      </c>
      <c r="E16" s="2">
        <v>1700</v>
      </c>
      <c r="F16" s="2">
        <v>190.53</v>
      </c>
      <c r="G16" s="3">
        <v>0</v>
      </c>
      <c r="H16" s="2">
        <v>2.3529399999999998</v>
      </c>
      <c r="I16" s="2">
        <v>4.13</v>
      </c>
      <c r="J16" s="2">
        <v>5.01</v>
      </c>
      <c r="K16" s="2">
        <v>1797</v>
      </c>
      <c r="L16" s="2" t="str">
        <f>IFERROR(IF(C16&lt;= _xlfn.XLOOKUP(A16,'lookup data'!$A$7:$A$9,'lookup data'!$B$7:$B$9), "Pass", "Fail"), "N/A")</f>
        <v>Pass</v>
      </c>
      <c r="M16" s="2" t="str">
        <f>IFERROR(IF(E16&lt;= _xlfn.XLOOKUP(A16, 'lookup data'!$A$7:$A$9,'lookup data'!$C$7:$C$9), "Pass", "Fail"), "N/A")</f>
        <v>Pass</v>
      </c>
      <c r="N16" s="2" t="str">
        <f>IFERROR(IF(G16&lt;=_xlfn.XLOOKUP(A16, 'lookup data'!$A$7:$A$9, 'lookup data'!$D$7:$D$9), "Pass", "Fail"), "N/A")</f>
        <v>Pass</v>
      </c>
      <c r="O16" s="2" t="str">
        <f>IFERROR(IF(H16&gt;=_xlfn.XLOOKUP(P16,'lookup data'!$A$12:$A$20,'lookup data'!$E$12:$E$20), "Pass", "Fail"), "N/A")</f>
        <v>Pass</v>
      </c>
      <c r="P16" s="2" t="str">
        <f t="shared" si="1"/>
        <v>Customer-Loan-Information_1-10</v>
      </c>
      <c r="Q16" s="2">
        <f>C16 - _xlfn.XLOOKUP(A16, 'lookup data'!$A$7:$A$9, 'lookup data'!$B$7:$B$9)</f>
        <v>-1130</v>
      </c>
      <c r="R16" s="2" t="str">
        <f t="shared" si="0"/>
        <v>Low</v>
      </c>
      <c r="S16" s="2"/>
      <c r="T16" s="2"/>
      <c r="U16" s="2"/>
      <c r="V16" s="2"/>
      <c r="W16" s="2"/>
      <c r="X16" s="2"/>
      <c r="Y16" s="2"/>
      <c r="Z16" s="2"/>
      <c r="AA16" s="2"/>
    </row>
    <row r="17" spans="1:37" ht="15.75" thickTop="1" x14ac:dyDescent="0.25">
      <c r="A17" t="s">
        <v>3</v>
      </c>
      <c r="B17">
        <v>5</v>
      </c>
      <c r="C17">
        <v>901</v>
      </c>
      <c r="D17">
        <v>865</v>
      </c>
      <c r="E17">
        <v>946</v>
      </c>
      <c r="F17">
        <v>28.66</v>
      </c>
      <c r="G17" s="1">
        <v>0</v>
      </c>
      <c r="H17">
        <v>2.9904299999999999</v>
      </c>
      <c r="I17">
        <v>9.82</v>
      </c>
      <c r="J17">
        <v>1.06</v>
      </c>
      <c r="K17">
        <v>3361</v>
      </c>
      <c r="L17" t="str">
        <f>IFERROR(IF(C17&lt;= _xlfn.XLOOKUP(A17,'lookup data'!$A$7:$A$9,'lookup data'!$B$7:$B$9), "Pass", "Fail"), "N/A")</f>
        <v>Pass</v>
      </c>
      <c r="M17" t="str">
        <f>IFERROR(IF(E17&lt;= _xlfn.XLOOKUP(A17, 'lookup data'!$A$7:$A$9,'lookup data'!$C$7:$C$9), "Pass", "Fail"), "N/A")</f>
        <v>Pass</v>
      </c>
      <c r="N17" t="str">
        <f>IFERROR(IF(G17&lt;=_xlfn.XLOOKUP(A17, 'lookup data'!$A$7:$A$9, 'lookup data'!$D$7:$D$9), "Pass", "Fail"), "N/A")</f>
        <v>Pass</v>
      </c>
      <c r="O17" t="str">
        <f>IFERROR(IF(H17&gt;=_xlfn.XLOOKUP(P17,'lookup data'!$A$12:$A$20,'lookup data'!$E$12:$E$20), "Pass", "Fail"), "N/A")</f>
        <v>Pass</v>
      </c>
      <c r="P17" t="str">
        <f t="shared" si="1"/>
        <v>Login_1-10</v>
      </c>
      <c r="Q17">
        <f>C17 - _xlfn.XLOOKUP(A17, 'lookup data'!$A$7:$A$9, 'lookup data'!$B$7:$B$9)</f>
        <v>-599</v>
      </c>
      <c r="R17" t="str">
        <f t="shared" si="0"/>
        <v>Low</v>
      </c>
    </row>
    <row r="18" spans="1:37" x14ac:dyDescent="0.25">
      <c r="A18" t="s">
        <v>2</v>
      </c>
      <c r="B18">
        <v>5</v>
      </c>
      <c r="C18">
        <v>12148</v>
      </c>
      <c r="D18">
        <v>10225</v>
      </c>
      <c r="E18">
        <v>13592</v>
      </c>
      <c r="F18">
        <v>1491.37</v>
      </c>
      <c r="G18" s="1">
        <v>0</v>
      </c>
      <c r="H18">
        <v>0.34958</v>
      </c>
      <c r="I18">
        <v>0.24</v>
      </c>
      <c r="J18">
        <v>0.94</v>
      </c>
      <c r="K18">
        <v>706</v>
      </c>
      <c r="L18" t="str">
        <f>IFERROR(IF(C18&lt;= _xlfn.XLOOKUP(A18,'lookup data'!$A$7:$A$9,'lookup data'!$B$7:$B$9), "Pass", "Fail"), "N/A")</f>
        <v>Fail</v>
      </c>
      <c r="M18" t="str">
        <f>IFERROR(IF(E18&lt;= _xlfn.XLOOKUP(A18, 'lookup data'!$A$7:$A$9,'lookup data'!$C$7:$C$9), "Pass", "Fail"), "N/A")</f>
        <v>Fail</v>
      </c>
      <c r="N18" t="str">
        <f>IFERROR(IF(G18&lt;=_xlfn.XLOOKUP(A18, 'lookup data'!$A$7:$A$9, 'lookup data'!$D$7:$D$9), "Pass", "Fail"), "N/A")</f>
        <v>Pass</v>
      </c>
      <c r="O18" t="str">
        <f>IFERROR(IF(H18&gt;=_xlfn.XLOOKUP(P18,'lookup data'!$A$12:$A$20,'lookup data'!$E$12:$E$20), "Pass", "Fail"), "N/A")</f>
        <v>Fail</v>
      </c>
      <c r="P18" t="str">
        <f t="shared" si="1"/>
        <v>Airtime_1-10</v>
      </c>
      <c r="Q18">
        <f>C18 - _xlfn.XLOOKUP(A18, 'lookup data'!$A$7:$A$9, 'lookup data'!$B$7:$B$9)</f>
        <v>7148</v>
      </c>
      <c r="R18" t="str">
        <f t="shared" si="0"/>
        <v>Low</v>
      </c>
      <c r="V18" t="s">
        <v>53</v>
      </c>
    </row>
    <row r="19" spans="1:37" ht="15.75" thickBot="1" x14ac:dyDescent="0.3">
      <c r="A19" s="2" t="s">
        <v>1</v>
      </c>
      <c r="B19" s="2">
        <v>5</v>
      </c>
      <c r="C19" s="2">
        <v>1326</v>
      </c>
      <c r="D19" s="2">
        <v>1031</v>
      </c>
      <c r="E19" s="2">
        <v>1954</v>
      </c>
      <c r="F19" s="2">
        <v>337.34</v>
      </c>
      <c r="G19" s="3">
        <v>0</v>
      </c>
      <c r="H19" s="2">
        <v>1.0181199999999999</v>
      </c>
      <c r="I19" s="2">
        <v>1.79</v>
      </c>
      <c r="J19" s="2">
        <v>2.17</v>
      </c>
      <c r="K19" s="2">
        <v>1797</v>
      </c>
      <c r="L19" s="2" t="str">
        <f>IFERROR(IF(C19&lt;= _xlfn.XLOOKUP(A19,'lookup data'!$A$7:$A$9,'lookup data'!$B$7:$B$9), "Pass", "Fail"), "N/A")</f>
        <v>Pass</v>
      </c>
      <c r="M19" s="2" t="str">
        <f>IFERROR(IF(E19&lt;= _xlfn.XLOOKUP(A19, 'lookup data'!$A$7:$A$9,'lookup data'!$C$7:$C$9), "Pass", "Fail"), "N/A")</f>
        <v>Pass</v>
      </c>
      <c r="N19" s="2" t="str">
        <f>IFERROR(IF(G19&lt;=_xlfn.XLOOKUP(A19, 'lookup data'!$A$7:$A$9, 'lookup data'!$D$7:$D$9), "Pass", "Fail"), "N/A")</f>
        <v>Pass</v>
      </c>
      <c r="O19" s="2" t="str">
        <f>IFERROR(IF(H19&gt;=_xlfn.XLOOKUP(P19,'lookup data'!$A$12:$A$20,'lookup data'!$E$12:$E$20), "Pass", "Fail"), "N/A")</f>
        <v>Pass</v>
      </c>
      <c r="P19" s="2" t="str">
        <f t="shared" si="1"/>
        <v>Customer-Loan-Information_1-10</v>
      </c>
      <c r="Q19" s="2">
        <f>C19 - _xlfn.XLOOKUP(A19, 'lookup data'!$A$7:$A$9, 'lookup data'!$B$7:$B$9)</f>
        <v>-1174</v>
      </c>
      <c r="R19" s="2" t="str">
        <f t="shared" si="0"/>
        <v>Low</v>
      </c>
    </row>
    <row r="20" spans="1:37" ht="15.75" thickTop="1" x14ac:dyDescent="0.25">
      <c r="A20" t="s">
        <v>3</v>
      </c>
      <c r="B20">
        <v>6</v>
      </c>
      <c r="C20">
        <v>1083</v>
      </c>
      <c r="D20">
        <v>892</v>
      </c>
      <c r="E20">
        <v>1334</v>
      </c>
      <c r="F20">
        <v>154.13999999999999</v>
      </c>
      <c r="G20" s="1">
        <v>0</v>
      </c>
      <c r="H20">
        <v>3.4863499999999998</v>
      </c>
      <c r="I20">
        <v>11.48</v>
      </c>
      <c r="J20">
        <v>1.24</v>
      </c>
      <c r="K20">
        <v>3373</v>
      </c>
      <c r="L20" t="str">
        <f>IFERROR(IF(C20&lt;= _xlfn.XLOOKUP(A20,'lookup data'!$A$7:$A$9,'lookup data'!$B$7:$B$9), "Pass", "Fail"), "N/A")</f>
        <v>Pass</v>
      </c>
      <c r="M20" t="str">
        <f>IFERROR(IF(E20&lt;= _xlfn.XLOOKUP(A20, 'lookup data'!$A$7:$A$9,'lookup data'!$C$7:$C$9), "Pass", "Fail"), "N/A")</f>
        <v>Pass</v>
      </c>
      <c r="N20" t="str">
        <f>IFERROR(IF(G20&lt;=_xlfn.XLOOKUP(A20, 'lookup data'!$A$7:$A$9, 'lookup data'!$D$7:$D$9), "Pass", "Fail"), "N/A")</f>
        <v>Pass</v>
      </c>
      <c r="O20" t="str">
        <f>IFERROR(IF(H20&gt;=_xlfn.XLOOKUP(P20,'lookup data'!$A$12:$A$20,'lookup data'!$E$12:$E$20), "Pass", "Fail"), "N/A")</f>
        <v>Pass</v>
      </c>
      <c r="P20" t="str">
        <f t="shared" si="1"/>
        <v>Login_1-10</v>
      </c>
      <c r="Q20">
        <f>C20 - _xlfn.XLOOKUP(A20, 'lookup data'!$A$7:$A$9, 'lookup data'!$B$7:$B$9)</f>
        <v>-417</v>
      </c>
      <c r="R20" t="str">
        <f t="shared" si="0"/>
        <v>Low</v>
      </c>
    </row>
    <row r="21" spans="1:37" x14ac:dyDescent="0.25">
      <c r="A21" t="s">
        <v>2</v>
      </c>
      <c r="B21">
        <v>6</v>
      </c>
      <c r="C21">
        <v>9657</v>
      </c>
      <c r="D21">
        <v>9522</v>
      </c>
      <c r="E21">
        <v>9791</v>
      </c>
      <c r="F21">
        <v>105.12</v>
      </c>
      <c r="G21" s="1">
        <v>0</v>
      </c>
      <c r="H21">
        <v>0.60636999999999996</v>
      </c>
      <c r="I21">
        <v>0.42</v>
      </c>
      <c r="J21">
        <v>1.63</v>
      </c>
      <c r="K21">
        <v>706</v>
      </c>
      <c r="L21" t="str">
        <f>IFERROR(IF(C21&lt;= _xlfn.XLOOKUP(A21,'lookup data'!$A$7:$A$9,'lookup data'!$B$7:$B$9), "Pass", "Fail"), "N/A")</f>
        <v>Fail</v>
      </c>
      <c r="M21" t="str">
        <f>IFERROR(IF(E21&lt;= _xlfn.XLOOKUP(A21, 'lookup data'!$A$7:$A$9,'lookup data'!$C$7:$C$9), "Pass", "Fail"), "N/A")</f>
        <v>Pass</v>
      </c>
      <c r="N21" t="str">
        <f>IFERROR(IF(G21&lt;=_xlfn.XLOOKUP(A21, 'lookup data'!$A$7:$A$9, 'lookup data'!$D$7:$D$9), "Pass", "Fail"), "N/A")</f>
        <v>Pass</v>
      </c>
      <c r="O21" t="str">
        <f>IFERROR(IF(H21&gt;=_xlfn.XLOOKUP(P21,'lookup data'!$A$12:$A$20,'lookup data'!$E$12:$E$20), "Pass", "Fail"), "N/A")</f>
        <v>Pass</v>
      </c>
      <c r="P21" t="str">
        <f t="shared" si="1"/>
        <v>Airtime_1-10</v>
      </c>
      <c r="Q21">
        <f>C21 - _xlfn.XLOOKUP(A21, 'lookup data'!$A$7:$A$9, 'lookup data'!$B$7:$B$9)</f>
        <v>4657</v>
      </c>
      <c r="R21" t="str">
        <f t="shared" si="0"/>
        <v>Low</v>
      </c>
    </row>
    <row r="22" spans="1:37" ht="15.75" thickBot="1" x14ac:dyDescent="0.3">
      <c r="A22" s="2" t="s">
        <v>1</v>
      </c>
      <c r="B22" s="2">
        <v>6</v>
      </c>
      <c r="C22" s="2">
        <v>7969</v>
      </c>
      <c r="D22" s="2">
        <v>4301</v>
      </c>
      <c r="E22" s="2">
        <v>17200</v>
      </c>
      <c r="F22" s="2">
        <v>4345.88</v>
      </c>
      <c r="G22" s="3">
        <v>0</v>
      </c>
      <c r="H22" s="2">
        <v>0.34883999999999998</v>
      </c>
      <c r="I22" s="2">
        <v>0.61</v>
      </c>
      <c r="J22" s="2">
        <v>0.74</v>
      </c>
      <c r="K22" s="2">
        <v>1797</v>
      </c>
      <c r="L22" s="2" t="str">
        <f>IFERROR(IF(C22&lt;= _xlfn.XLOOKUP(A22,'lookup data'!$A$7:$A$9,'lookup data'!$B$7:$B$9), "Pass", "Fail"), "N/A")</f>
        <v>Fail</v>
      </c>
      <c r="M22" s="2" t="str">
        <f>IFERROR(IF(E22&lt;= _xlfn.XLOOKUP(A22, 'lookup data'!$A$7:$A$9,'lookup data'!$C$7:$C$9), "Pass", "Fail"), "N/A")</f>
        <v>Fail</v>
      </c>
      <c r="N22" s="2" t="str">
        <f>IFERROR(IF(G22&lt;=_xlfn.XLOOKUP(A22, 'lookup data'!$A$7:$A$9, 'lookup data'!$D$7:$D$9), "Pass", "Fail"), "N/A")</f>
        <v>Pass</v>
      </c>
      <c r="O22" s="2" t="str">
        <f>IFERROR(IF(H22&gt;=_xlfn.XLOOKUP(P22,'lookup data'!$A$12:$A$20,'lookup data'!$E$12:$E$20), "Pass", "Fail"), "N/A")</f>
        <v>Fail</v>
      </c>
      <c r="P22" s="2" t="str">
        <f t="shared" si="1"/>
        <v>Customer-Loan-Information_1-10</v>
      </c>
      <c r="Q22" s="2">
        <f>C22 - _xlfn.XLOOKUP(A22, 'lookup data'!$A$7:$A$9, 'lookup data'!$B$7:$B$9)</f>
        <v>5469</v>
      </c>
      <c r="R22" s="2" t="str">
        <f t="shared" si="0"/>
        <v>Low</v>
      </c>
      <c r="S22" s="2"/>
      <c r="T22" s="2"/>
      <c r="U22" s="2"/>
      <c r="V22" s="2"/>
      <c r="W22" s="2"/>
      <c r="X22" s="2"/>
    </row>
    <row r="23" spans="1:37" ht="15.75" thickTop="1" x14ac:dyDescent="0.25">
      <c r="A23" t="s">
        <v>3</v>
      </c>
      <c r="B23">
        <v>7</v>
      </c>
      <c r="C23">
        <v>961</v>
      </c>
      <c r="D23">
        <v>861</v>
      </c>
      <c r="E23">
        <v>1183</v>
      </c>
      <c r="F23">
        <v>104.83</v>
      </c>
      <c r="G23" s="1">
        <v>0</v>
      </c>
      <c r="H23">
        <v>4.03226</v>
      </c>
      <c r="I23">
        <v>13.27</v>
      </c>
      <c r="J23">
        <v>1.43</v>
      </c>
      <c r="K23">
        <v>3370.1</v>
      </c>
      <c r="L23" t="str">
        <f>IFERROR(IF(C23&lt;= _xlfn.XLOOKUP(A23,'lookup data'!$A$7:$A$9,'lookup data'!$B$7:$B$9), "Pass", "Fail"), "N/A")</f>
        <v>Pass</v>
      </c>
      <c r="M23" t="str">
        <f>IFERROR(IF(E23&lt;= _xlfn.XLOOKUP(A23, 'lookup data'!$A$7:$A$9,'lookup data'!$C$7:$C$9), "Pass", "Fail"), "N/A")</f>
        <v>Pass</v>
      </c>
      <c r="N23" t="str">
        <f>IFERROR(IF(G23&lt;=_xlfn.XLOOKUP(A23, 'lookup data'!$A$7:$A$9, 'lookup data'!$D$7:$D$9), "Pass", "Fail"), "N/A")</f>
        <v>Pass</v>
      </c>
      <c r="O23" t="str">
        <f>IFERROR(IF(H23&gt;=_xlfn.XLOOKUP(P23,'lookup data'!$A$12:$A$20,'lookup data'!$E$12:$E$20), "Pass", "Fail"), "N/A")</f>
        <v>Pass</v>
      </c>
      <c r="P23" t="str">
        <f t="shared" si="1"/>
        <v>Login_1-10</v>
      </c>
      <c r="Q23">
        <f>C23 - _xlfn.XLOOKUP(A23, 'lookup data'!$A$7:$A$9, 'lookup data'!$B$7:$B$9)</f>
        <v>-539</v>
      </c>
      <c r="R23" t="str">
        <f t="shared" si="0"/>
        <v>Low</v>
      </c>
    </row>
    <row r="24" spans="1:37" x14ac:dyDescent="0.25">
      <c r="A24" t="s">
        <v>2</v>
      </c>
      <c r="B24">
        <v>7</v>
      </c>
      <c r="C24">
        <v>10708</v>
      </c>
      <c r="D24">
        <v>10100</v>
      </c>
      <c r="E24">
        <v>11503</v>
      </c>
      <c r="F24">
        <v>430.31</v>
      </c>
      <c r="G24" s="1">
        <v>0</v>
      </c>
      <c r="H24">
        <v>0.59584999999999999</v>
      </c>
      <c r="I24">
        <v>0.41</v>
      </c>
      <c r="J24">
        <v>1.6</v>
      </c>
      <c r="K24">
        <v>706</v>
      </c>
      <c r="L24" t="str">
        <f>IFERROR(IF(C24&lt;= _xlfn.XLOOKUP(A24,'lookup data'!$A$7:$A$9,'lookup data'!$B$7:$B$9), "Pass", "Fail"), "N/A")</f>
        <v>Fail</v>
      </c>
      <c r="M24" t="str">
        <f>IFERROR(IF(E24&lt;= _xlfn.XLOOKUP(A24, 'lookup data'!$A$7:$A$9,'lookup data'!$C$7:$C$9), "Pass", "Fail"), "N/A")</f>
        <v>Fail</v>
      </c>
      <c r="N24" t="str">
        <f>IFERROR(IF(G24&lt;=_xlfn.XLOOKUP(A24, 'lookup data'!$A$7:$A$9, 'lookup data'!$D$7:$D$9), "Pass", "Fail"), "N/A")</f>
        <v>Pass</v>
      </c>
      <c r="O24" t="str">
        <f>IFERROR(IF(H24&gt;=_xlfn.XLOOKUP(P24,'lookup data'!$A$12:$A$20,'lookup data'!$E$12:$E$20), "Pass", "Fail"), "N/A")</f>
        <v>Pass</v>
      </c>
      <c r="P24" t="str">
        <f t="shared" si="1"/>
        <v>Airtime_1-10</v>
      </c>
      <c r="Q24">
        <f>C24 - _xlfn.XLOOKUP(A24, 'lookup data'!$A$7:$A$9, 'lookup data'!$B$7:$B$9)</f>
        <v>5708</v>
      </c>
      <c r="R24" t="str">
        <f t="shared" si="0"/>
        <v>Low</v>
      </c>
    </row>
    <row r="25" spans="1:37" ht="15.75" thickBot="1" x14ac:dyDescent="0.3">
      <c r="A25" s="2" t="s">
        <v>1</v>
      </c>
      <c r="B25" s="2">
        <v>7</v>
      </c>
      <c r="C25" s="2">
        <v>1308</v>
      </c>
      <c r="D25" s="2">
        <v>1058</v>
      </c>
      <c r="E25" s="2">
        <v>1674</v>
      </c>
      <c r="F25" s="2">
        <v>199.17</v>
      </c>
      <c r="G25" s="3">
        <v>0</v>
      </c>
      <c r="H25" s="2">
        <v>3.1083500000000002</v>
      </c>
      <c r="I25" s="2">
        <v>5.45</v>
      </c>
      <c r="J25" s="2">
        <v>6.61</v>
      </c>
      <c r="K25" s="2">
        <v>1797</v>
      </c>
      <c r="L25" s="2" t="str">
        <f>IFERROR(IF(C25&lt;= _xlfn.XLOOKUP(A25,'lookup data'!$A$7:$A$9,'lookup data'!$B$7:$B$9), "Pass", "Fail"), "N/A")</f>
        <v>Pass</v>
      </c>
      <c r="M25" s="2" t="str">
        <f>IFERROR(IF(E25&lt;= _xlfn.XLOOKUP(A25, 'lookup data'!$A$7:$A$9,'lookup data'!$C$7:$C$9), "Pass", "Fail"), "N/A")</f>
        <v>Pass</v>
      </c>
      <c r="N25" s="2" t="str">
        <f>IFERROR(IF(G25&lt;=_xlfn.XLOOKUP(A25, 'lookup data'!$A$7:$A$9, 'lookup data'!$D$7:$D$9), "Pass", "Fail"), "N/A")</f>
        <v>Pass</v>
      </c>
      <c r="O25" s="2" t="str">
        <f>IFERROR(IF(H25&gt;=_xlfn.XLOOKUP(P25,'lookup data'!$A$12:$A$20,'lookup data'!$E$12:$E$20), "Pass", "Fail"), "N/A")</f>
        <v>Pass</v>
      </c>
      <c r="P25" s="2" t="str">
        <f t="shared" si="1"/>
        <v>Customer-Loan-Information_1-10</v>
      </c>
      <c r="Q25" s="2">
        <f>C25 - _xlfn.XLOOKUP(A25, 'lookup data'!$A$7:$A$9, 'lookup data'!$B$7:$B$9)</f>
        <v>-1192</v>
      </c>
      <c r="R25" s="2" t="str">
        <f t="shared" si="0"/>
        <v>Low</v>
      </c>
      <c r="S25" s="2"/>
      <c r="T25" s="2"/>
      <c r="U25" s="2"/>
      <c r="V25" s="2"/>
      <c r="W25" s="2"/>
      <c r="X25" s="2"/>
      <c r="Y25" s="2"/>
      <c r="Z25" s="2"/>
      <c r="AA25" s="2"/>
    </row>
    <row r="26" spans="1:37" ht="15.75" thickTop="1" x14ac:dyDescent="0.25">
      <c r="A26" t="s">
        <v>3</v>
      </c>
      <c r="B26">
        <v>8</v>
      </c>
      <c r="C26">
        <v>1097</v>
      </c>
      <c r="D26">
        <v>914</v>
      </c>
      <c r="E26">
        <v>1405</v>
      </c>
      <c r="F26">
        <v>177.55</v>
      </c>
      <c r="G26" s="1">
        <v>0</v>
      </c>
      <c r="H26">
        <v>4.4642900000000001</v>
      </c>
      <c r="I26">
        <v>14.68</v>
      </c>
      <c r="J26">
        <v>1.58</v>
      </c>
      <c r="K26">
        <v>3368</v>
      </c>
      <c r="L26" t="str">
        <f>IFERROR(IF(C26&lt;= _xlfn.XLOOKUP(A26,'lookup data'!$A$7:$A$9,'lookup data'!$B$7:$B$9), "Pass", "Fail"), "N/A")</f>
        <v>Pass</v>
      </c>
      <c r="M26" t="str">
        <f>IFERROR(IF(E26&lt;= _xlfn.XLOOKUP(A26, 'lookup data'!$A$7:$A$9,'lookup data'!$C$7:$C$9), "Pass", "Fail"), "N/A")</f>
        <v>Pass</v>
      </c>
      <c r="N26" t="str">
        <f>IFERROR(IF(G26&lt;=_xlfn.XLOOKUP(A26, 'lookup data'!$A$7:$A$9, 'lookup data'!$D$7:$D$9), "Pass", "Fail"), "N/A")</f>
        <v>Pass</v>
      </c>
      <c r="O26" t="str">
        <f>IFERROR(IF(H26&gt;=_xlfn.XLOOKUP(P26,'lookup data'!$A$12:$A$20,'lookup data'!$E$12:$E$20), "Pass", "Fail"), "N/A")</f>
        <v>Pass</v>
      </c>
      <c r="P26" t="str">
        <f t="shared" si="1"/>
        <v>Login_1-10</v>
      </c>
      <c r="Q26">
        <f>C26 - _xlfn.XLOOKUP(A26, 'lookup data'!$A$7:$A$9, 'lookup data'!$B$7:$B$9)</f>
        <v>-403</v>
      </c>
      <c r="R26" t="str">
        <f t="shared" si="0"/>
        <v>Low</v>
      </c>
    </row>
    <row r="27" spans="1:37" x14ac:dyDescent="0.25">
      <c r="A27" t="s">
        <v>2</v>
      </c>
      <c r="B27">
        <v>8</v>
      </c>
      <c r="C27">
        <v>11419</v>
      </c>
      <c r="D27">
        <v>9556</v>
      </c>
      <c r="E27">
        <v>14798</v>
      </c>
      <c r="F27">
        <v>1903.11</v>
      </c>
      <c r="G27" s="1">
        <v>0</v>
      </c>
      <c r="H27">
        <v>0.52729000000000004</v>
      </c>
      <c r="I27">
        <v>0.36</v>
      </c>
      <c r="J27">
        <v>1.42</v>
      </c>
      <c r="K27">
        <v>706</v>
      </c>
      <c r="L27" t="str">
        <f>IFERROR(IF(C27&lt;= _xlfn.XLOOKUP(A27,'lookup data'!$A$7:$A$9,'lookup data'!$B$7:$B$9), "Pass", "Fail"), "N/A")</f>
        <v>Fail</v>
      </c>
      <c r="M27" t="str">
        <f>IFERROR(IF(E27&lt;= _xlfn.XLOOKUP(A27, 'lookup data'!$A$7:$A$9,'lookup data'!$C$7:$C$9), "Pass", "Fail"), "N/A")</f>
        <v>Fail</v>
      </c>
      <c r="N27" t="str">
        <f>IFERROR(IF(G27&lt;=_xlfn.XLOOKUP(A27, 'lookup data'!$A$7:$A$9, 'lookup data'!$D$7:$D$9), "Pass", "Fail"), "N/A")</f>
        <v>Pass</v>
      </c>
      <c r="O27" t="str">
        <f>IFERROR(IF(H27&gt;=_xlfn.XLOOKUP(P27,'lookup data'!$A$12:$A$20,'lookup data'!$E$12:$E$20), "Pass", "Fail"), "N/A")</f>
        <v>Pass</v>
      </c>
      <c r="P27" t="str">
        <f t="shared" si="1"/>
        <v>Airtime_1-10</v>
      </c>
      <c r="Q27">
        <f>C27 - _xlfn.XLOOKUP(A27, 'lookup data'!$A$7:$A$9, 'lookup data'!$B$7:$B$9)</f>
        <v>6419</v>
      </c>
      <c r="R27" t="str">
        <f t="shared" si="0"/>
        <v>Low</v>
      </c>
    </row>
    <row r="28" spans="1:37" ht="15.75" thickBot="1" x14ac:dyDescent="0.3">
      <c r="A28" s="2" t="s">
        <v>1</v>
      </c>
      <c r="B28" s="2">
        <v>8</v>
      </c>
      <c r="C28" s="2">
        <v>15606</v>
      </c>
      <c r="D28" s="2">
        <v>12546</v>
      </c>
      <c r="E28" s="2">
        <v>17411</v>
      </c>
      <c r="F28" s="2">
        <v>1780.55</v>
      </c>
      <c r="G28" s="3">
        <v>0</v>
      </c>
      <c r="H28" s="2">
        <v>0.44198999999999999</v>
      </c>
      <c r="I28" s="2">
        <v>0.78</v>
      </c>
      <c r="J28" s="2">
        <v>0.94</v>
      </c>
      <c r="K28" s="2">
        <v>1797</v>
      </c>
      <c r="L28" s="2" t="str">
        <f>IFERROR(IF(C28&lt;= _xlfn.XLOOKUP(A28,'lookup data'!$A$7:$A$9,'lookup data'!$B$7:$B$9), "Pass", "Fail"), "N/A")</f>
        <v>Fail</v>
      </c>
      <c r="M28" s="2" t="str">
        <f>IFERROR(IF(E28&lt;= _xlfn.XLOOKUP(A28, 'lookup data'!$A$7:$A$9,'lookup data'!$C$7:$C$9), "Pass", "Fail"), "N/A")</f>
        <v>Fail</v>
      </c>
      <c r="N28" s="2" t="str">
        <f>IFERROR(IF(G28&lt;=_xlfn.XLOOKUP(A28, 'lookup data'!$A$7:$A$9, 'lookup data'!$D$7:$D$9), "Pass", "Fail"), "N/A")</f>
        <v>Pass</v>
      </c>
      <c r="O28" s="2" t="str">
        <f>IFERROR(IF(H28&gt;=_xlfn.XLOOKUP(P28,'lookup data'!$A$12:$A$20,'lookup data'!$E$12:$E$20), "Pass", "Fail"), "N/A")</f>
        <v>Pass</v>
      </c>
      <c r="P28" s="2" t="str">
        <f t="shared" si="1"/>
        <v>Customer-Loan-Information_1-10</v>
      </c>
      <c r="Q28" s="2">
        <f>C28 - _xlfn.XLOOKUP(A28, 'lookup data'!$A$7:$A$9, 'lookup data'!$B$7:$B$9)</f>
        <v>13106</v>
      </c>
      <c r="R28" s="2" t="str">
        <f t="shared" si="0"/>
        <v>Low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7" ht="15.75" thickTop="1" x14ac:dyDescent="0.25">
      <c r="A29" t="s">
        <v>3</v>
      </c>
      <c r="B29">
        <v>9</v>
      </c>
      <c r="C29">
        <v>941</v>
      </c>
      <c r="D29">
        <v>877</v>
      </c>
      <c r="E29">
        <v>1019</v>
      </c>
      <c r="F29">
        <v>43.09</v>
      </c>
      <c r="G29" s="1">
        <v>0</v>
      </c>
      <c r="H29">
        <v>4.9806299999999997</v>
      </c>
      <c r="I29">
        <v>16.399999999999999</v>
      </c>
      <c r="J29">
        <v>1.77</v>
      </c>
      <c r="K29">
        <v>3370.8</v>
      </c>
      <c r="L29" t="str">
        <f>IFERROR(IF(C29&lt;= _xlfn.XLOOKUP(A29,'lookup data'!$A$7:$A$9,'lookup data'!$B$7:$B$9), "Pass", "Fail"), "N/A")</f>
        <v>Pass</v>
      </c>
      <c r="M29" t="str">
        <f>IFERROR(IF(E29&lt;= _xlfn.XLOOKUP(A29, 'lookup data'!$A$7:$A$9,'lookup data'!$C$7:$C$9), "Pass", "Fail"), "N/A")</f>
        <v>Pass</v>
      </c>
      <c r="N29" t="str">
        <f>IFERROR(IF(G29&lt;=_xlfn.XLOOKUP(A29, 'lookup data'!$A$7:$A$9, 'lookup data'!$D$7:$D$9), "Pass", "Fail"), "N/A")</f>
        <v>Pass</v>
      </c>
      <c r="O29" t="str">
        <f>IFERROR(IF(H29&gt;=_xlfn.XLOOKUP(P29,'lookup data'!$A$12:$A$20,'lookup data'!$E$12:$E$20), "Pass", "Fail"), "N/A")</f>
        <v>Pass</v>
      </c>
      <c r="P29" t="str">
        <f t="shared" si="1"/>
        <v>Login_1-10</v>
      </c>
      <c r="Q29">
        <f>C29 - _xlfn.XLOOKUP(A29, 'lookup data'!$A$7:$A$9, 'lookup data'!$B$7:$B$9)</f>
        <v>-559</v>
      </c>
      <c r="R29" t="str">
        <f t="shared" si="0"/>
        <v>Low</v>
      </c>
    </row>
    <row r="30" spans="1:37" x14ac:dyDescent="0.25">
      <c r="A30" t="s">
        <v>2</v>
      </c>
      <c r="B30">
        <v>9</v>
      </c>
      <c r="C30">
        <v>12906</v>
      </c>
      <c r="D30">
        <v>11873</v>
      </c>
      <c r="E30">
        <v>14167</v>
      </c>
      <c r="F30">
        <v>809.15</v>
      </c>
      <c r="G30" s="1">
        <v>0</v>
      </c>
      <c r="H30">
        <v>0.60221000000000002</v>
      </c>
      <c r="I30">
        <v>0.42</v>
      </c>
      <c r="J30">
        <v>1.62</v>
      </c>
      <c r="K30">
        <v>706</v>
      </c>
      <c r="L30" t="str">
        <f>IFERROR(IF(C30&lt;= _xlfn.XLOOKUP(A30,'lookup data'!$A$7:$A$9,'lookup data'!$B$7:$B$9), "Pass", "Fail"), "N/A")</f>
        <v>Fail</v>
      </c>
      <c r="M30" t="str">
        <f>IFERROR(IF(E30&lt;= _xlfn.XLOOKUP(A30, 'lookup data'!$A$7:$A$9,'lookup data'!$C$7:$C$9), "Pass", "Fail"), "N/A")</f>
        <v>Fail</v>
      </c>
      <c r="N30" t="str">
        <f>IFERROR(IF(G30&lt;=_xlfn.XLOOKUP(A30, 'lookup data'!$A$7:$A$9, 'lookup data'!$D$7:$D$9), "Pass", "Fail"), "N/A")</f>
        <v>Pass</v>
      </c>
      <c r="O30" t="str">
        <f>IFERROR(IF(H30&gt;=_xlfn.XLOOKUP(P30,'lookup data'!$A$12:$A$20,'lookup data'!$E$12:$E$20), "Pass", "Fail"), "N/A")</f>
        <v>Pass</v>
      </c>
      <c r="P30" t="str">
        <f t="shared" si="1"/>
        <v>Airtime_1-10</v>
      </c>
      <c r="Q30">
        <f>C30 - _xlfn.XLOOKUP(A30, 'lookup data'!$A$7:$A$9, 'lookup data'!$B$7:$B$9)</f>
        <v>7906</v>
      </c>
      <c r="R30" t="str">
        <f t="shared" si="0"/>
        <v>Low</v>
      </c>
    </row>
    <row r="31" spans="1:37" ht="15.75" thickBot="1" x14ac:dyDescent="0.3">
      <c r="A31" s="2" t="s">
        <v>1</v>
      </c>
      <c r="B31" s="2">
        <v>9</v>
      </c>
      <c r="C31" s="2">
        <v>16106</v>
      </c>
      <c r="D31" s="2">
        <v>13954</v>
      </c>
      <c r="E31" s="2">
        <v>17731</v>
      </c>
      <c r="F31" s="2">
        <v>1066.05</v>
      </c>
      <c r="G31" s="3">
        <v>0</v>
      </c>
      <c r="H31" s="2">
        <v>0.50700999999999996</v>
      </c>
      <c r="I31" s="2">
        <v>0.89</v>
      </c>
      <c r="J31" s="2">
        <v>1.08</v>
      </c>
      <c r="K31" s="2">
        <v>1797</v>
      </c>
      <c r="L31" s="2" t="str">
        <f>IFERROR(IF(C31&lt;= _xlfn.XLOOKUP(A31,'lookup data'!$A$7:$A$9,'lookup data'!$B$7:$B$9), "Pass", "Fail"), "N/A")</f>
        <v>Fail</v>
      </c>
      <c r="M31" s="2" t="str">
        <f>IFERROR(IF(E31&lt;= _xlfn.XLOOKUP(A31, 'lookup data'!$A$7:$A$9,'lookup data'!$C$7:$C$9), "Pass", "Fail"), "N/A")</f>
        <v>Fail</v>
      </c>
      <c r="N31" s="2" t="str">
        <f>IFERROR(IF(G31&lt;=_xlfn.XLOOKUP(A31, 'lookup data'!$A$7:$A$9, 'lookup data'!$D$7:$D$9), "Pass", "Fail"), "N/A")</f>
        <v>Pass</v>
      </c>
      <c r="O31" s="2" t="str">
        <f>IFERROR(IF(H31&gt;=_xlfn.XLOOKUP(P31,'lookup data'!$A$12:$A$20,'lookup data'!$E$12:$E$20), "Pass", "Fail"), "N/A")</f>
        <v>Pass</v>
      </c>
      <c r="P31" s="2" t="str">
        <f t="shared" si="1"/>
        <v>Customer-Loan-Information_1-10</v>
      </c>
      <c r="Q31" s="2">
        <f>C31 - _xlfn.XLOOKUP(A31, 'lookup data'!$A$7:$A$9, 'lookup data'!$B$7:$B$9)</f>
        <v>13606</v>
      </c>
      <c r="R31" s="2" t="str">
        <f t="shared" si="0"/>
        <v>Low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5.75" thickTop="1" x14ac:dyDescent="0.25">
      <c r="A32" t="s">
        <v>3</v>
      </c>
      <c r="B32">
        <v>10</v>
      </c>
      <c r="C32">
        <v>1086</v>
      </c>
      <c r="D32">
        <v>889</v>
      </c>
      <c r="E32">
        <v>1294</v>
      </c>
      <c r="F32">
        <v>137.19</v>
      </c>
      <c r="G32" s="1">
        <v>0</v>
      </c>
      <c r="H32">
        <v>5.5035800000000004</v>
      </c>
      <c r="I32">
        <v>18.100000000000001</v>
      </c>
      <c r="J32">
        <v>1.95</v>
      </c>
      <c r="K32">
        <v>3367</v>
      </c>
      <c r="L32" t="str">
        <f>IFERROR(IF(C32&lt;= _xlfn.XLOOKUP(A32,'lookup data'!$A$7:$A$9,'lookup data'!$B$7:$B$9), "Pass", "Fail"), "N/A")</f>
        <v>Pass</v>
      </c>
      <c r="M32" t="str">
        <f>IFERROR(IF(E32&lt;= _xlfn.XLOOKUP(A32, 'lookup data'!$A$7:$A$9,'lookup data'!$C$7:$C$9), "Pass", "Fail"), "N/A")</f>
        <v>Pass</v>
      </c>
      <c r="N32" t="str">
        <f>IFERROR(IF(G32&lt;=_xlfn.XLOOKUP(A32, 'lookup data'!$A$7:$A$9, 'lookup data'!$D$7:$D$9), "Pass", "Fail"), "N/A")</f>
        <v>Pass</v>
      </c>
      <c r="O32" t="str">
        <f>IFERROR(IF(H32&gt;=_xlfn.XLOOKUP(P32,'lookup data'!$A$12:$A$20,'lookup data'!$E$12:$E$20), "Pass", "Fail"), "N/A")</f>
        <v>Pass</v>
      </c>
      <c r="P32" t="str">
        <f t="shared" si="1"/>
        <v>Login_1-10</v>
      </c>
      <c r="Q32">
        <f>C32 - _xlfn.XLOOKUP(A32, 'lookup data'!$A$7:$A$9, 'lookup data'!$B$7:$B$9)</f>
        <v>-414</v>
      </c>
      <c r="R32" t="str">
        <f t="shared" si="0"/>
        <v>Low</v>
      </c>
    </row>
    <row r="33" spans="1:59" x14ac:dyDescent="0.25">
      <c r="A33" t="s">
        <v>2</v>
      </c>
      <c r="B33">
        <v>10</v>
      </c>
      <c r="C33">
        <v>9743</v>
      </c>
      <c r="D33">
        <v>8233</v>
      </c>
      <c r="E33">
        <v>14544</v>
      </c>
      <c r="F33">
        <v>1690.34</v>
      </c>
      <c r="G33" s="1">
        <v>0</v>
      </c>
      <c r="H33">
        <v>0.68217000000000005</v>
      </c>
      <c r="I33">
        <v>0.47</v>
      </c>
      <c r="J33">
        <v>1.84</v>
      </c>
      <c r="K33">
        <v>706</v>
      </c>
      <c r="L33" t="str">
        <f>IFERROR(IF(C33&lt;= _xlfn.XLOOKUP(A33,'lookup data'!$A$7:$A$9,'lookup data'!$B$7:$B$9), "Pass", "Fail"), "N/A")</f>
        <v>Fail</v>
      </c>
      <c r="M33" t="str">
        <f>IFERROR(IF(E33&lt;= _xlfn.XLOOKUP(A33, 'lookup data'!$A$7:$A$9,'lookup data'!$C$7:$C$9), "Pass", "Fail"), "N/A")</f>
        <v>Fail</v>
      </c>
      <c r="N33" t="str">
        <f>IFERROR(IF(G33&lt;=_xlfn.XLOOKUP(A33, 'lookup data'!$A$7:$A$9, 'lookup data'!$D$7:$D$9), "Pass", "Fail"), "N/A")</f>
        <v>Pass</v>
      </c>
      <c r="O33" t="str">
        <f>IFERROR(IF(H33&gt;=_xlfn.XLOOKUP(P33,'lookup data'!$A$12:$A$20,'lookup data'!$E$12:$E$20), "Pass", "Fail"), "N/A")</f>
        <v>Pass</v>
      </c>
      <c r="P33" t="str">
        <f t="shared" si="1"/>
        <v>Airtime_1-10</v>
      </c>
      <c r="Q33">
        <f>C33 - _xlfn.XLOOKUP(A33, 'lookup data'!$A$7:$A$9, 'lookup data'!$B$7:$B$9)</f>
        <v>4743</v>
      </c>
      <c r="R33" t="str">
        <f t="shared" si="0"/>
        <v>Low</v>
      </c>
    </row>
    <row r="34" spans="1:59" ht="15.75" thickBot="1" x14ac:dyDescent="0.3">
      <c r="A34" s="2" t="s">
        <v>1</v>
      </c>
      <c r="B34" s="2">
        <v>10</v>
      </c>
      <c r="C34" s="2">
        <v>11374</v>
      </c>
      <c r="D34" s="2">
        <v>1079</v>
      </c>
      <c r="E34" s="2">
        <v>16913</v>
      </c>
      <c r="F34" s="2">
        <v>6761.59</v>
      </c>
      <c r="G34" s="3">
        <v>0</v>
      </c>
      <c r="H34" s="2">
        <v>0.57376000000000005</v>
      </c>
      <c r="I34" s="2">
        <v>1.01</v>
      </c>
      <c r="J34" s="2">
        <v>1.22</v>
      </c>
      <c r="K34" s="2">
        <v>1797</v>
      </c>
      <c r="L34" s="2" t="str">
        <f>IFERROR(IF(C34&lt;= _xlfn.XLOOKUP(A34,'lookup data'!$A$7:$A$9,'lookup data'!$B$7:$B$9), "Pass", "Fail"), "N/A")</f>
        <v>Fail</v>
      </c>
      <c r="M34" s="2" t="str">
        <f>IFERROR(IF(E34&lt;= _xlfn.XLOOKUP(A34, 'lookup data'!$A$7:$A$9,'lookup data'!$C$7:$C$9), "Pass", "Fail"), "N/A")</f>
        <v>Fail</v>
      </c>
      <c r="N34" s="2" t="str">
        <f>IFERROR(IF(G34&lt;=_xlfn.XLOOKUP(A34, 'lookup data'!$A$7:$A$9, 'lookup data'!$D$7:$D$9), "Pass", "Fail"), "N/A")</f>
        <v>Pass</v>
      </c>
      <c r="O34" s="2" t="str">
        <f>IFERROR(IF(H34&gt;=_xlfn.XLOOKUP(P34,'lookup data'!$A$12:$A$20,'lookup data'!$E$12:$E$20), "Pass", "Fail"), "N/A")</f>
        <v>Pass</v>
      </c>
      <c r="P34" s="2" t="str">
        <f t="shared" si="1"/>
        <v>Customer-Loan-Information_1-10</v>
      </c>
      <c r="Q34" s="2">
        <f>C34 - _xlfn.XLOOKUP(A34, 'lookup data'!$A$7:$A$9, 'lookup data'!$B$7:$B$9)</f>
        <v>8874</v>
      </c>
      <c r="R34" s="2" t="str">
        <f t="shared" si="0"/>
        <v>Low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59" ht="15.75" thickTop="1" x14ac:dyDescent="0.25">
      <c r="A35" t="s">
        <v>3</v>
      </c>
      <c r="B35">
        <v>20</v>
      </c>
      <c r="C35">
        <v>926</v>
      </c>
      <c r="D35">
        <v>887</v>
      </c>
      <c r="E35">
        <v>1022</v>
      </c>
      <c r="F35">
        <v>32.159999999999997</v>
      </c>
      <c r="G35" s="1">
        <v>0</v>
      </c>
      <c r="H35">
        <v>10.822509999999999</v>
      </c>
      <c r="I35">
        <v>35.619999999999997</v>
      </c>
      <c r="J35">
        <v>3.84</v>
      </c>
      <c r="K35">
        <v>3370</v>
      </c>
      <c r="L35" t="str">
        <f>IFERROR(IF(C35&lt;= _xlfn.XLOOKUP(A35,'lookup data'!$A$7:$A$9,'lookup data'!$B$7:$B$9), "Pass", "Fail"), "N/A")</f>
        <v>Pass</v>
      </c>
      <c r="M35" t="str">
        <f>IFERROR(IF(E35&lt;= _xlfn.XLOOKUP(A35, 'lookup data'!$A$7:$A$9,'lookup data'!$C$7:$C$9), "Pass", "Fail"), "N/A")</f>
        <v>Pass</v>
      </c>
      <c r="N35" t="str">
        <f>IFERROR(IF(G35&lt;=_xlfn.XLOOKUP(A35, 'lookup data'!$A$7:$A$9, 'lookup data'!$D$7:$D$9), "Pass", "Fail"), "N/A")</f>
        <v>Pass</v>
      </c>
      <c r="O35" t="str">
        <f>IFERROR(IF(H35&gt;=_xlfn.XLOOKUP(P35,'lookup data'!$A$12:$A$20,'lookup data'!$E$12:$E$20), "Pass", "Fail"), "N/A")</f>
        <v>Pass</v>
      </c>
      <c r="P35" t="str">
        <f>_xlfn.CONCAT(A35 &amp; "_", "11-50")</f>
        <v>Login_11-50</v>
      </c>
      <c r="Q35">
        <f>C35 - _xlfn.XLOOKUP(A35, 'lookup data'!$A$7:$A$9, 'lookup data'!$B$7:$B$9)</f>
        <v>-574</v>
      </c>
      <c r="R35" t="str">
        <f t="shared" si="0"/>
        <v>Medium</v>
      </c>
    </row>
    <row r="36" spans="1:59" x14ac:dyDescent="0.25">
      <c r="A36" t="s">
        <v>2</v>
      </c>
      <c r="B36">
        <v>20</v>
      </c>
      <c r="C36">
        <v>10880</v>
      </c>
      <c r="D36">
        <v>9423</v>
      </c>
      <c r="E36">
        <v>13988</v>
      </c>
      <c r="F36">
        <v>1292.77</v>
      </c>
      <c r="G36" s="1">
        <v>0</v>
      </c>
      <c r="H36">
        <v>1.4117299999999999</v>
      </c>
      <c r="I36">
        <v>0.97</v>
      </c>
      <c r="J36">
        <v>3.8</v>
      </c>
      <c r="K36">
        <v>706</v>
      </c>
      <c r="L36" t="str">
        <f>IFERROR(IF(C36&lt;= _xlfn.XLOOKUP(A36,'lookup data'!$A$7:$A$9,'lookup data'!$B$7:$B$9), "Pass", "Fail"), "N/A")</f>
        <v>Fail</v>
      </c>
      <c r="M36" t="str">
        <f>IFERROR(IF(E36&lt;= _xlfn.XLOOKUP(A36, 'lookup data'!$A$7:$A$9,'lookup data'!$C$7:$C$9), "Pass", "Fail"), "N/A")</f>
        <v>Fail</v>
      </c>
      <c r="N36" t="str">
        <f>IFERROR(IF(G36&lt;=_xlfn.XLOOKUP(A36, 'lookup data'!$A$7:$A$9, 'lookup data'!$D$7:$D$9), "Pass", "Fail"), "N/A")</f>
        <v>Pass</v>
      </c>
      <c r="O36" t="str">
        <f>IFERROR(IF(H36&gt;=_xlfn.XLOOKUP(P36,'lookup data'!$A$12:$A$20,'lookup data'!$E$12:$E$20), "Pass", "Fail"), "N/A")</f>
        <v>Fail</v>
      </c>
      <c r="P36" t="str">
        <f t="shared" ref="P36:P46" si="2">_xlfn.CONCAT(A36 &amp; "_", "11-50")</f>
        <v>Airtime_11-50</v>
      </c>
      <c r="Q36">
        <f>C36 - _xlfn.XLOOKUP(A36, 'lookup data'!$A$7:$A$9, 'lookup data'!$B$7:$B$9)</f>
        <v>5880</v>
      </c>
      <c r="R36" t="str">
        <f t="shared" si="0"/>
        <v>Medium</v>
      </c>
    </row>
    <row r="37" spans="1:59" ht="15.75" thickBot="1" x14ac:dyDescent="0.3">
      <c r="A37" s="2" t="s">
        <v>1</v>
      </c>
      <c r="B37" s="2">
        <v>20</v>
      </c>
      <c r="C37" s="2">
        <v>1128</v>
      </c>
      <c r="D37" s="2">
        <v>997</v>
      </c>
      <c r="E37" s="2">
        <v>1502</v>
      </c>
      <c r="F37" s="2">
        <v>123.69</v>
      </c>
      <c r="G37" s="3">
        <v>0</v>
      </c>
      <c r="H37" s="2">
        <v>3.8707199999999999</v>
      </c>
      <c r="I37" s="2">
        <v>6.79</v>
      </c>
      <c r="J37" s="2">
        <v>8.24</v>
      </c>
      <c r="K37" s="2">
        <v>1797</v>
      </c>
      <c r="L37" s="2" t="str">
        <f>IFERROR(IF(C37&lt;= _xlfn.XLOOKUP(A37,'lookup data'!$A$7:$A$9,'lookup data'!$B$7:$B$9), "Pass", "Fail"), "N/A")</f>
        <v>Pass</v>
      </c>
      <c r="M37" s="2" t="str">
        <f>IFERROR(IF(E37&lt;= _xlfn.XLOOKUP(A37, 'lookup data'!$A$7:$A$9,'lookup data'!$C$7:$C$9), "Pass", "Fail"), "N/A")</f>
        <v>Pass</v>
      </c>
      <c r="N37" s="2" t="str">
        <f>IFERROR(IF(G37&lt;=_xlfn.XLOOKUP(A37, 'lookup data'!$A$7:$A$9, 'lookup data'!$D$7:$D$9), "Pass", "Fail"), "N/A")</f>
        <v>Pass</v>
      </c>
      <c r="O37" s="2" t="str">
        <f>IFERROR(IF(H37&gt;=_xlfn.XLOOKUP(P37,'lookup data'!$A$12:$A$20,'lookup data'!$E$12:$E$20), "Pass", "Fail"), "N/A")</f>
        <v>Pass</v>
      </c>
      <c r="P37" s="2" t="str">
        <f t="shared" si="2"/>
        <v>Customer-Loan-Information_11-50</v>
      </c>
      <c r="Q37" s="2">
        <f>C37 - _xlfn.XLOOKUP(A37, 'lookup data'!$A$7:$A$9, 'lookup data'!$B$7:$B$9)</f>
        <v>-1372</v>
      </c>
      <c r="R37" s="2" t="str">
        <f t="shared" si="0"/>
        <v>Medium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59" ht="15.75" thickTop="1" x14ac:dyDescent="0.25">
      <c r="A38" t="s">
        <v>3</v>
      </c>
      <c r="B38">
        <v>30</v>
      </c>
      <c r="C38">
        <v>534</v>
      </c>
      <c r="D38">
        <v>213</v>
      </c>
      <c r="E38">
        <v>1198</v>
      </c>
      <c r="F38">
        <v>200.28</v>
      </c>
      <c r="G38" s="1">
        <v>0</v>
      </c>
      <c r="H38">
        <v>14.2315</v>
      </c>
      <c r="I38">
        <v>46.81</v>
      </c>
      <c r="J38">
        <v>5.04</v>
      </c>
      <c r="K38">
        <v>3368.3</v>
      </c>
      <c r="L38" t="str">
        <f>IFERROR(IF(C38&lt;= _xlfn.XLOOKUP(A38,'lookup data'!$A$7:$A$9,'lookup data'!$B$7:$B$9), "Pass", "Fail"), "N/A")</f>
        <v>Pass</v>
      </c>
      <c r="M38" t="str">
        <f>IFERROR(IF(E38&lt;= _xlfn.XLOOKUP(A38, 'lookup data'!$A$7:$A$9,'lookup data'!$C$7:$C$9), "Pass", "Fail"), "N/A")</f>
        <v>Pass</v>
      </c>
      <c r="N38" t="str">
        <f>IFERROR(IF(G38&lt;=_xlfn.XLOOKUP(A38, 'lookup data'!$A$7:$A$9, 'lookup data'!$D$7:$D$9), "Pass", "Fail"), "N/A")</f>
        <v>Pass</v>
      </c>
      <c r="O38" t="str">
        <f>IFERROR(IF(H38&gt;=_xlfn.XLOOKUP(P38,'lookup data'!$A$12:$A$20,'lookup data'!$E$12:$E$20), "Pass", "Fail"), "N/A")</f>
        <v>Pass</v>
      </c>
      <c r="P38" t="str">
        <f t="shared" si="2"/>
        <v>Login_11-50</v>
      </c>
      <c r="Q38">
        <f>C38 - _xlfn.XLOOKUP(A38, 'lookup data'!$A$7:$A$9, 'lookup data'!$B$7:$B$9)</f>
        <v>-966</v>
      </c>
      <c r="R38" t="str">
        <f t="shared" si="0"/>
        <v>Medium</v>
      </c>
    </row>
    <row r="39" spans="1:59" x14ac:dyDescent="0.25">
      <c r="A39" t="s">
        <v>2</v>
      </c>
      <c r="B39">
        <v>30</v>
      </c>
      <c r="C39">
        <v>17029</v>
      </c>
      <c r="D39">
        <v>9972</v>
      </c>
      <c r="E39">
        <v>21817</v>
      </c>
      <c r="F39">
        <v>2878.91</v>
      </c>
      <c r="G39" s="1">
        <v>0</v>
      </c>
      <c r="H39">
        <v>1.32439</v>
      </c>
      <c r="I39">
        <v>0.91</v>
      </c>
      <c r="J39">
        <v>3.57</v>
      </c>
      <c r="K39">
        <v>706</v>
      </c>
      <c r="L39" t="str">
        <f>IFERROR(IF(C39&lt;= _xlfn.XLOOKUP(A39,'lookup data'!$A$7:$A$9,'lookup data'!$B$7:$B$9), "Pass", "Fail"), "N/A")</f>
        <v>Fail</v>
      </c>
      <c r="M39" t="str">
        <f>IFERROR(IF(E39&lt;= _xlfn.XLOOKUP(A39, 'lookup data'!$A$7:$A$9,'lookup data'!$C$7:$C$9), "Pass", "Fail"), "N/A")</f>
        <v>Fail</v>
      </c>
      <c r="N39" t="str">
        <f>IFERROR(IF(G39&lt;=_xlfn.XLOOKUP(A39, 'lookup data'!$A$7:$A$9, 'lookup data'!$D$7:$D$9), "Pass", "Fail"), "N/A")</f>
        <v>Pass</v>
      </c>
      <c r="O39" t="str">
        <f>IFERROR(IF(H39&gt;=_xlfn.XLOOKUP(P39,'lookup data'!$A$12:$A$20,'lookup data'!$E$12:$E$20), "Pass", "Fail"), "N/A")</f>
        <v>Fail</v>
      </c>
      <c r="P39" t="str">
        <f t="shared" si="2"/>
        <v>Airtime_11-50</v>
      </c>
      <c r="Q39">
        <f>C39 - _xlfn.XLOOKUP(A39, 'lookup data'!$A$7:$A$9, 'lookup data'!$B$7:$B$9)</f>
        <v>12029</v>
      </c>
      <c r="R39" t="str">
        <f t="shared" si="0"/>
        <v>Medium</v>
      </c>
    </row>
    <row r="40" spans="1:59" ht="15.75" thickBot="1" x14ac:dyDescent="0.3">
      <c r="A40" s="2" t="s">
        <v>1</v>
      </c>
      <c r="B40" s="2">
        <v>30</v>
      </c>
      <c r="C40" s="2">
        <v>1505</v>
      </c>
      <c r="D40" s="2">
        <v>760</v>
      </c>
      <c r="E40" s="2">
        <v>16166</v>
      </c>
      <c r="F40" s="2">
        <v>2749.92</v>
      </c>
      <c r="G40" s="3">
        <v>0</v>
      </c>
      <c r="H40" s="2">
        <v>1.40489</v>
      </c>
      <c r="I40" s="2">
        <v>2.4700000000000002</v>
      </c>
      <c r="J40" s="2">
        <v>2.99</v>
      </c>
      <c r="K40" s="2">
        <v>1797</v>
      </c>
      <c r="L40" s="2" t="str">
        <f>IFERROR(IF(C40&lt;= _xlfn.XLOOKUP(A40,'lookup data'!$A$7:$A$9,'lookup data'!$B$7:$B$9), "Pass", "Fail"), "N/A")</f>
        <v>Pass</v>
      </c>
      <c r="M40" s="2" t="str">
        <f>IFERROR(IF(E40&lt;= _xlfn.XLOOKUP(A40, 'lookup data'!$A$7:$A$9,'lookup data'!$C$7:$C$9), "Pass", "Fail"), "N/A")</f>
        <v>Fail</v>
      </c>
      <c r="N40" s="2" t="str">
        <f>IFERROR(IF(G40&lt;=_xlfn.XLOOKUP(A40, 'lookup data'!$A$7:$A$9, 'lookup data'!$D$7:$D$9), "Pass", "Fail"), "N/A")</f>
        <v>Pass</v>
      </c>
      <c r="O40" s="2" t="str">
        <f>IFERROR(IF(H40&gt;=_xlfn.XLOOKUP(P40,'lookup data'!$A$12:$A$20,'lookup data'!$E$12:$E$20), "Pass", "Fail"), "N/A")</f>
        <v>Fail</v>
      </c>
      <c r="P40" s="2" t="str">
        <f t="shared" si="2"/>
        <v>Customer-Loan-Information_11-50</v>
      </c>
      <c r="Q40" s="2">
        <f>C40 - _xlfn.XLOOKUP(A40, 'lookup data'!$A$7:$A$9, 'lookup data'!$B$7:$B$9)</f>
        <v>-995</v>
      </c>
      <c r="R40" s="2" t="str">
        <f t="shared" si="0"/>
        <v>Medium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59" ht="15.75" thickTop="1" x14ac:dyDescent="0.25">
      <c r="A41" t="s">
        <v>3</v>
      </c>
      <c r="B41">
        <v>40</v>
      </c>
      <c r="C41">
        <v>750</v>
      </c>
      <c r="D41">
        <v>361</v>
      </c>
      <c r="E41">
        <v>1231</v>
      </c>
      <c r="F41">
        <v>248.83</v>
      </c>
      <c r="G41" s="1">
        <v>0</v>
      </c>
      <c r="H41">
        <v>25.839790000000001</v>
      </c>
      <c r="I41">
        <v>84.98</v>
      </c>
      <c r="J41">
        <v>9.16</v>
      </c>
      <c r="K41">
        <v>3367.5</v>
      </c>
      <c r="L41" t="str">
        <f>IFERROR(IF(C41&lt;= _xlfn.XLOOKUP(A41,'lookup data'!$A$7:$A$9,'lookup data'!$B$7:$B$9), "Pass", "Fail"), "N/A")</f>
        <v>Pass</v>
      </c>
      <c r="M41" t="str">
        <f>IFERROR(IF(E41&lt;= _xlfn.XLOOKUP(A41, 'lookup data'!$A$7:$A$9,'lookup data'!$C$7:$C$9), "Pass", "Fail"), "N/A")</f>
        <v>Pass</v>
      </c>
      <c r="N41" t="str">
        <f>IFERROR(IF(G41&lt;=_xlfn.XLOOKUP(A41, 'lookup data'!$A$7:$A$9, 'lookup data'!$D$7:$D$9), "Pass", "Fail"), "N/A")</f>
        <v>Pass</v>
      </c>
      <c r="O41" t="str">
        <f>IFERROR(IF(H41&gt;=_xlfn.XLOOKUP(P41,'lookup data'!$A$12:$A$20,'lookup data'!$E$12:$E$20), "Pass", "Fail"), "N/A")</f>
        <v>Pass</v>
      </c>
      <c r="P41" t="str">
        <f t="shared" si="2"/>
        <v>Login_11-50</v>
      </c>
      <c r="Q41">
        <f>C41 - _xlfn.XLOOKUP(A41, 'lookup data'!$A$7:$A$9, 'lookup data'!$B$7:$B$9)</f>
        <v>-750</v>
      </c>
      <c r="R41" t="str">
        <f t="shared" si="0"/>
        <v>Medium</v>
      </c>
    </row>
    <row r="42" spans="1:59" x14ac:dyDescent="0.25">
      <c r="A42" t="s">
        <v>2</v>
      </c>
      <c r="B42">
        <v>40</v>
      </c>
      <c r="C42">
        <v>16554</v>
      </c>
      <c r="D42">
        <v>8201</v>
      </c>
      <c r="E42">
        <v>23386</v>
      </c>
      <c r="F42">
        <v>3588.17</v>
      </c>
      <c r="G42" s="1">
        <v>0</v>
      </c>
      <c r="H42">
        <v>1.6874100000000001</v>
      </c>
      <c r="I42">
        <v>1.1599999999999999</v>
      </c>
      <c r="J42">
        <v>4.54</v>
      </c>
      <c r="K42">
        <v>706</v>
      </c>
      <c r="L42" t="str">
        <f>IFERROR(IF(C42&lt;= _xlfn.XLOOKUP(A42,'lookup data'!$A$7:$A$9,'lookup data'!$B$7:$B$9), "Pass", "Fail"), "N/A")</f>
        <v>Fail</v>
      </c>
      <c r="M42" t="str">
        <f>IFERROR(IF(E42&lt;= _xlfn.XLOOKUP(A42, 'lookup data'!$A$7:$A$9,'lookup data'!$C$7:$C$9), "Pass", "Fail"), "N/A")</f>
        <v>Fail</v>
      </c>
      <c r="N42" t="str">
        <f>IFERROR(IF(G42&lt;=_xlfn.XLOOKUP(A42, 'lookup data'!$A$7:$A$9, 'lookup data'!$D$7:$D$9), "Pass", "Fail"), "N/A")</f>
        <v>Pass</v>
      </c>
      <c r="O42" t="str">
        <f>IFERROR(IF(H42&gt;=_xlfn.XLOOKUP(P42,'lookup data'!$A$12:$A$20,'lookup data'!$E$12:$E$20), "Pass", "Fail"), "N/A")</f>
        <v>Fail</v>
      </c>
      <c r="P42" t="str">
        <f t="shared" si="2"/>
        <v>Airtime_11-50</v>
      </c>
      <c r="Q42">
        <f>C42 - _xlfn.XLOOKUP(A42, 'lookup data'!$A$7:$A$9, 'lookup data'!$B$7:$B$9)</f>
        <v>11554</v>
      </c>
      <c r="R42" t="str">
        <f t="shared" si="0"/>
        <v>Medium</v>
      </c>
    </row>
    <row r="43" spans="1:59" ht="15.75" thickBot="1" x14ac:dyDescent="0.3">
      <c r="A43" s="2" t="s">
        <v>1</v>
      </c>
      <c r="B43" s="2">
        <v>40</v>
      </c>
      <c r="C43" s="2">
        <v>4367</v>
      </c>
      <c r="D43" s="2">
        <v>739</v>
      </c>
      <c r="E43" s="2">
        <v>16792</v>
      </c>
      <c r="F43" s="2">
        <v>4944.71</v>
      </c>
      <c r="G43" s="3">
        <v>0</v>
      </c>
      <c r="H43" s="2">
        <v>2.2952900000000001</v>
      </c>
      <c r="I43" s="2">
        <v>4.03</v>
      </c>
      <c r="J43" s="2">
        <v>4.88</v>
      </c>
      <c r="K43" s="2">
        <v>1797</v>
      </c>
      <c r="L43" s="2" t="str">
        <f>IFERROR(IF(C43&lt;= _xlfn.XLOOKUP(A43,'lookup data'!$A$7:$A$9,'lookup data'!$B$7:$B$9), "Pass", "Fail"), "N/A")</f>
        <v>Fail</v>
      </c>
      <c r="M43" s="2" t="str">
        <f>IFERROR(IF(E43&lt;= _xlfn.XLOOKUP(A43, 'lookup data'!$A$7:$A$9,'lookup data'!$C$7:$C$9), "Pass", "Fail"), "N/A")</f>
        <v>Fail</v>
      </c>
      <c r="N43" s="2" t="str">
        <f>IFERROR(IF(G43&lt;=_xlfn.XLOOKUP(A43, 'lookup data'!$A$7:$A$9, 'lookup data'!$D$7:$D$9), "Pass", "Fail"), "N/A")</f>
        <v>Pass</v>
      </c>
      <c r="O43" s="2" t="str">
        <f>IFERROR(IF(H43&gt;=_xlfn.XLOOKUP(P43,'lookup data'!$A$12:$A$20,'lookup data'!$E$12:$E$20), "Pass", "Fail"), "N/A")</f>
        <v>Pass</v>
      </c>
      <c r="P43" s="2" t="str">
        <f t="shared" si="2"/>
        <v>Customer-Loan-Information_11-50</v>
      </c>
      <c r="Q43" s="2">
        <f>C43 - _xlfn.XLOOKUP(A43, 'lookup data'!$A$7:$A$9, 'lookup data'!$B$7:$B$9)</f>
        <v>1867</v>
      </c>
      <c r="R43" s="2" t="str">
        <f t="shared" si="0"/>
        <v>Medium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59" ht="15.75" thickTop="1" x14ac:dyDescent="0.25">
      <c r="A44" t="s">
        <v>3</v>
      </c>
      <c r="B44">
        <v>50</v>
      </c>
      <c r="C44">
        <v>1399</v>
      </c>
      <c r="D44">
        <v>533</v>
      </c>
      <c r="E44">
        <v>3584</v>
      </c>
      <c r="F44">
        <v>762.33</v>
      </c>
      <c r="G44" s="1">
        <v>0</v>
      </c>
      <c r="H44">
        <v>11.0205</v>
      </c>
      <c r="I44">
        <v>36.25</v>
      </c>
      <c r="J44">
        <v>3.91</v>
      </c>
      <c r="K44">
        <v>3368.6</v>
      </c>
      <c r="L44" t="str">
        <f>IFERROR(IF(C44&lt;= _xlfn.XLOOKUP(A44,'lookup data'!$A$7:$A$9,'lookup data'!$B$7:$B$9), "Pass", "Fail"), "N/A")</f>
        <v>Pass</v>
      </c>
      <c r="M44" t="str">
        <f>IFERROR(IF(E44&lt;= _xlfn.XLOOKUP(A44, 'lookup data'!$A$7:$A$9,'lookup data'!$C$7:$C$9), "Pass", "Fail"), "N/A")</f>
        <v>Fail</v>
      </c>
      <c r="N44" t="str">
        <f>IFERROR(IF(G44&lt;=_xlfn.XLOOKUP(A44, 'lookup data'!$A$7:$A$9, 'lookup data'!$D$7:$D$9), "Pass", "Fail"), "N/A")</f>
        <v>Pass</v>
      </c>
      <c r="O44" t="str">
        <f>IFERROR(IF(H44&gt;=_xlfn.XLOOKUP(P44,'lookup data'!$A$12:$A$20,'lookup data'!$E$12:$E$20), "Pass", "Fail"), "N/A")</f>
        <v>Pass</v>
      </c>
      <c r="P44" t="str">
        <f t="shared" si="2"/>
        <v>Login_11-50</v>
      </c>
      <c r="Q44">
        <f>C44 - _xlfn.XLOOKUP(A44, 'lookup data'!$A$7:$A$9, 'lookup data'!$B$7:$B$9)</f>
        <v>-101</v>
      </c>
      <c r="R44" t="str">
        <f t="shared" si="0"/>
        <v>Medium</v>
      </c>
    </row>
    <row r="45" spans="1:59" x14ac:dyDescent="0.25">
      <c r="A45" t="s">
        <v>2</v>
      </c>
      <c r="B45">
        <v>50</v>
      </c>
      <c r="C45">
        <v>21239</v>
      </c>
      <c r="D45">
        <v>8804</v>
      </c>
      <c r="E45">
        <v>36431</v>
      </c>
      <c r="F45">
        <v>5468.98</v>
      </c>
      <c r="G45" s="1">
        <v>0</v>
      </c>
      <c r="H45">
        <v>1.35439</v>
      </c>
      <c r="I45">
        <v>0.93</v>
      </c>
      <c r="J45">
        <v>3.65</v>
      </c>
      <c r="K45">
        <v>706</v>
      </c>
      <c r="L45" t="str">
        <f>IFERROR(IF(C45&lt;= _xlfn.XLOOKUP(A45,'lookup data'!$A$7:$A$9,'lookup data'!$B$7:$B$9), "Pass", "Fail"), "N/A")</f>
        <v>Fail</v>
      </c>
      <c r="M45" t="str">
        <f>IFERROR(IF(E45&lt;= _xlfn.XLOOKUP(A45, 'lookup data'!$A$7:$A$9,'lookup data'!$C$7:$C$9), "Pass", "Fail"), "N/A")</f>
        <v>Fail</v>
      </c>
      <c r="N45" t="str">
        <f>IFERROR(IF(G45&lt;=_xlfn.XLOOKUP(A45, 'lookup data'!$A$7:$A$9, 'lookup data'!$D$7:$D$9), "Pass", "Fail"), "N/A")</f>
        <v>Pass</v>
      </c>
      <c r="O45" t="str">
        <f>IFERROR(IF(H45&gt;=_xlfn.XLOOKUP(P45,'lookup data'!$A$12:$A$20,'lookup data'!$E$12:$E$20), "Pass", "Fail"), "N/A")</f>
        <v>Fail</v>
      </c>
      <c r="P45" t="str">
        <f t="shared" si="2"/>
        <v>Airtime_11-50</v>
      </c>
      <c r="Q45">
        <f>C45 - _xlfn.XLOOKUP(A45, 'lookup data'!$A$7:$A$9, 'lookup data'!$B$7:$B$9)</f>
        <v>16239</v>
      </c>
      <c r="R45" t="str">
        <f t="shared" si="0"/>
        <v>Medium</v>
      </c>
    </row>
    <row r="46" spans="1:59" ht="15.75" thickBot="1" x14ac:dyDescent="0.3">
      <c r="A46" s="2" t="s">
        <v>1</v>
      </c>
      <c r="B46" s="2">
        <v>50</v>
      </c>
      <c r="C46" s="2">
        <v>4427</v>
      </c>
      <c r="D46" s="2">
        <v>761</v>
      </c>
      <c r="E46" s="2">
        <v>13783</v>
      </c>
      <c r="F46" s="2">
        <v>4437.62</v>
      </c>
      <c r="G46" s="3">
        <v>0</v>
      </c>
      <c r="H46" s="2">
        <v>1.6493500000000001</v>
      </c>
      <c r="I46" s="2">
        <v>2.89</v>
      </c>
      <c r="J46" s="2">
        <v>3.51</v>
      </c>
      <c r="K46" s="2">
        <v>1797</v>
      </c>
      <c r="L46" s="2" t="str">
        <f>IFERROR(IF(C46&lt;= _xlfn.XLOOKUP(A46,'lookup data'!$A$7:$A$9,'lookup data'!$B$7:$B$9), "Pass", "Fail"), "N/A")</f>
        <v>Fail</v>
      </c>
      <c r="M46" s="2" t="str">
        <f>IFERROR(IF(E46&lt;= _xlfn.XLOOKUP(A46, 'lookup data'!$A$7:$A$9,'lookup data'!$C$7:$C$9), "Pass", "Fail"), "N/A")</f>
        <v>Fail</v>
      </c>
      <c r="N46" s="2" t="str">
        <f>IFERROR(IF(G46&lt;=_xlfn.XLOOKUP(A46, 'lookup data'!$A$7:$A$9, 'lookup data'!$D$7:$D$9), "Pass", "Fail"), "N/A")</f>
        <v>Pass</v>
      </c>
      <c r="O46" s="2" t="str">
        <f>IFERROR(IF(H46&gt;=_xlfn.XLOOKUP(P46,'lookup data'!$A$12:$A$20,'lookup data'!$E$12:$E$20), "Pass", "Fail"), "N/A")</f>
        <v>Fail</v>
      </c>
      <c r="P46" s="2" t="str">
        <f t="shared" si="2"/>
        <v>Customer-Loan-Information_11-50</v>
      </c>
      <c r="Q46" s="2">
        <f>C46 - _xlfn.XLOOKUP(A46, 'lookup data'!$A$7:$A$9, 'lookup data'!$B$7:$B$9)</f>
        <v>1927</v>
      </c>
      <c r="R46" s="2" t="str">
        <f t="shared" si="0"/>
        <v>Medium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5.75" thickTop="1" x14ac:dyDescent="0.25">
      <c r="A47" t="s">
        <v>3</v>
      </c>
      <c r="B47">
        <v>60</v>
      </c>
      <c r="C47">
        <v>3408</v>
      </c>
      <c r="D47">
        <v>140</v>
      </c>
      <c r="E47">
        <v>4149</v>
      </c>
      <c r="F47">
        <v>706.81</v>
      </c>
      <c r="G47" s="1">
        <v>0</v>
      </c>
      <c r="H47">
        <v>14.333489999999999</v>
      </c>
      <c r="I47">
        <v>47.14</v>
      </c>
      <c r="J47">
        <v>5.08</v>
      </c>
      <c r="K47">
        <v>3367.7</v>
      </c>
      <c r="L47" t="str">
        <f>IFERROR(IF(C47&lt;= _xlfn.XLOOKUP(A47,'lookup data'!$A$7:$A$9,'lookup data'!$B$7:$B$9), "Pass", "Fail"), "N/A")</f>
        <v>Fail</v>
      </c>
      <c r="M47" t="str">
        <f>IFERROR(IF(E47&lt;= _xlfn.XLOOKUP(A47, 'lookup data'!$A$7:$A$9,'lookup data'!$C$7:$C$9), "Pass", "Fail"), "N/A")</f>
        <v>Fail</v>
      </c>
      <c r="N47" t="str">
        <f>IFERROR(IF(G47&lt;=_xlfn.XLOOKUP(A47, 'lookup data'!$A$7:$A$9, 'lookup data'!$D$7:$D$9), "Pass", "Fail"), "N/A")</f>
        <v>Pass</v>
      </c>
      <c r="O47" t="str">
        <f>IFERROR(IF(H47&gt;=_xlfn.XLOOKUP(P47,'lookup data'!$A$12:$A$20,'lookup data'!$E$12:$E$20), "Pass", "Fail"), "N/A")</f>
        <v>Pass</v>
      </c>
      <c r="P47" t="str">
        <f>_xlfn.CONCAT(A47 &amp; "_", "51-100")</f>
        <v>Login_51-100</v>
      </c>
      <c r="Q47">
        <f>C47 - _xlfn.XLOOKUP(A47, 'lookup data'!$A$7:$A$9, 'lookup data'!$B$7:$B$9)</f>
        <v>1908</v>
      </c>
      <c r="R47" t="str">
        <f t="shared" si="0"/>
        <v>High</v>
      </c>
    </row>
    <row r="48" spans="1:59" x14ac:dyDescent="0.25">
      <c r="A48" t="s">
        <v>2</v>
      </c>
      <c r="B48">
        <v>60</v>
      </c>
      <c r="C48">
        <v>24223</v>
      </c>
      <c r="D48">
        <v>7570</v>
      </c>
      <c r="E48">
        <v>35511</v>
      </c>
      <c r="F48">
        <v>7065.37</v>
      </c>
      <c r="G48" s="1">
        <v>0</v>
      </c>
      <c r="H48">
        <v>1.5201</v>
      </c>
      <c r="I48">
        <v>1.05</v>
      </c>
      <c r="J48">
        <v>4.09</v>
      </c>
      <c r="K48">
        <v>706</v>
      </c>
      <c r="L48" t="str">
        <f>IFERROR(IF(C48&lt;= _xlfn.XLOOKUP(A48,'lookup data'!$A$7:$A$9,'lookup data'!$B$7:$B$9), "Pass", "Fail"), "N/A")</f>
        <v>Fail</v>
      </c>
      <c r="M48" t="str">
        <f>IFERROR(IF(E48&lt;= _xlfn.XLOOKUP(A48, 'lookup data'!$A$7:$A$9,'lookup data'!$C$7:$C$9), "Pass", "Fail"), "N/A")</f>
        <v>Fail</v>
      </c>
      <c r="N48" t="str">
        <f>IFERROR(IF(G48&lt;=_xlfn.XLOOKUP(A48, 'lookup data'!$A$7:$A$9, 'lookup data'!$D$7:$D$9), "Pass", "Fail"), "N/A")</f>
        <v>Pass</v>
      </c>
      <c r="O48" t="str">
        <f>IFERROR(IF(H48&gt;=_xlfn.XLOOKUP(P48,'lookup data'!$A$12:$A$20,'lookup data'!$E$12:$E$20), "Pass", "Fail"), "N/A")</f>
        <v>Fail</v>
      </c>
      <c r="P48" t="str">
        <f t="shared" ref="P48:P61" si="3">_xlfn.CONCAT(A48 &amp; "_", "51-100")</f>
        <v>Airtime_51-100</v>
      </c>
      <c r="Q48">
        <f>C48 - _xlfn.XLOOKUP(A48, 'lookup data'!$A$7:$A$9, 'lookup data'!$B$7:$B$9)</f>
        <v>19223</v>
      </c>
      <c r="R48" t="str">
        <f t="shared" si="0"/>
        <v>High</v>
      </c>
    </row>
    <row r="49" spans="1:56" ht="15.75" thickBot="1" x14ac:dyDescent="0.3">
      <c r="A49" s="2" t="s">
        <v>1</v>
      </c>
      <c r="B49" s="2">
        <v>60</v>
      </c>
      <c r="C49" s="2">
        <v>846</v>
      </c>
      <c r="D49" s="2">
        <v>738</v>
      </c>
      <c r="E49" s="2">
        <v>1400</v>
      </c>
      <c r="F49" s="2">
        <v>143.22999999999999</v>
      </c>
      <c r="G49" s="3">
        <v>0</v>
      </c>
      <c r="H49" s="2">
        <v>1.8355399999999999</v>
      </c>
      <c r="I49" s="2">
        <v>3.22</v>
      </c>
      <c r="J49" s="2">
        <v>3.91</v>
      </c>
      <c r="K49" s="2">
        <v>1797</v>
      </c>
      <c r="L49" s="2" t="str">
        <f>IFERROR(IF(C49&lt;= _xlfn.XLOOKUP(A49,'lookup data'!$A$7:$A$9,'lookup data'!$B$7:$B$9), "Pass", "Fail"), "N/A")</f>
        <v>Pass</v>
      </c>
      <c r="M49" s="2" t="str">
        <f>IFERROR(IF(E49&lt;= _xlfn.XLOOKUP(A49, 'lookup data'!$A$7:$A$9,'lookup data'!$C$7:$C$9), "Pass", "Fail"), "N/A")</f>
        <v>Pass</v>
      </c>
      <c r="N49" s="2" t="str">
        <f>IFERROR(IF(G49&lt;=_xlfn.XLOOKUP(A49, 'lookup data'!$A$7:$A$9, 'lookup data'!$D$7:$D$9), "Pass", "Fail"), "N/A")</f>
        <v>Pass</v>
      </c>
      <c r="O49" s="2" t="str">
        <f>IFERROR(IF(H49&gt;=_xlfn.XLOOKUP(P49,'lookup data'!$A$12:$A$20,'lookup data'!$E$12:$E$20), "Pass", "Fail"), "N/A")</f>
        <v>Fail</v>
      </c>
      <c r="P49" s="2" t="str">
        <f t="shared" si="3"/>
        <v>Customer-Loan-Information_51-100</v>
      </c>
      <c r="Q49" s="2">
        <f>C49 - _xlfn.XLOOKUP(A49, 'lookup data'!$A$7:$A$9, 'lookup data'!$B$7:$B$9)</f>
        <v>-1654</v>
      </c>
      <c r="R49" s="2" t="str">
        <f t="shared" si="0"/>
        <v>High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5.75" thickTop="1" x14ac:dyDescent="0.25">
      <c r="A50" t="s">
        <v>3</v>
      </c>
      <c r="B50">
        <v>70</v>
      </c>
      <c r="C50">
        <v>2430</v>
      </c>
      <c r="D50">
        <v>1945</v>
      </c>
      <c r="E50">
        <v>2863</v>
      </c>
      <c r="F50">
        <v>268.67</v>
      </c>
      <c r="G50" s="1">
        <v>0</v>
      </c>
      <c r="H50">
        <v>22.95082</v>
      </c>
      <c r="I50">
        <v>75.5</v>
      </c>
      <c r="J50">
        <v>8.14</v>
      </c>
      <c r="K50">
        <v>3368.7</v>
      </c>
      <c r="L50" t="str">
        <f>IFERROR(IF(C50&lt;= _xlfn.XLOOKUP(A50,'lookup data'!$A$7:$A$9,'lookup data'!$B$7:$B$9), "Pass", "Fail"), "N/A")</f>
        <v>Fail</v>
      </c>
      <c r="M50" t="str">
        <f>IFERROR(IF(E50&lt;= _xlfn.XLOOKUP(A50, 'lookup data'!$A$7:$A$9,'lookup data'!$C$7:$C$9), "Pass", "Fail"), "N/A")</f>
        <v>Pass</v>
      </c>
      <c r="N50" t="str">
        <f>IFERROR(IF(G50&lt;=_xlfn.XLOOKUP(A50, 'lookup data'!$A$7:$A$9, 'lookup data'!$D$7:$D$9), "Pass", "Fail"), "N/A")</f>
        <v>Pass</v>
      </c>
      <c r="O50" t="str">
        <f>IFERROR(IF(H50&gt;=_xlfn.XLOOKUP(P50,'lookup data'!$A$12:$A$20,'lookup data'!$E$12:$E$20), "Pass", "Fail"), "N/A")</f>
        <v>Pass</v>
      </c>
      <c r="P50" t="str">
        <f t="shared" si="3"/>
        <v>Login_51-100</v>
      </c>
      <c r="Q50">
        <f>C50 - _xlfn.XLOOKUP(A50, 'lookup data'!$A$7:$A$9, 'lookup data'!$B$7:$B$9)</f>
        <v>930</v>
      </c>
      <c r="R50" t="str">
        <f t="shared" si="0"/>
        <v>High</v>
      </c>
    </row>
    <row r="51" spans="1:56" x14ac:dyDescent="0.25">
      <c r="A51" t="s">
        <v>2</v>
      </c>
      <c r="B51">
        <v>70</v>
      </c>
      <c r="C51">
        <v>26528</v>
      </c>
      <c r="D51">
        <v>8473</v>
      </c>
      <c r="E51">
        <v>39720</v>
      </c>
      <c r="F51">
        <v>8477.59</v>
      </c>
      <c r="G51" s="1">
        <v>0</v>
      </c>
      <c r="H51">
        <v>1.7600800000000001</v>
      </c>
      <c r="I51">
        <v>1.21</v>
      </c>
      <c r="J51">
        <v>4.74</v>
      </c>
      <c r="K51">
        <v>706</v>
      </c>
      <c r="L51" t="str">
        <f>IFERROR(IF(C51&lt;= _xlfn.XLOOKUP(A51,'lookup data'!$A$7:$A$9,'lookup data'!$B$7:$B$9), "Pass", "Fail"), "N/A")</f>
        <v>Fail</v>
      </c>
      <c r="M51" t="str">
        <f>IFERROR(IF(E51&lt;= _xlfn.XLOOKUP(A51, 'lookup data'!$A$7:$A$9,'lookup data'!$C$7:$C$9), "Pass", "Fail"), "N/A")</f>
        <v>Fail</v>
      </c>
      <c r="N51" t="str">
        <f>IFERROR(IF(G51&lt;=_xlfn.XLOOKUP(A51, 'lookup data'!$A$7:$A$9, 'lookup data'!$D$7:$D$9), "Pass", "Fail"), "N/A")</f>
        <v>Pass</v>
      </c>
      <c r="O51" t="str">
        <f>IFERROR(IF(H51&gt;=_xlfn.XLOOKUP(P51,'lookup data'!$A$12:$A$20,'lookup data'!$E$12:$E$20), "Pass", "Fail"), "N/A")</f>
        <v>Fail</v>
      </c>
      <c r="P51" t="str">
        <f t="shared" si="3"/>
        <v>Airtime_51-100</v>
      </c>
      <c r="Q51">
        <f>C51 - _xlfn.XLOOKUP(A51, 'lookup data'!$A$7:$A$9, 'lookup data'!$B$7:$B$9)</f>
        <v>21528</v>
      </c>
      <c r="R51" t="str">
        <f t="shared" si="0"/>
        <v>High</v>
      </c>
    </row>
    <row r="52" spans="1:56" ht="15.75" thickBot="1" x14ac:dyDescent="0.3">
      <c r="A52" s="2" t="s">
        <v>1</v>
      </c>
      <c r="B52" s="2">
        <v>70</v>
      </c>
      <c r="C52" s="2">
        <v>845</v>
      </c>
      <c r="D52" s="2">
        <v>740</v>
      </c>
      <c r="E52" s="2">
        <v>1634</v>
      </c>
      <c r="F52" s="2">
        <v>154.24</v>
      </c>
      <c r="G52" s="3">
        <v>0</v>
      </c>
      <c r="H52" s="2">
        <v>2.14303</v>
      </c>
      <c r="I52" s="2">
        <v>3.76</v>
      </c>
      <c r="J52" s="2">
        <v>4.5599999999999996</v>
      </c>
      <c r="K52" s="2">
        <v>1797</v>
      </c>
      <c r="L52" s="2" t="str">
        <f>IFERROR(IF(C52&lt;= _xlfn.XLOOKUP(A52,'lookup data'!$A$7:$A$9,'lookup data'!$B$7:$B$9), "Pass", "Fail"), "N/A")</f>
        <v>Pass</v>
      </c>
      <c r="M52" s="2" t="str">
        <f>IFERROR(IF(E52&lt;= _xlfn.XLOOKUP(A52, 'lookup data'!$A$7:$A$9,'lookup data'!$C$7:$C$9), "Pass", "Fail"), "N/A")</f>
        <v>Pass</v>
      </c>
      <c r="N52" s="2" t="str">
        <f>IFERROR(IF(G52&lt;=_xlfn.XLOOKUP(A52, 'lookup data'!$A$7:$A$9, 'lookup data'!$D$7:$D$9), "Pass", "Fail"), "N/A")</f>
        <v>Pass</v>
      </c>
      <c r="O52" s="2" t="str">
        <f>IFERROR(IF(H52&gt;=_xlfn.XLOOKUP(P52,'lookup data'!$A$12:$A$20,'lookup data'!$E$12:$E$20), "Pass", "Fail"), "N/A")</f>
        <v>Fail</v>
      </c>
      <c r="P52" s="2" t="str">
        <f t="shared" si="3"/>
        <v>Customer-Loan-Information_51-100</v>
      </c>
      <c r="Q52" s="2">
        <f>C52 - _xlfn.XLOOKUP(A52, 'lookup data'!$A$7:$A$9, 'lookup data'!$B$7:$B$9)</f>
        <v>-1655</v>
      </c>
      <c r="R52" s="2" t="str">
        <f t="shared" si="0"/>
        <v>High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56" ht="15.75" thickTop="1" x14ac:dyDescent="0.25">
      <c r="A53" t="s">
        <v>3</v>
      </c>
      <c r="B53">
        <v>80</v>
      </c>
      <c r="C53">
        <v>1779</v>
      </c>
      <c r="D53">
        <v>1355</v>
      </c>
      <c r="E53">
        <v>2399</v>
      </c>
      <c r="F53">
        <v>245.87</v>
      </c>
      <c r="G53" s="1">
        <v>0</v>
      </c>
      <c r="H53">
        <v>31.708279999999998</v>
      </c>
      <c r="I53">
        <v>104.32</v>
      </c>
      <c r="J53">
        <v>11.24</v>
      </c>
      <c r="K53">
        <v>3369</v>
      </c>
      <c r="L53" t="str">
        <f>IFERROR(IF(C53&lt;= _xlfn.XLOOKUP(A53,'lookup data'!$A$7:$A$9,'lookup data'!$B$7:$B$9), "Pass", "Fail"), "N/A")</f>
        <v>Fail</v>
      </c>
      <c r="M53" t="str">
        <f>IFERROR(IF(E53&lt;= _xlfn.XLOOKUP(A53, 'lookup data'!$A$7:$A$9,'lookup data'!$C$7:$C$9), "Pass", "Fail"), "N/A")</f>
        <v>Pass</v>
      </c>
      <c r="N53" t="str">
        <f>IFERROR(IF(G53&lt;=_xlfn.XLOOKUP(A53, 'lookup data'!$A$7:$A$9, 'lookup data'!$D$7:$D$9), "Pass", "Fail"), "N/A")</f>
        <v>Pass</v>
      </c>
      <c r="O53" t="str">
        <f>IFERROR(IF(H53&gt;=_xlfn.XLOOKUP(P53,'lookup data'!$A$12:$A$20,'lookup data'!$E$12:$E$20), "Pass", "Fail"), "N/A")</f>
        <v>Pass</v>
      </c>
      <c r="P53" t="str">
        <f t="shared" si="3"/>
        <v>Login_51-100</v>
      </c>
      <c r="Q53">
        <f>C53 - _xlfn.XLOOKUP(A53, 'lookup data'!$A$7:$A$9, 'lookup data'!$B$7:$B$9)</f>
        <v>279</v>
      </c>
      <c r="R53" t="str">
        <f t="shared" si="0"/>
        <v>High</v>
      </c>
    </row>
    <row r="54" spans="1:56" x14ac:dyDescent="0.25">
      <c r="A54" t="s">
        <v>2</v>
      </c>
      <c r="B54">
        <v>80</v>
      </c>
      <c r="C54">
        <v>23753</v>
      </c>
      <c r="D54">
        <v>2913</v>
      </c>
      <c r="E54">
        <v>33892</v>
      </c>
      <c r="F54">
        <v>6476.72</v>
      </c>
      <c r="G54" s="1">
        <v>0</v>
      </c>
      <c r="H54">
        <v>2.35703</v>
      </c>
      <c r="I54">
        <v>1.62</v>
      </c>
      <c r="J54">
        <v>6.35</v>
      </c>
      <c r="K54">
        <v>705.7</v>
      </c>
      <c r="L54" t="str">
        <f>IFERROR(IF(C54&lt;= _xlfn.XLOOKUP(A54,'lookup data'!$A$7:$A$9,'lookup data'!$B$7:$B$9), "Pass", "Fail"), "N/A")</f>
        <v>Fail</v>
      </c>
      <c r="M54" t="str">
        <f>IFERROR(IF(E54&lt;= _xlfn.XLOOKUP(A54, 'lookup data'!$A$7:$A$9,'lookup data'!$C$7:$C$9), "Pass", "Fail"), "N/A")</f>
        <v>Fail</v>
      </c>
      <c r="N54" t="str">
        <f>IFERROR(IF(G54&lt;=_xlfn.XLOOKUP(A54, 'lookup data'!$A$7:$A$9, 'lookup data'!$D$7:$D$9), "Pass", "Fail"), "N/A")</f>
        <v>Pass</v>
      </c>
      <c r="O54" t="str">
        <f>IFERROR(IF(H54&gt;=_xlfn.XLOOKUP(P54,'lookup data'!$A$12:$A$20,'lookup data'!$E$12:$E$20), "Pass", "Fail"), "N/A")</f>
        <v>Fail</v>
      </c>
      <c r="P54" t="str">
        <f t="shared" si="3"/>
        <v>Airtime_51-100</v>
      </c>
      <c r="Q54">
        <f>C54 - _xlfn.XLOOKUP(A54, 'lookup data'!$A$7:$A$9, 'lookup data'!$B$7:$B$9)</f>
        <v>18753</v>
      </c>
      <c r="R54" t="str">
        <f t="shared" si="0"/>
        <v>High</v>
      </c>
    </row>
    <row r="55" spans="1:56" ht="15.75" thickBot="1" x14ac:dyDescent="0.3">
      <c r="A55" s="2" t="s">
        <v>1</v>
      </c>
      <c r="B55" s="2">
        <v>80</v>
      </c>
      <c r="C55" s="2">
        <v>929</v>
      </c>
      <c r="D55" s="2">
        <v>114</v>
      </c>
      <c r="E55" s="2">
        <v>1564</v>
      </c>
      <c r="F55" s="2">
        <v>292.41000000000003</v>
      </c>
      <c r="G55" s="3">
        <v>0.15</v>
      </c>
      <c r="H55" s="2">
        <v>2.5279699999999998</v>
      </c>
      <c r="I55" s="2">
        <v>3.82</v>
      </c>
      <c r="J55" s="2">
        <v>5.38</v>
      </c>
      <c r="K55" s="2">
        <v>1548.5</v>
      </c>
      <c r="L55" s="2" t="str">
        <f>IFERROR(IF(C55&lt;= _xlfn.XLOOKUP(A55,'lookup data'!$A$7:$A$9,'lookup data'!$B$7:$B$9), "Pass", "Fail"), "N/A")</f>
        <v>Pass</v>
      </c>
      <c r="M55" s="2" t="str">
        <f>IFERROR(IF(E55&lt;= _xlfn.XLOOKUP(A55, 'lookup data'!$A$7:$A$9,'lookup data'!$C$7:$C$9), "Pass", "Fail"), "N/A")</f>
        <v>Pass</v>
      </c>
      <c r="N55" s="2" t="str">
        <f>IFERROR(IF(G55&lt;=_xlfn.XLOOKUP(A55, 'lookup data'!$A$7:$A$9, 'lookup data'!$D$7:$D$9), "Pass", "Fail"), "N/A")</f>
        <v>Fail</v>
      </c>
      <c r="O55" s="2" t="str">
        <f>IFERROR(IF(H55&gt;=_xlfn.XLOOKUP(P55,'lookup data'!$A$12:$A$20,'lookup data'!$E$12:$E$20), "Pass", "Fail"), "N/A")</f>
        <v>Fail</v>
      </c>
      <c r="P55" s="2" t="str">
        <f t="shared" si="3"/>
        <v>Customer-Loan-Information_51-100</v>
      </c>
      <c r="Q55" s="2">
        <f>C55 - _xlfn.XLOOKUP(A55, 'lookup data'!$A$7:$A$9, 'lookup data'!$B$7:$B$9)</f>
        <v>-1571</v>
      </c>
      <c r="R55" s="2" t="str">
        <f t="shared" si="0"/>
        <v>High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56" ht="15.75" thickTop="1" x14ac:dyDescent="0.25">
      <c r="A56" t="s">
        <v>3</v>
      </c>
      <c r="B56">
        <v>90</v>
      </c>
      <c r="C56">
        <v>4878</v>
      </c>
      <c r="D56">
        <v>4415</v>
      </c>
      <c r="E56">
        <v>5446</v>
      </c>
      <c r="F56">
        <v>272.24</v>
      </c>
      <c r="G56" s="1">
        <v>0</v>
      </c>
      <c r="H56">
        <v>16.357690000000002</v>
      </c>
      <c r="I56">
        <v>53.81</v>
      </c>
      <c r="J56">
        <v>5.8</v>
      </c>
      <c r="K56">
        <v>3368.6</v>
      </c>
      <c r="L56" t="str">
        <f>IFERROR(IF(C56&lt;= _xlfn.XLOOKUP(A56,'lookup data'!$A$7:$A$9,'lookup data'!$B$7:$B$9), "Pass", "Fail"), "N/A")</f>
        <v>Fail</v>
      </c>
      <c r="M56" t="str">
        <f>IFERROR(IF(E56&lt;= _xlfn.XLOOKUP(A56, 'lookup data'!$A$7:$A$9,'lookup data'!$C$7:$C$9), "Pass", "Fail"), "N/A")</f>
        <v>Fail</v>
      </c>
      <c r="N56" t="str">
        <f>IFERROR(IF(G56&lt;=_xlfn.XLOOKUP(A56, 'lookup data'!$A$7:$A$9, 'lookup data'!$D$7:$D$9), "Pass", "Fail"), "N/A")</f>
        <v>Pass</v>
      </c>
      <c r="O56" t="str">
        <f>IFERROR(IF(H56&gt;=_xlfn.XLOOKUP(P56,'lookup data'!$A$12:$A$20,'lookup data'!$E$12:$E$20), "Pass", "Fail"), "N/A")</f>
        <v>Pass</v>
      </c>
      <c r="P56" t="str">
        <f t="shared" si="3"/>
        <v>Login_51-100</v>
      </c>
      <c r="Q56">
        <f>C56 - _xlfn.XLOOKUP(A56, 'lookup data'!$A$7:$A$9, 'lookup data'!$B$7:$B$9)</f>
        <v>3378</v>
      </c>
      <c r="R56" t="str">
        <f t="shared" si="0"/>
        <v>High</v>
      </c>
    </row>
    <row r="57" spans="1:56" x14ac:dyDescent="0.25">
      <c r="A57" t="s">
        <v>2</v>
      </c>
      <c r="B57">
        <v>90</v>
      </c>
      <c r="C57">
        <v>24134</v>
      </c>
      <c r="D57">
        <v>9588</v>
      </c>
      <c r="E57">
        <v>39728</v>
      </c>
      <c r="F57">
        <v>8098.82</v>
      </c>
      <c r="G57" s="1">
        <v>0</v>
      </c>
      <c r="H57">
        <v>2.2608000000000001</v>
      </c>
      <c r="I57">
        <v>1.56</v>
      </c>
      <c r="J57">
        <v>6.09</v>
      </c>
      <c r="K57">
        <v>706</v>
      </c>
      <c r="L57" t="str">
        <f>IFERROR(IF(C57&lt;= _xlfn.XLOOKUP(A57,'lookup data'!$A$7:$A$9,'lookup data'!$B$7:$B$9), "Pass", "Fail"), "N/A")</f>
        <v>Fail</v>
      </c>
      <c r="M57" t="str">
        <f>IFERROR(IF(E57&lt;= _xlfn.XLOOKUP(A57, 'lookup data'!$A$7:$A$9,'lookup data'!$C$7:$C$9), "Pass", "Fail"), "N/A")</f>
        <v>Fail</v>
      </c>
      <c r="N57" t="str">
        <f>IFERROR(IF(G57&lt;=_xlfn.XLOOKUP(A57, 'lookup data'!$A$7:$A$9, 'lookup data'!$D$7:$D$9), "Pass", "Fail"), "N/A")</f>
        <v>Pass</v>
      </c>
      <c r="O57" t="str">
        <f>IFERROR(IF(H57&gt;=_xlfn.XLOOKUP(P57,'lookup data'!$A$12:$A$20,'lookup data'!$E$12:$E$20), "Pass", "Fail"), "N/A")</f>
        <v>Fail</v>
      </c>
      <c r="P57" t="str">
        <f t="shared" si="3"/>
        <v>Airtime_51-100</v>
      </c>
      <c r="Q57">
        <f>C57 - _xlfn.XLOOKUP(A57, 'lookup data'!$A$7:$A$9, 'lookup data'!$B$7:$B$9)</f>
        <v>19134</v>
      </c>
      <c r="R57" t="str">
        <f t="shared" si="0"/>
        <v>High</v>
      </c>
    </row>
    <row r="58" spans="1:56" ht="15.75" thickBot="1" x14ac:dyDescent="0.3">
      <c r="A58" s="2" t="s">
        <v>1</v>
      </c>
      <c r="B58" s="2">
        <v>90</v>
      </c>
      <c r="C58" s="2">
        <v>9658</v>
      </c>
      <c r="D58" s="2">
        <v>754</v>
      </c>
      <c r="E58" s="2">
        <v>30823</v>
      </c>
      <c r="F58" s="2">
        <v>8886.7000000000007</v>
      </c>
      <c r="G58" s="3">
        <v>0</v>
      </c>
      <c r="H58" s="2">
        <v>2.8902700000000001</v>
      </c>
      <c r="I58" s="2">
        <v>5.07</v>
      </c>
      <c r="J58" s="2">
        <v>6.15</v>
      </c>
      <c r="K58" s="2">
        <v>1797</v>
      </c>
      <c r="L58" s="2" t="str">
        <f>IFERROR(IF(C58&lt;= _xlfn.XLOOKUP(A58,'lookup data'!$A$7:$A$9,'lookup data'!$B$7:$B$9), "Pass", "Fail"), "N/A")</f>
        <v>Fail</v>
      </c>
      <c r="M58" s="2" t="str">
        <f>IFERROR(IF(E58&lt;= _xlfn.XLOOKUP(A58, 'lookup data'!$A$7:$A$9,'lookup data'!$C$7:$C$9), "Pass", "Fail"), "N/A")</f>
        <v>Fail</v>
      </c>
      <c r="N58" s="2" t="str">
        <f>IFERROR(IF(G58&lt;=_xlfn.XLOOKUP(A58, 'lookup data'!$A$7:$A$9, 'lookup data'!$D$7:$D$9), "Pass", "Fail"), "N/A")</f>
        <v>Pass</v>
      </c>
      <c r="O58" s="2" t="str">
        <f>IFERROR(IF(H58&gt;=_xlfn.XLOOKUP(P58,'lookup data'!$A$12:$A$20,'lookup data'!$E$12:$E$20), "Pass", "Fail"), "N/A")</f>
        <v>Fail</v>
      </c>
      <c r="P58" s="2" t="str">
        <f t="shared" si="3"/>
        <v>Customer-Loan-Information_51-100</v>
      </c>
      <c r="Q58" s="2">
        <f>C58 - _xlfn.XLOOKUP(A58, 'lookup data'!$A$7:$A$9, 'lookup data'!$B$7:$B$9)</f>
        <v>7158</v>
      </c>
      <c r="R58" s="2" t="str">
        <f t="shared" si="0"/>
        <v>High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56" ht="15.75" thickTop="1" x14ac:dyDescent="0.25">
      <c r="A59" t="s">
        <v>3</v>
      </c>
      <c r="B59">
        <v>100</v>
      </c>
      <c r="C59">
        <v>3149</v>
      </c>
      <c r="D59">
        <v>2616</v>
      </c>
      <c r="E59">
        <v>3669</v>
      </c>
      <c r="F59">
        <v>257.02</v>
      </c>
      <c r="G59" s="1">
        <v>0</v>
      </c>
      <c r="H59">
        <v>26.028110000000002</v>
      </c>
      <c r="I59">
        <v>85.58</v>
      </c>
      <c r="J59">
        <v>9.23</v>
      </c>
      <c r="K59">
        <v>3366.8</v>
      </c>
      <c r="L59" t="str">
        <f>IFERROR(IF(C59&lt;= _xlfn.XLOOKUP(A59,'lookup data'!$A$7:$A$9,'lookup data'!$B$7:$B$9), "Pass", "Fail"), "N/A")</f>
        <v>Fail</v>
      </c>
      <c r="M59" t="str">
        <f>IFERROR(IF(E59&lt;= _xlfn.XLOOKUP(A59, 'lookup data'!$A$7:$A$9,'lookup data'!$C$7:$C$9), "Pass", "Fail"), "N/A")</f>
        <v>Fail</v>
      </c>
      <c r="N59" t="str">
        <f>IFERROR(IF(G59&lt;=_xlfn.XLOOKUP(A59, 'lookup data'!$A$7:$A$9, 'lookup data'!$D$7:$D$9), "Pass", "Fail"), "N/A")</f>
        <v>Pass</v>
      </c>
      <c r="O59" t="str">
        <f>IFERROR(IF(H59&gt;=_xlfn.XLOOKUP(P59,'lookup data'!$A$12:$A$20,'lookup data'!$E$12:$E$20), "Pass", "Fail"), "N/A")</f>
        <v>Pass</v>
      </c>
      <c r="P59" t="str">
        <f t="shared" si="3"/>
        <v>Login_51-100</v>
      </c>
      <c r="Q59">
        <f>C59 - _xlfn.XLOOKUP(A59, 'lookup data'!$A$7:$A$9, 'lookup data'!$B$7:$B$9)</f>
        <v>1649</v>
      </c>
      <c r="R59" t="str">
        <f t="shared" si="0"/>
        <v>High</v>
      </c>
    </row>
    <row r="60" spans="1:56" x14ac:dyDescent="0.25">
      <c r="A60" t="s">
        <v>2</v>
      </c>
      <c r="B60">
        <v>100</v>
      </c>
      <c r="C60">
        <v>27416</v>
      </c>
      <c r="D60">
        <v>8580</v>
      </c>
      <c r="E60">
        <v>52082</v>
      </c>
      <c r="F60">
        <v>10348.299999999999</v>
      </c>
      <c r="G60" s="1">
        <v>0</v>
      </c>
      <c r="H60">
        <v>1.88954</v>
      </c>
      <c r="I60">
        <v>1.3</v>
      </c>
      <c r="J60">
        <v>5.09</v>
      </c>
      <c r="K60">
        <v>706</v>
      </c>
      <c r="L60" t="str">
        <f>IFERROR(IF(C60&lt;= _xlfn.XLOOKUP(A60,'lookup data'!$A$7:$A$9,'lookup data'!$B$7:$B$9), "Pass", "Fail"), "N/A")</f>
        <v>Fail</v>
      </c>
      <c r="M60" t="str">
        <f>IFERROR(IF(E60&lt;= _xlfn.XLOOKUP(A60, 'lookup data'!$A$7:$A$9,'lookup data'!$C$7:$C$9), "Pass", "Fail"), "N/A")</f>
        <v>Fail</v>
      </c>
      <c r="N60" t="str">
        <f>IFERROR(IF(G60&lt;=_xlfn.XLOOKUP(A60, 'lookup data'!$A$7:$A$9, 'lookup data'!$D$7:$D$9), "Pass", "Fail"), "N/A")</f>
        <v>Pass</v>
      </c>
      <c r="O60" t="str">
        <f>IFERROR(IF(H60&gt;=_xlfn.XLOOKUP(P60,'lookup data'!$A$12:$A$20,'lookup data'!$E$12:$E$20), "Pass", "Fail"), "N/A")</f>
        <v>Fail</v>
      </c>
      <c r="P60" t="str">
        <f t="shared" si="3"/>
        <v>Airtime_51-100</v>
      </c>
      <c r="Q60">
        <f>C60 - _xlfn.XLOOKUP(A60, 'lookup data'!$A$7:$A$9, 'lookup data'!$B$7:$B$9)</f>
        <v>22416</v>
      </c>
      <c r="R60" t="str">
        <f t="shared" si="0"/>
        <v>High</v>
      </c>
    </row>
    <row r="61" spans="1:56" ht="15.75" thickBot="1" x14ac:dyDescent="0.3">
      <c r="A61" t="s">
        <v>1</v>
      </c>
      <c r="B61">
        <v>100</v>
      </c>
      <c r="C61">
        <v>726</v>
      </c>
      <c r="D61">
        <v>94</v>
      </c>
      <c r="E61">
        <v>12492</v>
      </c>
      <c r="F61">
        <v>1231.8499999999999</v>
      </c>
      <c r="G61" s="1">
        <v>0.39</v>
      </c>
      <c r="H61">
        <v>1.7595400000000001</v>
      </c>
      <c r="I61">
        <v>1.98</v>
      </c>
      <c r="J61">
        <v>3.74</v>
      </c>
      <c r="K61">
        <v>1150.8</v>
      </c>
      <c r="L61" t="str">
        <f>IFERROR(IF(C61&lt;= _xlfn.XLOOKUP(A61,'lookup data'!$A$7:$A$9,'lookup data'!$B$7:$B$9), "Pass", "Fail"), "N/A")</f>
        <v>Pass</v>
      </c>
      <c r="M61" t="str">
        <f>IFERROR(IF(E61&lt;= _xlfn.XLOOKUP(A61, 'lookup data'!$A$7:$A$9,'lookup data'!$C$7:$C$9), "Pass", "Fail"), "N/A")</f>
        <v>Fail</v>
      </c>
      <c r="N61" t="str">
        <f>IFERROR(IF(G61&lt;=_xlfn.XLOOKUP(A61, 'lookup data'!$A$7:$A$9, 'lookup data'!$D$7:$D$9), "Pass", "Fail"), "N/A")</f>
        <v>Fail</v>
      </c>
      <c r="O61" t="str">
        <f>IFERROR(IF(H61&gt;=_xlfn.XLOOKUP(P61,'lookup data'!$A$12:$A$20,'lookup data'!$E$12:$E$20), "Pass", "Fail"), "N/A")</f>
        <v>Fail</v>
      </c>
      <c r="P61" t="str">
        <f t="shared" si="3"/>
        <v>Customer-Loan-Information_51-100</v>
      </c>
      <c r="Q61">
        <f>C61 - _xlfn.XLOOKUP(A61, 'lookup data'!$A$7:$A$9, 'lookup data'!$B$7:$B$9)</f>
        <v>-1774</v>
      </c>
      <c r="R61" t="str">
        <f t="shared" si="0"/>
        <v>High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56" ht="15.75" thickTop="1" x14ac:dyDescent="0.25"/>
  </sheetData>
  <conditionalFormatting sqref="L2">
    <cfRule type="cellIs" dxfId="0" priority="1" operator="equal">
      <formula>"Fail"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5BF-18B2-4223-B336-E226805113DC}">
  <dimension ref="B5:AE7"/>
  <sheetViews>
    <sheetView showGridLines="0" tabSelected="1" zoomScale="64" zoomScaleNormal="64" workbookViewId="0">
      <selection activeCell="V45" sqref="V45"/>
    </sheetView>
  </sheetViews>
  <sheetFormatPr defaultRowHeight="15" x14ac:dyDescent="0.25"/>
  <cols>
    <col min="1" max="16384" width="9.140625" style="19"/>
  </cols>
  <sheetData>
    <row r="5" spans="2:31" ht="15" customHeight="1" x14ac:dyDescent="0.25">
      <c r="B5" s="18">
        <f>GETPIVOTDATA("Average RT",pivot!$A$91)</f>
        <v>6948.916666666667</v>
      </c>
      <c r="C5" s="18"/>
      <c r="D5" s="18"/>
      <c r="E5" s="18"/>
      <c r="F5" s="18"/>
      <c r="G5" s="18"/>
      <c r="H5" s="18"/>
      <c r="M5" s="20"/>
      <c r="N5" s="21">
        <f>GETPIVOTDATA("Throughput",pivot!$A$96)</f>
        <v>4.4187151666666677</v>
      </c>
      <c r="O5" s="21"/>
      <c r="P5" s="21"/>
      <c r="Q5" s="21"/>
      <c r="R5" s="21"/>
      <c r="S5" s="21"/>
      <c r="T5" s="21"/>
      <c r="V5" s="22"/>
      <c r="W5" s="22"/>
      <c r="X5" s="22"/>
      <c r="Y5" s="23">
        <f>GETPIVOTDATA("Error %",pivot!$C$93)</f>
        <v>0.39</v>
      </c>
      <c r="Z5" s="23"/>
      <c r="AA5" s="23"/>
      <c r="AB5" s="23"/>
      <c r="AC5" s="23"/>
      <c r="AD5" s="23"/>
      <c r="AE5" s="23"/>
    </row>
    <row r="6" spans="2:31" ht="15" customHeight="1" x14ac:dyDescent="0.25">
      <c r="B6" s="18"/>
      <c r="C6" s="18"/>
      <c r="D6" s="18"/>
      <c r="E6" s="18"/>
      <c r="F6" s="18"/>
      <c r="G6" s="18"/>
      <c r="H6" s="18"/>
      <c r="M6" s="20"/>
      <c r="N6" s="21"/>
      <c r="O6" s="21"/>
      <c r="P6" s="21"/>
      <c r="Q6" s="21"/>
      <c r="R6" s="21"/>
      <c r="S6" s="21"/>
      <c r="T6" s="21"/>
      <c r="V6" s="22"/>
      <c r="W6" s="22"/>
      <c r="X6" s="22"/>
      <c r="Y6" s="23"/>
      <c r="Z6" s="23"/>
      <c r="AA6" s="23"/>
      <c r="AB6" s="23"/>
      <c r="AC6" s="23"/>
      <c r="AD6" s="23"/>
      <c r="AE6" s="23"/>
    </row>
    <row r="7" spans="2:31" ht="15" customHeight="1" x14ac:dyDescent="0.25">
      <c r="B7" s="18"/>
      <c r="C7" s="18"/>
      <c r="D7" s="18"/>
      <c r="E7" s="18"/>
      <c r="F7" s="18"/>
      <c r="G7" s="18"/>
      <c r="H7" s="18"/>
      <c r="M7" s="20"/>
      <c r="N7" s="21"/>
      <c r="O7" s="21"/>
      <c r="P7" s="21"/>
      <c r="Q7" s="21"/>
      <c r="R7" s="21"/>
      <c r="S7" s="21"/>
      <c r="T7" s="21"/>
      <c r="V7" s="22"/>
      <c r="W7" s="22"/>
      <c r="X7" s="22"/>
      <c r="Y7" s="23"/>
      <c r="Z7" s="23"/>
      <c r="AA7" s="23"/>
      <c r="AB7" s="23"/>
      <c r="AC7" s="23"/>
      <c r="AD7" s="23"/>
      <c r="AE7" s="23"/>
    </row>
  </sheetData>
  <mergeCells count="3">
    <mergeCell ref="B5:H7"/>
    <mergeCell ref="Y5:AE7"/>
    <mergeCell ref="N5:T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3F8A-8BEA-4C86-9784-D345FE6E2015}">
  <dimension ref="A1:R20"/>
  <sheetViews>
    <sheetView workbookViewId="0">
      <selection activeCell="L13" sqref="L13:R15"/>
    </sheetView>
  </sheetViews>
  <sheetFormatPr defaultRowHeight="15" x14ac:dyDescent="0.25"/>
  <cols>
    <col min="1" max="1" width="26.140625" style="8" bestFit="1" customWidth="1"/>
    <col min="2" max="2" width="32.7109375" bestFit="1" customWidth="1"/>
    <col min="3" max="3" width="29.28515625" bestFit="1" customWidth="1"/>
    <col min="4" max="4" width="13.28515625" bestFit="1" customWidth="1"/>
    <col min="5" max="5" width="22.42578125" bestFit="1" customWidth="1"/>
  </cols>
  <sheetData>
    <row r="1" spans="1:18" x14ac:dyDescent="0.25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</row>
    <row r="2" spans="1:18" x14ac:dyDescent="0.25">
      <c r="A2" s="6" t="s">
        <v>3</v>
      </c>
      <c r="B2" s="6" t="s">
        <v>19</v>
      </c>
      <c r="C2" s="6" t="s">
        <v>20</v>
      </c>
      <c r="D2" s="10" t="s">
        <v>21</v>
      </c>
      <c r="E2" s="6" t="s">
        <v>22</v>
      </c>
    </row>
    <row r="3" spans="1:18" x14ac:dyDescent="0.25">
      <c r="A3" s="6" t="s">
        <v>2</v>
      </c>
      <c r="B3" s="6" t="s">
        <v>23</v>
      </c>
      <c r="C3" s="6" t="s">
        <v>24</v>
      </c>
      <c r="D3" s="12" t="s">
        <v>29</v>
      </c>
      <c r="E3" s="6" t="s">
        <v>25</v>
      </c>
    </row>
    <row r="4" spans="1:18" x14ac:dyDescent="0.25">
      <c r="A4" s="9" t="s">
        <v>1</v>
      </c>
      <c r="B4" s="6" t="s">
        <v>26</v>
      </c>
      <c r="C4" s="6" t="s">
        <v>27</v>
      </c>
      <c r="D4" s="10" t="s">
        <v>21</v>
      </c>
      <c r="E4" s="6" t="s">
        <v>28</v>
      </c>
    </row>
    <row r="6" spans="1:18" x14ac:dyDescent="0.25">
      <c r="A6" s="10" t="s">
        <v>14</v>
      </c>
      <c r="B6" s="7" t="s">
        <v>15</v>
      </c>
      <c r="C6" s="7" t="s">
        <v>16</v>
      </c>
      <c r="D6" s="7" t="s">
        <v>17</v>
      </c>
      <c r="E6" s="7" t="s">
        <v>18</v>
      </c>
    </row>
    <row r="7" spans="1:18" x14ac:dyDescent="0.25">
      <c r="A7" s="6" t="s">
        <v>3</v>
      </c>
      <c r="B7" s="6">
        <v>1500</v>
      </c>
      <c r="C7" s="6">
        <v>3000</v>
      </c>
      <c r="D7" s="13">
        <v>1E-3</v>
      </c>
      <c r="E7" s="6">
        <v>10</v>
      </c>
    </row>
    <row r="8" spans="1:18" x14ac:dyDescent="0.25">
      <c r="A8" s="6" t="s">
        <v>2</v>
      </c>
      <c r="B8" s="6">
        <v>5000</v>
      </c>
      <c r="C8" s="6">
        <v>10000</v>
      </c>
      <c r="D8" s="13">
        <v>5.0000000000000001E-3</v>
      </c>
      <c r="E8" s="6">
        <v>1</v>
      </c>
    </row>
    <row r="9" spans="1:18" x14ac:dyDescent="0.25">
      <c r="A9" s="6" t="s">
        <v>1</v>
      </c>
      <c r="B9" s="6">
        <v>2500</v>
      </c>
      <c r="C9" s="6">
        <v>5000</v>
      </c>
      <c r="D9" s="13">
        <v>1E-3</v>
      </c>
      <c r="E9" s="6">
        <v>1.5</v>
      </c>
    </row>
    <row r="11" spans="1:18" x14ac:dyDescent="0.25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40</v>
      </c>
    </row>
    <row r="12" spans="1:18" x14ac:dyDescent="0.25">
      <c r="A12" s="6" t="s">
        <v>41</v>
      </c>
      <c r="B12" s="6" t="s">
        <v>3</v>
      </c>
      <c r="C12" s="6">
        <v>1</v>
      </c>
      <c r="D12" s="6">
        <v>10</v>
      </c>
      <c r="E12" s="6">
        <v>0.8</v>
      </c>
    </row>
    <row r="13" spans="1:18" ht="22.5" x14ac:dyDescent="0.25">
      <c r="A13" s="6" t="s">
        <v>42</v>
      </c>
      <c r="B13" s="6" t="s">
        <v>3</v>
      </c>
      <c r="C13" s="6">
        <v>11</v>
      </c>
      <c r="D13" s="6">
        <v>50</v>
      </c>
      <c r="E13" s="6">
        <v>3.5</v>
      </c>
      <c r="L13" s="17">
        <f>GETPIVOTDATA("Average RT",pivot!$A$91)</f>
        <v>6948.916666666667</v>
      </c>
      <c r="M13" s="17"/>
      <c r="N13" s="17"/>
      <c r="O13" s="17"/>
      <c r="P13" s="17"/>
      <c r="Q13" s="17"/>
      <c r="R13" s="17"/>
    </row>
    <row r="14" spans="1:18" ht="22.5" x14ac:dyDescent="0.25">
      <c r="A14" s="6" t="s">
        <v>43</v>
      </c>
      <c r="B14" s="6" t="s">
        <v>3</v>
      </c>
      <c r="C14" s="6">
        <v>51</v>
      </c>
      <c r="D14" s="6">
        <v>100</v>
      </c>
      <c r="E14" s="6">
        <v>10</v>
      </c>
      <c r="L14" s="17"/>
      <c r="M14" s="17"/>
      <c r="N14" s="17"/>
      <c r="O14" s="17"/>
      <c r="P14" s="17"/>
      <c r="Q14" s="17"/>
      <c r="R14" s="17"/>
    </row>
    <row r="15" spans="1:18" ht="22.5" x14ac:dyDescent="0.25">
      <c r="A15" s="6" t="s">
        <v>44</v>
      </c>
      <c r="B15" s="6" t="s">
        <v>2</v>
      </c>
      <c r="C15" s="6">
        <v>1</v>
      </c>
      <c r="D15" s="6">
        <v>10</v>
      </c>
      <c r="E15" s="6">
        <v>0.5</v>
      </c>
      <c r="L15" s="17"/>
      <c r="M15" s="17"/>
      <c r="N15" s="17"/>
      <c r="O15" s="17"/>
      <c r="P15" s="17"/>
      <c r="Q15" s="17"/>
      <c r="R15" s="17"/>
    </row>
    <row r="16" spans="1:18" x14ac:dyDescent="0.25">
      <c r="A16" s="6" t="s">
        <v>45</v>
      </c>
      <c r="B16" s="6" t="s">
        <v>2</v>
      </c>
      <c r="C16" s="6">
        <v>11</v>
      </c>
      <c r="D16" s="6">
        <v>50</v>
      </c>
      <c r="E16" s="6">
        <v>2</v>
      </c>
    </row>
    <row r="17" spans="1:5" x14ac:dyDescent="0.25">
      <c r="A17" s="6" t="s">
        <v>46</v>
      </c>
      <c r="B17" s="6" t="s">
        <v>2</v>
      </c>
      <c r="C17" s="6">
        <v>51</v>
      </c>
      <c r="D17" s="6">
        <v>100</v>
      </c>
      <c r="E17" s="6">
        <v>8</v>
      </c>
    </row>
    <row r="18" spans="1:5" ht="30" x14ac:dyDescent="0.25">
      <c r="A18" s="6" t="s">
        <v>47</v>
      </c>
      <c r="B18" s="6" t="s">
        <v>1</v>
      </c>
      <c r="C18" s="6">
        <v>1</v>
      </c>
      <c r="D18" s="6">
        <v>10</v>
      </c>
      <c r="E18" s="6">
        <v>0.4</v>
      </c>
    </row>
    <row r="19" spans="1:5" ht="30" x14ac:dyDescent="0.25">
      <c r="A19" s="6" t="s">
        <v>48</v>
      </c>
      <c r="B19" s="6" t="s">
        <v>1</v>
      </c>
      <c r="C19" s="6">
        <v>11</v>
      </c>
      <c r="D19" s="6">
        <v>50</v>
      </c>
      <c r="E19" s="6">
        <v>1.8</v>
      </c>
    </row>
    <row r="20" spans="1:5" ht="30" x14ac:dyDescent="0.25">
      <c r="A20" s="8" t="s">
        <v>49</v>
      </c>
      <c r="B20" t="s">
        <v>1</v>
      </c>
      <c r="C20" s="6">
        <v>51</v>
      </c>
      <c r="D20" s="6">
        <v>100</v>
      </c>
      <c r="E20" s="6">
        <v>7.3</v>
      </c>
    </row>
  </sheetData>
  <mergeCells count="1">
    <mergeCell ref="L13:R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7C3F-CB75-450B-B165-6B27260ADC1F}">
  <dimension ref="A1:K5"/>
  <sheetViews>
    <sheetView workbookViewId="0">
      <selection activeCell="A2" sqref="A2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2</v>
      </c>
      <c r="C2">
        <v>387</v>
      </c>
      <c r="D2">
        <v>194</v>
      </c>
      <c r="E2">
        <v>581</v>
      </c>
      <c r="F2">
        <v>193.5</v>
      </c>
      <c r="G2" s="1">
        <v>0</v>
      </c>
      <c r="H2">
        <v>2.8860000000000001</v>
      </c>
      <c r="I2">
        <v>9.48</v>
      </c>
      <c r="J2">
        <v>1.02</v>
      </c>
      <c r="K2">
        <v>3363</v>
      </c>
    </row>
    <row r="3" spans="1:11" x14ac:dyDescent="0.25">
      <c r="A3" t="s">
        <v>2</v>
      </c>
      <c r="B3">
        <v>2</v>
      </c>
      <c r="C3">
        <v>7088</v>
      </c>
      <c r="D3">
        <v>6686</v>
      </c>
      <c r="E3">
        <v>7491</v>
      </c>
      <c r="F3">
        <v>402.5</v>
      </c>
      <c r="G3" s="1">
        <v>0</v>
      </c>
      <c r="H3">
        <v>0.26699000000000001</v>
      </c>
      <c r="I3">
        <v>0.18</v>
      </c>
      <c r="J3">
        <v>0.72</v>
      </c>
      <c r="K3">
        <v>706</v>
      </c>
    </row>
    <row r="4" spans="1:11" x14ac:dyDescent="0.25">
      <c r="A4" t="s">
        <v>1</v>
      </c>
      <c r="B4">
        <v>2</v>
      </c>
      <c r="C4">
        <v>819</v>
      </c>
      <c r="D4">
        <v>778</v>
      </c>
      <c r="E4">
        <v>861</v>
      </c>
      <c r="F4">
        <v>41.5</v>
      </c>
      <c r="G4" s="1">
        <v>0</v>
      </c>
      <c r="H4">
        <v>1.27389</v>
      </c>
      <c r="I4">
        <v>2.2400000000000002</v>
      </c>
      <c r="J4">
        <v>2.71</v>
      </c>
      <c r="K4">
        <v>1797</v>
      </c>
    </row>
    <row r="5" spans="1:11" x14ac:dyDescent="0.25">
      <c r="A5" t="s">
        <v>0</v>
      </c>
      <c r="B5">
        <v>6</v>
      </c>
      <c r="C5">
        <v>2765</v>
      </c>
      <c r="D5">
        <v>194</v>
      </c>
      <c r="E5">
        <v>7491</v>
      </c>
      <c r="F5">
        <v>3073.07</v>
      </c>
      <c r="G5" s="1">
        <v>0</v>
      </c>
      <c r="H5">
        <v>0.67023999999999995</v>
      </c>
      <c r="I5">
        <v>1.28</v>
      </c>
      <c r="J5">
        <v>1.1599999999999999</v>
      </c>
      <c r="K5">
        <v>1955.3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85C9-5C33-4EDF-AA14-599F736EE8F4}">
  <dimension ref="A1:K5"/>
  <sheetViews>
    <sheetView workbookViewId="0">
      <selection sqref="A1:K5"/>
    </sheetView>
  </sheetViews>
  <sheetFormatPr defaultRowHeight="15" x14ac:dyDescent="0.25"/>
  <cols>
    <col min="1" max="1" width="26.140625" bestFit="1" customWidth="1"/>
    <col min="2" max="2" width="10" bestFit="1" customWidth="1"/>
    <col min="3" max="3" width="7.85546875" bestFit="1" customWidth="1"/>
    <col min="8" max="8" width="11.140625" bestFit="1" customWidth="1"/>
    <col min="9" max="9" width="15.28515625" bestFit="1" customWidth="1"/>
    <col min="10" max="10" width="11.1406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1</v>
      </c>
      <c r="C2">
        <v>668</v>
      </c>
      <c r="D2">
        <v>668</v>
      </c>
      <c r="E2">
        <v>668</v>
      </c>
      <c r="F2">
        <v>0</v>
      </c>
      <c r="G2" s="1">
        <v>0</v>
      </c>
      <c r="H2">
        <v>1.49701</v>
      </c>
      <c r="I2">
        <v>4.93</v>
      </c>
      <c r="J2">
        <v>0.53</v>
      </c>
      <c r="K2">
        <v>3373</v>
      </c>
    </row>
    <row r="3" spans="1:11" x14ac:dyDescent="0.25">
      <c r="A3" t="s">
        <v>2</v>
      </c>
      <c r="B3">
        <v>1</v>
      </c>
      <c r="C3">
        <v>6946</v>
      </c>
      <c r="D3">
        <v>6946</v>
      </c>
      <c r="E3">
        <v>6946</v>
      </c>
      <c r="F3">
        <v>0</v>
      </c>
      <c r="G3" s="1">
        <v>0</v>
      </c>
      <c r="H3">
        <v>0.14396999999999999</v>
      </c>
      <c r="I3">
        <v>0.1</v>
      </c>
      <c r="J3">
        <v>0.39</v>
      </c>
      <c r="K3">
        <v>706</v>
      </c>
    </row>
    <row r="4" spans="1:11" x14ac:dyDescent="0.25">
      <c r="A4" t="s">
        <v>1</v>
      </c>
      <c r="B4">
        <v>1</v>
      </c>
      <c r="C4">
        <v>920</v>
      </c>
      <c r="D4">
        <v>920</v>
      </c>
      <c r="E4">
        <v>920</v>
      </c>
      <c r="F4">
        <v>0</v>
      </c>
      <c r="G4" s="1">
        <v>0</v>
      </c>
      <c r="H4">
        <v>1.0869599999999999</v>
      </c>
      <c r="I4">
        <v>1.91</v>
      </c>
      <c r="J4">
        <v>2.31</v>
      </c>
      <c r="K4">
        <v>1797</v>
      </c>
    </row>
    <row r="5" spans="1:11" x14ac:dyDescent="0.25">
      <c r="A5" t="s">
        <v>0</v>
      </c>
      <c r="B5">
        <v>3</v>
      </c>
      <c r="C5">
        <v>2844</v>
      </c>
      <c r="D5">
        <v>668</v>
      </c>
      <c r="E5">
        <v>6946</v>
      </c>
      <c r="F5">
        <v>2901.9</v>
      </c>
      <c r="G5" s="1">
        <v>0</v>
      </c>
      <c r="H5">
        <v>0.35071000000000002</v>
      </c>
      <c r="I5">
        <v>0.67</v>
      </c>
      <c r="J5">
        <v>0.61</v>
      </c>
      <c r="K5">
        <v>1958.7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B81C-D276-4F1F-A30E-57B4B8007FBD}">
  <dimension ref="A1:K5"/>
  <sheetViews>
    <sheetView workbookViewId="0">
      <selection sqref="A1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3</v>
      </c>
      <c r="C2">
        <v>937</v>
      </c>
      <c r="D2">
        <v>868</v>
      </c>
      <c r="E2">
        <v>1044</v>
      </c>
      <c r="F2">
        <v>76.55</v>
      </c>
      <c r="G2" s="1">
        <v>0</v>
      </c>
      <c r="H2">
        <v>1.9582200000000001</v>
      </c>
      <c r="I2">
        <v>6.44</v>
      </c>
      <c r="J2">
        <v>0.69</v>
      </c>
      <c r="K2">
        <v>3366.3</v>
      </c>
    </row>
    <row r="3" spans="1:11" x14ac:dyDescent="0.25">
      <c r="A3" t="s">
        <v>2</v>
      </c>
      <c r="B3">
        <v>3</v>
      </c>
      <c r="C3">
        <v>10929</v>
      </c>
      <c r="D3">
        <v>10551</v>
      </c>
      <c r="E3">
        <v>11250</v>
      </c>
      <c r="F3">
        <v>288.33</v>
      </c>
      <c r="G3" s="1">
        <v>0</v>
      </c>
      <c r="H3">
        <v>0.25578000000000001</v>
      </c>
      <c r="I3">
        <v>0.18</v>
      </c>
      <c r="J3">
        <v>0.69</v>
      </c>
      <c r="K3">
        <v>706</v>
      </c>
    </row>
    <row r="4" spans="1:11" x14ac:dyDescent="0.25">
      <c r="A4" t="s">
        <v>1</v>
      </c>
      <c r="B4">
        <v>3</v>
      </c>
      <c r="C4">
        <v>1138</v>
      </c>
      <c r="D4">
        <v>1013</v>
      </c>
      <c r="E4">
        <v>1227</v>
      </c>
      <c r="F4">
        <v>91.27</v>
      </c>
      <c r="G4" s="1">
        <v>0</v>
      </c>
      <c r="H4">
        <v>1.36924</v>
      </c>
      <c r="I4">
        <v>2.4</v>
      </c>
      <c r="J4">
        <v>2.91</v>
      </c>
      <c r="K4">
        <v>1797</v>
      </c>
    </row>
    <row r="5" spans="1:11" x14ac:dyDescent="0.25">
      <c r="A5" t="s">
        <v>0</v>
      </c>
      <c r="B5">
        <v>9</v>
      </c>
      <c r="C5">
        <v>4335</v>
      </c>
      <c r="D5">
        <v>868</v>
      </c>
      <c r="E5">
        <v>11250</v>
      </c>
      <c r="F5">
        <v>4667.18</v>
      </c>
      <c r="G5" s="1">
        <v>0</v>
      </c>
      <c r="H5">
        <v>0.65227000000000002</v>
      </c>
      <c r="I5">
        <v>1.25</v>
      </c>
      <c r="J5">
        <v>1.1299999999999999</v>
      </c>
      <c r="K5">
        <v>1956.4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F151-0B65-45ED-8B45-DD30FAA7CCA0}">
  <dimension ref="A1:K5"/>
  <sheetViews>
    <sheetView workbookViewId="0">
      <selection sqref="A1:K5"/>
    </sheetView>
  </sheetViews>
  <sheetFormatPr defaultRowHeight="15" x14ac:dyDescent="0.25"/>
  <cols>
    <col min="1" max="1" width="26.140625" bestFit="1" customWidth="1"/>
    <col min="2" max="2" width="10" bestFit="1" customWidth="1"/>
    <col min="8" max="8" width="11.140625" bestFit="1" customWidth="1"/>
    <col min="9" max="9" width="15.28515625" bestFit="1" customWidth="1"/>
    <col min="10" max="10" width="11.140625" bestFit="1" customWidth="1"/>
    <col min="11" max="11" width="9.5703125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</row>
    <row r="2" spans="1:11" x14ac:dyDescent="0.25">
      <c r="A2" t="s">
        <v>3</v>
      </c>
      <c r="B2">
        <v>4</v>
      </c>
      <c r="C2">
        <v>926</v>
      </c>
      <c r="D2">
        <v>895</v>
      </c>
      <c r="E2">
        <v>953</v>
      </c>
      <c r="F2">
        <v>24.11</v>
      </c>
      <c r="G2" s="1">
        <v>0</v>
      </c>
      <c r="H2">
        <v>2.35988</v>
      </c>
      <c r="I2">
        <v>7.74</v>
      </c>
      <c r="J2">
        <v>0.84</v>
      </c>
      <c r="K2">
        <v>3358</v>
      </c>
    </row>
    <row r="3" spans="1:11" x14ac:dyDescent="0.25">
      <c r="A3" t="s">
        <v>2</v>
      </c>
      <c r="B3">
        <v>4</v>
      </c>
      <c r="C3">
        <v>8254</v>
      </c>
      <c r="D3">
        <v>7864</v>
      </c>
      <c r="E3">
        <v>8592</v>
      </c>
      <c r="F3">
        <v>271.87</v>
      </c>
      <c r="G3" s="1">
        <v>0</v>
      </c>
      <c r="H3">
        <v>0.46555000000000002</v>
      </c>
      <c r="I3">
        <v>0.32</v>
      </c>
      <c r="J3">
        <v>1.25</v>
      </c>
      <c r="K3">
        <v>706</v>
      </c>
    </row>
    <row r="4" spans="1:11" x14ac:dyDescent="0.25">
      <c r="A4" t="s">
        <v>1</v>
      </c>
      <c r="B4">
        <v>4</v>
      </c>
      <c r="C4">
        <v>1370</v>
      </c>
      <c r="D4">
        <v>1260</v>
      </c>
      <c r="E4">
        <v>1700</v>
      </c>
      <c r="F4">
        <v>190.53</v>
      </c>
      <c r="G4" s="1">
        <v>0</v>
      </c>
      <c r="H4">
        <v>2.3529399999999998</v>
      </c>
      <c r="I4">
        <v>4.13</v>
      </c>
      <c r="J4">
        <v>5.01</v>
      </c>
      <c r="K4">
        <v>1797</v>
      </c>
    </row>
    <row r="5" spans="1:11" x14ac:dyDescent="0.25">
      <c r="A5" t="s">
        <v>0</v>
      </c>
      <c r="B5">
        <v>12</v>
      </c>
      <c r="C5">
        <v>3517</v>
      </c>
      <c r="D5">
        <v>895</v>
      </c>
      <c r="E5">
        <v>8592</v>
      </c>
      <c r="F5">
        <v>3360.24</v>
      </c>
      <c r="G5" s="1">
        <v>0</v>
      </c>
      <c r="H5">
        <v>1.0655300000000001</v>
      </c>
      <c r="I5">
        <v>2.0299999999999998</v>
      </c>
      <c r="J5">
        <v>1.84</v>
      </c>
      <c r="K5">
        <v>1953.7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Sheet3</vt:lpstr>
      <vt:lpstr>pivot</vt:lpstr>
      <vt:lpstr>main data</vt:lpstr>
      <vt:lpstr>dashboard</vt:lpstr>
      <vt:lpstr>lookup data</vt:lpstr>
      <vt:lpstr>summary-002</vt:lpstr>
      <vt:lpstr>summary-001</vt:lpstr>
      <vt:lpstr>summary-003</vt:lpstr>
      <vt:lpstr>summary-004</vt:lpstr>
      <vt:lpstr>summary-005</vt:lpstr>
      <vt:lpstr>summary-006</vt:lpstr>
      <vt:lpstr>summary-007</vt:lpstr>
      <vt:lpstr>summary-008</vt:lpstr>
      <vt:lpstr>summary-009</vt:lpstr>
      <vt:lpstr>summary-010</vt:lpstr>
      <vt:lpstr>summary-020</vt:lpstr>
      <vt:lpstr>summary-030</vt:lpstr>
      <vt:lpstr>summary-040</vt:lpstr>
      <vt:lpstr>summary-03</vt:lpstr>
      <vt:lpstr>summary-050</vt:lpstr>
      <vt:lpstr>summary-060</vt:lpstr>
      <vt:lpstr>summary-070</vt:lpstr>
      <vt:lpstr>summary-080</vt:lpstr>
      <vt:lpstr>summary-090</vt:lpstr>
      <vt:lpstr>summary-100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Oluwabusayo Adesioye</dc:creator>
  <cp:lastModifiedBy>Cloud Engineering Team</cp:lastModifiedBy>
  <dcterms:created xsi:type="dcterms:W3CDTF">2025-03-11T16:54:39Z</dcterms:created>
  <dcterms:modified xsi:type="dcterms:W3CDTF">2025-04-02T06:39:44Z</dcterms:modified>
</cp:coreProperties>
</file>