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MP_BacktesterV2\Data\"/>
    </mc:Choice>
  </mc:AlternateContent>
  <xr:revisionPtr revIDLastSave="0" documentId="13_ncr:1_{A4B186D3-B649-4B5E-BC76-AFB147E305D8}" xr6:coauthVersionLast="47" xr6:coauthVersionMax="47" xr10:uidLastSave="{00000000-0000-0000-0000-000000000000}"/>
  <bookViews>
    <workbookView xWindow="41500" yWindow="3270" windowWidth="14400" windowHeight="8170" firstSheet="3" activeTab="8" xr2:uid="{098C91DB-ED44-4B8C-A3C9-8757FC2CD875}"/>
  </bookViews>
  <sheets>
    <sheet name="Sheet1" sheetId="6" r:id="rId1"/>
    <sheet name="bitcoin_futures" sheetId="1" r:id="rId2"/>
    <sheet name="bitcoin_futures (2)" sheetId="7" state="hidden" r:id="rId3"/>
    <sheet name="Implied Rates" sheetId="11" r:id="rId4"/>
    <sheet name="Compare_IBIT_to_BTC" sheetId="2" r:id="rId5"/>
    <sheet name="Future Returns" sheetId="3" r:id="rId6"/>
    <sheet name="Future CF" sheetId="4" r:id="rId7"/>
    <sheet name="Strategy" sheetId="5" r:id="rId8"/>
    <sheet name="Q2 Strategy" sheetId="13" r:id="rId9"/>
    <sheet name="Q3 Strategy" sheetId="14" r:id="rId10"/>
    <sheet name="Timed Strategy" sheetId="8" r:id="rId11"/>
    <sheet name="MSTR" sheetId="9" r:id="rId12"/>
    <sheet name="Timed Actual" sheetId="10" r:id="rId13"/>
    <sheet name="Strategy (2)" sheetId="12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89" i="14" l="1"/>
  <c r="AO84" i="14"/>
  <c r="AT38" i="14"/>
  <c r="AP46" i="14"/>
  <c r="AO39" i="14"/>
  <c r="AO46" i="14"/>
  <c r="AO47" i="14"/>
  <c r="AN16" i="14"/>
  <c r="AN29" i="14"/>
  <c r="AN30" i="14"/>
  <c r="AN31" i="14"/>
  <c r="AN41" i="14"/>
  <c r="AN54" i="14"/>
  <c r="AN55" i="14"/>
  <c r="AN58" i="14"/>
  <c r="AN77" i="14"/>
  <c r="AN94" i="14"/>
  <c r="AN95" i="14"/>
  <c r="AN106" i="14"/>
  <c r="AN108" i="14"/>
  <c r="AN112" i="14"/>
  <c r="AN118" i="14"/>
  <c r="AN125" i="14"/>
  <c r="AN130" i="14"/>
  <c r="AN131" i="14"/>
  <c r="AN135" i="14"/>
  <c r="AN137" i="14"/>
  <c r="AN144" i="14"/>
  <c r="AN146" i="14"/>
  <c r="AN147" i="14"/>
  <c r="AN152" i="14"/>
  <c r="AN154" i="14"/>
  <c r="AN155" i="14"/>
  <c r="AN156" i="14"/>
  <c r="AN163" i="14"/>
  <c r="AN167" i="14"/>
  <c r="AN168" i="14"/>
  <c r="AN170" i="14"/>
  <c r="AN171" i="14"/>
  <c r="AN174" i="14"/>
  <c r="AN183" i="14"/>
  <c r="AN185" i="14"/>
  <c r="AN187" i="14"/>
  <c r="AN188" i="14"/>
  <c r="AN190" i="14"/>
  <c r="AN195" i="14"/>
  <c r="AN196" i="14"/>
  <c r="AN207" i="14"/>
  <c r="AN211" i="14"/>
  <c r="AN212" i="14"/>
  <c r="AN221" i="14"/>
  <c r="AN223" i="14"/>
  <c r="AN224" i="14"/>
  <c r="AN229" i="14"/>
  <c r="AN237" i="14"/>
  <c r="AN238" i="14"/>
  <c r="AN241" i="14"/>
  <c r="AN242" i="14"/>
  <c r="AN243" i="14"/>
  <c r="AN253" i="14"/>
  <c r="AN254" i="14"/>
  <c r="AN255" i="14"/>
  <c r="AN257" i="14"/>
  <c r="AN262" i="14"/>
  <c r="AN263" i="14"/>
  <c r="AN271" i="14"/>
  <c r="AN272" i="14"/>
  <c r="AN273" i="14"/>
  <c r="AN274" i="14"/>
  <c r="AN275" i="14"/>
  <c r="AN277" i="14"/>
  <c r="AN278" i="14"/>
  <c r="AN279" i="14"/>
  <c r="AN283" i="14"/>
  <c r="AN285" i="14"/>
  <c r="AN286" i="14"/>
  <c r="AN289" i="14"/>
  <c r="AN290" i="14"/>
  <c r="AN293" i="14"/>
  <c r="AN295" i="14"/>
  <c r="AN296" i="14"/>
  <c r="AN301" i="14"/>
  <c r="AN302" i="14"/>
  <c r="AN303" i="14"/>
  <c r="AN305" i="14"/>
  <c r="AN308" i="14"/>
  <c r="AN309" i="14"/>
  <c r="AN310" i="14"/>
  <c r="AM90" i="14"/>
  <c r="AK228" i="14"/>
  <c r="AK257" i="14"/>
  <c r="B311" i="14"/>
  <c r="AN311" i="14" s="1"/>
  <c r="A311" i="14"/>
  <c r="B310" i="14"/>
  <c r="A310" i="14"/>
  <c r="B309" i="14"/>
  <c r="A309" i="14"/>
  <c r="B308" i="14"/>
  <c r="A308" i="14"/>
  <c r="B307" i="14"/>
  <c r="AN307" i="14" s="1"/>
  <c r="A307" i="14"/>
  <c r="B306" i="14"/>
  <c r="AN306" i="14" s="1"/>
  <c r="A306" i="14"/>
  <c r="D305" i="14"/>
  <c r="B305" i="14"/>
  <c r="A305" i="14"/>
  <c r="B304" i="14"/>
  <c r="AN304" i="14" s="1"/>
  <c r="A304" i="14"/>
  <c r="B303" i="14"/>
  <c r="A303" i="14"/>
  <c r="B302" i="14"/>
  <c r="A302" i="14"/>
  <c r="B301" i="14"/>
  <c r="A301" i="14"/>
  <c r="B300" i="14"/>
  <c r="AN300" i="14" s="1"/>
  <c r="A300" i="14"/>
  <c r="B299" i="14"/>
  <c r="AN299" i="14" s="1"/>
  <c r="A299" i="14"/>
  <c r="C298" i="14"/>
  <c r="X298" i="14" s="1"/>
  <c r="B298" i="14"/>
  <c r="AN298" i="14" s="1"/>
  <c r="A298" i="14"/>
  <c r="B297" i="14"/>
  <c r="AN297" i="14" s="1"/>
  <c r="A297" i="14"/>
  <c r="B296" i="14"/>
  <c r="A296" i="14"/>
  <c r="B295" i="14"/>
  <c r="A295" i="14"/>
  <c r="B294" i="14"/>
  <c r="AN294" i="14" s="1"/>
  <c r="A294" i="14"/>
  <c r="B293" i="14"/>
  <c r="A293" i="14"/>
  <c r="B292" i="14"/>
  <c r="AN292" i="14" s="1"/>
  <c r="A292" i="14"/>
  <c r="B291" i="14"/>
  <c r="AN291" i="14" s="1"/>
  <c r="A291" i="14"/>
  <c r="B290" i="14"/>
  <c r="A290" i="14"/>
  <c r="B289" i="14"/>
  <c r="A289" i="14"/>
  <c r="B288" i="14"/>
  <c r="AN288" i="14" s="1"/>
  <c r="A288" i="14"/>
  <c r="B287" i="14"/>
  <c r="AN287" i="14" s="1"/>
  <c r="A287" i="14"/>
  <c r="B286" i="14"/>
  <c r="A286" i="14"/>
  <c r="B285" i="14"/>
  <c r="A285" i="14"/>
  <c r="B284" i="14"/>
  <c r="AN284" i="14" s="1"/>
  <c r="A284" i="14"/>
  <c r="B283" i="14"/>
  <c r="A283" i="14"/>
  <c r="AA282" i="14"/>
  <c r="B282" i="14"/>
  <c r="AN282" i="14" s="1"/>
  <c r="A282" i="14"/>
  <c r="B281" i="14"/>
  <c r="AN281" i="14" s="1"/>
  <c r="A281" i="14"/>
  <c r="B280" i="14"/>
  <c r="AN280" i="14" s="1"/>
  <c r="A280" i="14"/>
  <c r="B279" i="14"/>
  <c r="A279" i="14"/>
  <c r="B278" i="14"/>
  <c r="A278" i="14"/>
  <c r="B277" i="14"/>
  <c r="A277" i="14"/>
  <c r="B276" i="14"/>
  <c r="AN276" i="14" s="1"/>
  <c r="A276" i="14"/>
  <c r="D275" i="14"/>
  <c r="C275" i="14"/>
  <c r="C306" i="14" s="1"/>
  <c r="B275" i="14"/>
  <c r="A275" i="14"/>
  <c r="B274" i="14"/>
  <c r="A274" i="14"/>
  <c r="B273" i="14"/>
  <c r="A273" i="14"/>
  <c r="B272" i="14"/>
  <c r="A272" i="14"/>
  <c r="B271" i="14"/>
  <c r="A271" i="14"/>
  <c r="B270" i="14"/>
  <c r="AN270" i="14" s="1"/>
  <c r="A270" i="14"/>
  <c r="B269" i="14"/>
  <c r="AN269" i="14" s="1"/>
  <c r="A269" i="14"/>
  <c r="B268" i="14"/>
  <c r="AN268" i="14" s="1"/>
  <c r="A268" i="14"/>
  <c r="B267" i="14"/>
  <c r="AN267" i="14" s="1"/>
  <c r="A267" i="14"/>
  <c r="B266" i="14"/>
  <c r="AN266" i="14" s="1"/>
  <c r="A266" i="14"/>
  <c r="B265" i="14"/>
  <c r="AN265" i="14" s="1"/>
  <c r="A265" i="14"/>
  <c r="B264" i="14"/>
  <c r="AN264" i="14" s="1"/>
  <c r="A264" i="14"/>
  <c r="B263" i="14"/>
  <c r="A263" i="14"/>
  <c r="B262" i="14"/>
  <c r="A262" i="14"/>
  <c r="B261" i="14"/>
  <c r="AN261" i="14" s="1"/>
  <c r="A261" i="14"/>
  <c r="B260" i="14"/>
  <c r="AN260" i="14" s="1"/>
  <c r="A260" i="14"/>
  <c r="B259" i="14"/>
  <c r="AN259" i="14" s="1"/>
  <c r="A259" i="14"/>
  <c r="B258" i="14"/>
  <c r="AN258" i="14" s="1"/>
  <c r="A258" i="14"/>
  <c r="B257" i="14"/>
  <c r="A257" i="14"/>
  <c r="B256" i="14"/>
  <c r="AN256" i="14" s="1"/>
  <c r="A256" i="14"/>
  <c r="B255" i="14"/>
  <c r="A255" i="14"/>
  <c r="B254" i="14"/>
  <c r="A254" i="14"/>
  <c r="B253" i="14"/>
  <c r="A253" i="14"/>
  <c r="B252" i="14"/>
  <c r="A252" i="14"/>
  <c r="B251" i="14"/>
  <c r="AN251" i="14" s="1"/>
  <c r="A251" i="14"/>
  <c r="B250" i="14"/>
  <c r="AN250" i="14" s="1"/>
  <c r="A250" i="14"/>
  <c r="D249" i="14"/>
  <c r="B249" i="14"/>
  <c r="AN249" i="14" s="1"/>
  <c r="A249" i="14"/>
  <c r="AI248" i="14"/>
  <c r="B248" i="14"/>
  <c r="AN248" i="14" s="1"/>
  <c r="A248" i="14"/>
  <c r="B247" i="14"/>
  <c r="AN247" i="14" s="1"/>
  <c r="A247" i="14"/>
  <c r="D246" i="14"/>
  <c r="B246" i="14"/>
  <c r="AN246" i="14" s="1"/>
  <c r="A246" i="14"/>
  <c r="B245" i="14"/>
  <c r="AN245" i="14" s="1"/>
  <c r="A245" i="14"/>
  <c r="B244" i="14"/>
  <c r="AN244" i="14" s="1"/>
  <c r="A244" i="14"/>
  <c r="B243" i="14"/>
  <c r="A243" i="14"/>
  <c r="B242" i="14"/>
  <c r="A242" i="14"/>
  <c r="B241" i="14"/>
  <c r="A241" i="14"/>
  <c r="B240" i="14"/>
  <c r="AN240" i="14" s="1"/>
  <c r="A240" i="14"/>
  <c r="D239" i="14"/>
  <c r="B239" i="14"/>
  <c r="AN239" i="14" s="1"/>
  <c r="A239" i="14"/>
  <c r="D238" i="14"/>
  <c r="B238" i="14"/>
  <c r="A238" i="14"/>
  <c r="B237" i="14"/>
  <c r="A237" i="14"/>
  <c r="D236" i="14"/>
  <c r="B236" i="14"/>
  <c r="AN236" i="14" s="1"/>
  <c r="A236" i="14"/>
  <c r="B235" i="14"/>
  <c r="AN235" i="14" s="1"/>
  <c r="A235" i="14"/>
  <c r="F234" i="14"/>
  <c r="AQ235" i="14" s="1"/>
  <c r="B234" i="14"/>
  <c r="AN234" i="14" s="1"/>
  <c r="A234" i="14"/>
  <c r="B233" i="14"/>
  <c r="AN233" i="14" s="1"/>
  <c r="A233" i="14"/>
  <c r="D232" i="14"/>
  <c r="D235" i="14" s="1"/>
  <c r="B232" i="14"/>
  <c r="A232" i="14"/>
  <c r="F231" i="14"/>
  <c r="AQ232" i="14" s="1"/>
  <c r="B231" i="14"/>
  <c r="AN231" i="14" s="1"/>
  <c r="A231" i="14"/>
  <c r="B230" i="14"/>
  <c r="AN230" i="14" s="1"/>
  <c r="A230" i="14"/>
  <c r="B229" i="14"/>
  <c r="A229" i="14"/>
  <c r="B228" i="14"/>
  <c r="AN228" i="14" s="1"/>
  <c r="A228" i="14"/>
  <c r="B227" i="14"/>
  <c r="AN227" i="14" s="1"/>
  <c r="A227" i="14"/>
  <c r="B226" i="14"/>
  <c r="AN226" i="14" s="1"/>
  <c r="A226" i="14"/>
  <c r="B225" i="14"/>
  <c r="AN225" i="14" s="1"/>
  <c r="A225" i="14"/>
  <c r="B224" i="14"/>
  <c r="A224" i="14"/>
  <c r="B223" i="14"/>
  <c r="A223" i="14"/>
  <c r="B222" i="14"/>
  <c r="AN222" i="14" s="1"/>
  <c r="A222" i="14"/>
  <c r="B221" i="14"/>
  <c r="A221" i="14"/>
  <c r="B220" i="14"/>
  <c r="AN220" i="14" s="1"/>
  <c r="A220" i="14"/>
  <c r="B219" i="14"/>
  <c r="AN219" i="14" s="1"/>
  <c r="A219" i="14"/>
  <c r="B218" i="14"/>
  <c r="AN218" i="14" s="1"/>
  <c r="A218" i="14"/>
  <c r="B217" i="14"/>
  <c r="AN217" i="14" s="1"/>
  <c r="A217" i="14"/>
  <c r="B216" i="14"/>
  <c r="AN216" i="14" s="1"/>
  <c r="A216" i="14"/>
  <c r="B215" i="14"/>
  <c r="AN215" i="14" s="1"/>
  <c r="A215" i="14"/>
  <c r="B214" i="14"/>
  <c r="AN214" i="14" s="1"/>
  <c r="A214" i="14"/>
  <c r="B213" i="14"/>
  <c r="AN213" i="14" s="1"/>
  <c r="A213" i="14"/>
  <c r="B212" i="14"/>
  <c r="A212" i="14"/>
  <c r="B211" i="14"/>
  <c r="A211" i="14"/>
  <c r="B210" i="14"/>
  <c r="AN210" i="14" s="1"/>
  <c r="A210" i="14"/>
  <c r="C209" i="14"/>
  <c r="B209" i="14"/>
  <c r="A209" i="14"/>
  <c r="B208" i="14"/>
  <c r="AN208" i="14" s="1"/>
  <c r="A208" i="14"/>
  <c r="B207" i="14"/>
  <c r="A207" i="14"/>
  <c r="B206" i="14"/>
  <c r="AN206" i="14" s="1"/>
  <c r="A206" i="14"/>
  <c r="B205" i="14"/>
  <c r="AN205" i="14" s="1"/>
  <c r="A205" i="14"/>
  <c r="B204" i="14"/>
  <c r="AN204" i="14" s="1"/>
  <c r="A204" i="14"/>
  <c r="B203" i="14"/>
  <c r="AN203" i="14" s="1"/>
  <c r="A203" i="14"/>
  <c r="B202" i="14"/>
  <c r="AN202" i="14" s="1"/>
  <c r="A202" i="14"/>
  <c r="B201" i="14"/>
  <c r="AN201" i="14" s="1"/>
  <c r="A201" i="14"/>
  <c r="B200" i="14"/>
  <c r="AN200" i="14" s="1"/>
  <c r="A200" i="14"/>
  <c r="B199" i="14"/>
  <c r="AN199" i="14" s="1"/>
  <c r="A199" i="14"/>
  <c r="B198" i="14"/>
  <c r="AN198" i="14" s="1"/>
  <c r="A198" i="14"/>
  <c r="B197" i="14"/>
  <c r="AN197" i="14" s="1"/>
  <c r="A197" i="14"/>
  <c r="B196" i="14"/>
  <c r="A196" i="14"/>
  <c r="B195" i="14"/>
  <c r="A195" i="14"/>
  <c r="B194" i="14"/>
  <c r="AN194" i="14" s="1"/>
  <c r="A194" i="14"/>
  <c r="B193" i="14"/>
  <c r="AN193" i="14" s="1"/>
  <c r="A193" i="14"/>
  <c r="B192" i="14"/>
  <c r="AN192" i="14" s="1"/>
  <c r="A192" i="14"/>
  <c r="B191" i="14"/>
  <c r="AN191" i="14" s="1"/>
  <c r="A191" i="14"/>
  <c r="B190" i="14"/>
  <c r="A190" i="14"/>
  <c r="B189" i="14"/>
  <c r="AN189" i="14" s="1"/>
  <c r="A189" i="14"/>
  <c r="B188" i="14"/>
  <c r="A188" i="14"/>
  <c r="B187" i="14"/>
  <c r="C187" i="14" s="1"/>
  <c r="A187" i="14"/>
  <c r="B186" i="14"/>
  <c r="AN186" i="14" s="1"/>
  <c r="A186" i="14"/>
  <c r="B185" i="14"/>
  <c r="A185" i="14"/>
  <c r="B184" i="14"/>
  <c r="AN184" i="14" s="1"/>
  <c r="A184" i="14"/>
  <c r="B183" i="14"/>
  <c r="A183" i="14"/>
  <c r="AI182" i="14"/>
  <c r="B182" i="14"/>
  <c r="AN182" i="14" s="1"/>
  <c r="A182" i="14"/>
  <c r="B181" i="14"/>
  <c r="AN181" i="14" s="1"/>
  <c r="A181" i="14"/>
  <c r="B180" i="14"/>
  <c r="AN180" i="14" s="1"/>
  <c r="A180" i="14"/>
  <c r="B179" i="14"/>
  <c r="AN179" i="14" s="1"/>
  <c r="A179" i="14"/>
  <c r="B178" i="14"/>
  <c r="AN178" i="14" s="1"/>
  <c r="A178" i="14"/>
  <c r="B177" i="14"/>
  <c r="AN177" i="14" s="1"/>
  <c r="A177" i="14"/>
  <c r="B176" i="14"/>
  <c r="AN176" i="14" s="1"/>
  <c r="A176" i="14"/>
  <c r="B175" i="14"/>
  <c r="AN175" i="14" s="1"/>
  <c r="A175" i="14"/>
  <c r="B174" i="14"/>
  <c r="A174" i="14"/>
  <c r="B173" i="14"/>
  <c r="AN173" i="14" s="1"/>
  <c r="A173" i="14"/>
  <c r="B172" i="14"/>
  <c r="AN172" i="14" s="1"/>
  <c r="A172" i="14"/>
  <c r="F171" i="14"/>
  <c r="B171" i="14"/>
  <c r="A171" i="14"/>
  <c r="B170" i="14"/>
  <c r="A170" i="14"/>
  <c r="B169" i="14"/>
  <c r="AN169" i="14" s="1"/>
  <c r="A169" i="14"/>
  <c r="B168" i="14"/>
  <c r="A168" i="14"/>
  <c r="B167" i="14"/>
  <c r="A167" i="14"/>
  <c r="B166" i="14"/>
  <c r="AN166" i="14" s="1"/>
  <c r="A166" i="14"/>
  <c r="B165" i="14"/>
  <c r="AN165" i="14" s="1"/>
  <c r="A165" i="14"/>
  <c r="B164" i="14"/>
  <c r="AN164" i="14" s="1"/>
  <c r="A164" i="14"/>
  <c r="B163" i="14"/>
  <c r="A163" i="14"/>
  <c r="B162" i="14"/>
  <c r="AN162" i="14" s="1"/>
  <c r="A162" i="14"/>
  <c r="B161" i="14"/>
  <c r="AN161" i="14" s="1"/>
  <c r="A161" i="14"/>
  <c r="B160" i="14"/>
  <c r="AN160" i="14" s="1"/>
  <c r="A160" i="14"/>
  <c r="B159" i="14"/>
  <c r="AN159" i="14" s="1"/>
  <c r="A159" i="14"/>
  <c r="B158" i="14"/>
  <c r="AN158" i="14" s="1"/>
  <c r="A158" i="14"/>
  <c r="B157" i="14"/>
  <c r="AN157" i="14" s="1"/>
  <c r="A157" i="14"/>
  <c r="B156" i="14"/>
  <c r="A156" i="14"/>
  <c r="B155" i="14"/>
  <c r="A155" i="14"/>
  <c r="B154" i="14"/>
  <c r="A154" i="14"/>
  <c r="B153" i="14"/>
  <c r="AN153" i="14" s="1"/>
  <c r="A153" i="14"/>
  <c r="B152" i="14"/>
  <c r="A152" i="14"/>
  <c r="B151" i="14"/>
  <c r="AN151" i="14" s="1"/>
  <c r="A151" i="14"/>
  <c r="B150" i="14"/>
  <c r="AN150" i="14" s="1"/>
  <c r="A150" i="14"/>
  <c r="B149" i="14"/>
  <c r="AN149" i="14" s="1"/>
  <c r="A149" i="14"/>
  <c r="B148" i="14"/>
  <c r="AN148" i="14" s="1"/>
  <c r="A148" i="14"/>
  <c r="B147" i="14"/>
  <c r="A147" i="14"/>
  <c r="B146" i="14"/>
  <c r="A146" i="14"/>
  <c r="B145" i="14"/>
  <c r="AN145" i="14" s="1"/>
  <c r="A145" i="14"/>
  <c r="B144" i="14"/>
  <c r="A144" i="14"/>
  <c r="B143" i="14"/>
  <c r="A143" i="14"/>
  <c r="B142" i="14"/>
  <c r="AN142" i="14" s="1"/>
  <c r="A142" i="14"/>
  <c r="B141" i="14"/>
  <c r="AN141" i="14" s="1"/>
  <c r="A141" i="14"/>
  <c r="B140" i="14"/>
  <c r="AN140" i="14" s="1"/>
  <c r="A140" i="14"/>
  <c r="B139" i="14"/>
  <c r="AN139" i="14" s="1"/>
  <c r="A139" i="14"/>
  <c r="B138" i="14"/>
  <c r="AN138" i="14" s="1"/>
  <c r="A138" i="14"/>
  <c r="B137" i="14"/>
  <c r="A137" i="14"/>
  <c r="B136" i="14"/>
  <c r="AN136" i="14" s="1"/>
  <c r="A136" i="14"/>
  <c r="B135" i="14"/>
  <c r="A135" i="14"/>
  <c r="B134" i="14"/>
  <c r="AN134" i="14" s="1"/>
  <c r="A134" i="14"/>
  <c r="B133" i="14"/>
  <c r="AN133" i="14" s="1"/>
  <c r="A133" i="14"/>
  <c r="B132" i="14"/>
  <c r="AN132" i="14" s="1"/>
  <c r="A132" i="14"/>
  <c r="AA131" i="14"/>
  <c r="B131" i="14"/>
  <c r="A131" i="14"/>
  <c r="B130" i="14"/>
  <c r="A130" i="14"/>
  <c r="B129" i="14"/>
  <c r="AN129" i="14" s="1"/>
  <c r="A129" i="14"/>
  <c r="F128" i="14"/>
  <c r="B128" i="14"/>
  <c r="AN128" i="14" s="1"/>
  <c r="A128" i="14"/>
  <c r="B127" i="14"/>
  <c r="AN127" i="14" s="1"/>
  <c r="A127" i="14"/>
  <c r="B126" i="14"/>
  <c r="AN126" i="14" s="1"/>
  <c r="A126" i="14"/>
  <c r="B125" i="14"/>
  <c r="A125" i="14"/>
  <c r="B124" i="14"/>
  <c r="AN124" i="14" s="1"/>
  <c r="A124" i="14"/>
  <c r="B123" i="14"/>
  <c r="AN123" i="14" s="1"/>
  <c r="A123" i="14"/>
  <c r="AA122" i="14"/>
  <c r="F122" i="14"/>
  <c r="B122" i="14"/>
  <c r="A122" i="14"/>
  <c r="B121" i="14"/>
  <c r="AN121" i="14" s="1"/>
  <c r="A121" i="14"/>
  <c r="B120" i="14"/>
  <c r="AN120" i="14" s="1"/>
  <c r="A120" i="14"/>
  <c r="F119" i="14"/>
  <c r="B119" i="14"/>
  <c r="AN119" i="14" s="1"/>
  <c r="A119" i="14"/>
  <c r="F118" i="14"/>
  <c r="B118" i="14"/>
  <c r="A118" i="14"/>
  <c r="B117" i="14"/>
  <c r="AN117" i="14" s="1"/>
  <c r="A117" i="14"/>
  <c r="B116" i="14"/>
  <c r="AN116" i="14" s="1"/>
  <c r="A116" i="14"/>
  <c r="B115" i="14"/>
  <c r="AN115" i="14" s="1"/>
  <c r="A115" i="14"/>
  <c r="AA114" i="14"/>
  <c r="B114" i="14"/>
  <c r="AN114" i="14" s="1"/>
  <c r="A114" i="14"/>
  <c r="B113" i="14"/>
  <c r="AN113" i="14" s="1"/>
  <c r="A113" i="14"/>
  <c r="B112" i="14"/>
  <c r="A112" i="14"/>
  <c r="B111" i="14"/>
  <c r="AN111" i="14" s="1"/>
  <c r="A111" i="14"/>
  <c r="B110" i="14"/>
  <c r="AN110" i="14" s="1"/>
  <c r="A110" i="14"/>
  <c r="B109" i="14"/>
  <c r="AN109" i="14" s="1"/>
  <c r="A109" i="14"/>
  <c r="B108" i="14"/>
  <c r="A108" i="14"/>
  <c r="B107" i="14"/>
  <c r="AN107" i="14" s="1"/>
  <c r="A107" i="14"/>
  <c r="B106" i="14"/>
  <c r="A106" i="14"/>
  <c r="B105" i="14"/>
  <c r="AN105" i="14" s="1"/>
  <c r="A105" i="14"/>
  <c r="B104" i="14"/>
  <c r="AN104" i="14" s="1"/>
  <c r="A104" i="14"/>
  <c r="B103" i="14"/>
  <c r="AN103" i="14" s="1"/>
  <c r="A103" i="14"/>
  <c r="B102" i="14"/>
  <c r="AN102" i="14" s="1"/>
  <c r="A102" i="14"/>
  <c r="B101" i="14"/>
  <c r="AN101" i="14" s="1"/>
  <c r="A101" i="14"/>
  <c r="B100" i="14"/>
  <c r="A100" i="14"/>
  <c r="B99" i="14"/>
  <c r="AN99" i="14" s="1"/>
  <c r="A99" i="14"/>
  <c r="B98" i="14"/>
  <c r="AN98" i="14" s="1"/>
  <c r="A98" i="14"/>
  <c r="B97" i="14"/>
  <c r="AN97" i="14" s="1"/>
  <c r="A97" i="14"/>
  <c r="B96" i="14"/>
  <c r="AN96" i="14" s="1"/>
  <c r="A96" i="14"/>
  <c r="B95" i="14"/>
  <c r="A95" i="14"/>
  <c r="B94" i="14"/>
  <c r="A94" i="14"/>
  <c r="B93" i="14"/>
  <c r="AN93" i="14" s="1"/>
  <c r="A93" i="14"/>
  <c r="B92" i="14"/>
  <c r="AN92" i="14" s="1"/>
  <c r="A92" i="14"/>
  <c r="B91" i="14"/>
  <c r="AN91" i="14" s="1"/>
  <c r="A91" i="14"/>
  <c r="B90" i="14"/>
  <c r="AN90" i="14" s="1"/>
  <c r="A90" i="14"/>
  <c r="B89" i="14"/>
  <c r="AN89" i="14" s="1"/>
  <c r="A89" i="14"/>
  <c r="B88" i="14"/>
  <c r="AN88" i="14" s="1"/>
  <c r="A88" i="14"/>
  <c r="B87" i="14"/>
  <c r="AN87" i="14" s="1"/>
  <c r="A87" i="14"/>
  <c r="B86" i="14"/>
  <c r="AN86" i="14" s="1"/>
  <c r="A86" i="14"/>
  <c r="B85" i="14"/>
  <c r="AN85" i="14" s="1"/>
  <c r="A85" i="14"/>
  <c r="B84" i="14"/>
  <c r="AN84" i="14" s="1"/>
  <c r="A84" i="14"/>
  <c r="B83" i="14"/>
  <c r="AN83" i="14" s="1"/>
  <c r="A83" i="14"/>
  <c r="B82" i="14"/>
  <c r="AN82" i="14" s="1"/>
  <c r="A82" i="14"/>
  <c r="B81" i="14"/>
  <c r="AN81" i="14" s="1"/>
  <c r="A81" i="14"/>
  <c r="B80" i="14"/>
  <c r="AN80" i="14" s="1"/>
  <c r="A80" i="14"/>
  <c r="B79" i="14"/>
  <c r="AN79" i="14" s="1"/>
  <c r="A79" i="14"/>
  <c r="B78" i="14"/>
  <c r="A78" i="14"/>
  <c r="B77" i="14"/>
  <c r="A77" i="14"/>
  <c r="B76" i="14"/>
  <c r="AN76" i="14" s="1"/>
  <c r="A76" i="14"/>
  <c r="B75" i="14"/>
  <c r="AN75" i="14" s="1"/>
  <c r="A75" i="14"/>
  <c r="B74" i="14"/>
  <c r="AN74" i="14" s="1"/>
  <c r="A74" i="14"/>
  <c r="B73" i="14"/>
  <c r="AN73" i="14" s="1"/>
  <c r="A73" i="14"/>
  <c r="B72" i="14"/>
  <c r="AN72" i="14" s="1"/>
  <c r="A72" i="14"/>
  <c r="B71" i="14"/>
  <c r="AN71" i="14" s="1"/>
  <c r="A71" i="14"/>
  <c r="B70" i="14"/>
  <c r="AN70" i="14" s="1"/>
  <c r="A70" i="14"/>
  <c r="B69" i="14"/>
  <c r="AN69" i="14" s="1"/>
  <c r="A69" i="14"/>
  <c r="B68" i="14"/>
  <c r="AN68" i="14" s="1"/>
  <c r="A68" i="14"/>
  <c r="B67" i="14"/>
  <c r="AN67" i="14" s="1"/>
  <c r="A67" i="14"/>
  <c r="B66" i="14"/>
  <c r="AN66" i="14" s="1"/>
  <c r="A66" i="14"/>
  <c r="B65" i="14"/>
  <c r="AN65" i="14" s="1"/>
  <c r="A65" i="14"/>
  <c r="B64" i="14"/>
  <c r="AN64" i="14" s="1"/>
  <c r="A64" i="14"/>
  <c r="B63" i="14"/>
  <c r="AN63" i="14" s="1"/>
  <c r="A63" i="14"/>
  <c r="B62" i="14"/>
  <c r="AN62" i="14" s="1"/>
  <c r="A62" i="14"/>
  <c r="B61" i="14"/>
  <c r="AN61" i="14" s="1"/>
  <c r="A61" i="14"/>
  <c r="B60" i="14"/>
  <c r="AN60" i="14" s="1"/>
  <c r="A60" i="14"/>
  <c r="B59" i="14"/>
  <c r="AN59" i="14" s="1"/>
  <c r="A59" i="14"/>
  <c r="B58" i="14"/>
  <c r="A58" i="14"/>
  <c r="C57" i="14"/>
  <c r="C67" i="14" s="1"/>
  <c r="B57" i="14"/>
  <c r="A57" i="14"/>
  <c r="B56" i="14"/>
  <c r="AN56" i="14" s="1"/>
  <c r="A56" i="14"/>
  <c r="B55" i="14"/>
  <c r="A55" i="14"/>
  <c r="B54" i="14"/>
  <c r="A54" i="14"/>
  <c r="B53" i="14"/>
  <c r="AN53" i="14" s="1"/>
  <c r="A53" i="14"/>
  <c r="B52" i="14"/>
  <c r="AN52" i="14" s="1"/>
  <c r="A52" i="14"/>
  <c r="AI51" i="14"/>
  <c r="B51" i="14"/>
  <c r="AN51" i="14" s="1"/>
  <c r="A51" i="14"/>
  <c r="AI50" i="14"/>
  <c r="B50" i="14"/>
  <c r="AN50" i="14" s="1"/>
  <c r="A50" i="14"/>
  <c r="B49" i="14"/>
  <c r="AN49" i="14" s="1"/>
  <c r="A49" i="14"/>
  <c r="B48" i="14"/>
  <c r="AN48" i="14" s="1"/>
  <c r="A48" i="14"/>
  <c r="B47" i="14"/>
  <c r="AN47" i="14" s="1"/>
  <c r="A47" i="14"/>
  <c r="B46" i="14"/>
  <c r="AN46" i="14" s="1"/>
  <c r="A46" i="14"/>
  <c r="B45" i="14"/>
  <c r="AN45" i="14" s="1"/>
  <c r="A45" i="14"/>
  <c r="B44" i="14"/>
  <c r="AN44" i="14" s="1"/>
  <c r="A44" i="14"/>
  <c r="B43" i="14"/>
  <c r="AN43" i="14" s="1"/>
  <c r="A43" i="14"/>
  <c r="B42" i="14"/>
  <c r="AN42" i="14" s="1"/>
  <c r="A42" i="14"/>
  <c r="B41" i="14"/>
  <c r="A41" i="14"/>
  <c r="B40" i="14"/>
  <c r="AN40" i="14" s="1"/>
  <c r="A40" i="14"/>
  <c r="B39" i="14"/>
  <c r="AN39" i="14" s="1"/>
  <c r="A39" i="14"/>
  <c r="B38" i="14"/>
  <c r="AN38" i="14" s="1"/>
  <c r="A38" i="14"/>
  <c r="B37" i="14"/>
  <c r="AN37" i="14" s="1"/>
  <c r="A37" i="14"/>
  <c r="B36" i="14"/>
  <c r="A36" i="14"/>
  <c r="B35" i="14"/>
  <c r="AN35" i="14" s="1"/>
  <c r="A35" i="14"/>
  <c r="B34" i="14"/>
  <c r="AN34" i="14" s="1"/>
  <c r="A34" i="14"/>
  <c r="B33" i="14"/>
  <c r="AN33" i="14" s="1"/>
  <c r="AO38" i="14" s="1"/>
  <c r="A33" i="14"/>
  <c r="B32" i="14"/>
  <c r="AN32" i="14" s="1"/>
  <c r="A32" i="14"/>
  <c r="B31" i="14"/>
  <c r="A31" i="14"/>
  <c r="B30" i="14"/>
  <c r="A30" i="14"/>
  <c r="B29" i="14"/>
  <c r="A29" i="14"/>
  <c r="B28" i="14"/>
  <c r="AN28" i="14" s="1"/>
  <c r="A28" i="14"/>
  <c r="B27" i="14"/>
  <c r="AN27" i="14" s="1"/>
  <c r="A27" i="14"/>
  <c r="B26" i="14"/>
  <c r="AN26" i="14" s="1"/>
  <c r="A26" i="14"/>
  <c r="B25" i="14"/>
  <c r="AN25" i="14" s="1"/>
  <c r="A25" i="14"/>
  <c r="B24" i="14"/>
  <c r="AN24" i="14" s="1"/>
  <c r="A24" i="14"/>
  <c r="B23" i="14"/>
  <c r="AN23" i="14" s="1"/>
  <c r="A23" i="14"/>
  <c r="B22" i="14"/>
  <c r="AN22" i="14" s="1"/>
  <c r="A22" i="14"/>
  <c r="B21" i="14"/>
  <c r="AN21" i="14" s="1"/>
  <c r="A21" i="14"/>
  <c r="B20" i="14"/>
  <c r="AN20" i="14" s="1"/>
  <c r="A20" i="14"/>
  <c r="B19" i="14"/>
  <c r="AN19" i="14" s="1"/>
  <c r="A19" i="14"/>
  <c r="B18" i="14"/>
  <c r="AN18" i="14" s="1"/>
  <c r="A18" i="14"/>
  <c r="B17" i="14"/>
  <c r="AN17" i="14" s="1"/>
  <c r="A17" i="14"/>
  <c r="B16" i="14"/>
  <c r="A16" i="14"/>
  <c r="B15" i="14"/>
  <c r="AN15" i="14" s="1"/>
  <c r="A15" i="14"/>
  <c r="B14" i="14"/>
  <c r="AN14" i="14" s="1"/>
  <c r="A14" i="14"/>
  <c r="D13" i="14"/>
  <c r="D32" i="14" s="1"/>
  <c r="C13" i="14"/>
  <c r="C28" i="14" s="1"/>
  <c r="B13" i="14"/>
  <c r="A13" i="14"/>
  <c r="B12" i="14"/>
  <c r="A12" i="14"/>
  <c r="B11" i="14"/>
  <c r="A11" i="14"/>
  <c r="A10" i="14"/>
  <c r="A9" i="14"/>
  <c r="A8" i="14"/>
  <c r="A7" i="14"/>
  <c r="A6" i="14"/>
  <c r="A5" i="14"/>
  <c r="A4" i="14"/>
  <c r="A3" i="14"/>
  <c r="A2" i="14"/>
  <c r="B311" i="13"/>
  <c r="A311" i="13"/>
  <c r="B310" i="13"/>
  <c r="A310" i="13"/>
  <c r="B309" i="13"/>
  <c r="A309" i="13"/>
  <c r="B308" i="13"/>
  <c r="A308" i="13"/>
  <c r="B307" i="13"/>
  <c r="A307" i="13"/>
  <c r="B306" i="13"/>
  <c r="A306" i="13"/>
  <c r="AI305" i="13"/>
  <c r="B305" i="13"/>
  <c r="A305" i="13"/>
  <c r="B304" i="13"/>
  <c r="A304" i="13"/>
  <c r="B303" i="13"/>
  <c r="A303" i="13"/>
  <c r="B302" i="13"/>
  <c r="A302" i="13"/>
  <c r="B301" i="13"/>
  <c r="A301" i="13"/>
  <c r="B300" i="13"/>
  <c r="A300" i="13"/>
  <c r="B299" i="13"/>
  <c r="A299" i="13"/>
  <c r="B298" i="13"/>
  <c r="A298" i="13"/>
  <c r="B297" i="13"/>
  <c r="C297" i="13" s="1"/>
  <c r="A297" i="13"/>
  <c r="B296" i="13"/>
  <c r="A296" i="13"/>
  <c r="B295" i="13"/>
  <c r="A295" i="13"/>
  <c r="F294" i="13"/>
  <c r="B294" i="13"/>
  <c r="A294" i="13"/>
  <c r="B293" i="13"/>
  <c r="A293" i="13"/>
  <c r="B292" i="13"/>
  <c r="A292" i="13"/>
  <c r="B291" i="13"/>
  <c r="A291" i="13"/>
  <c r="F290" i="13"/>
  <c r="B290" i="13"/>
  <c r="A290" i="13"/>
  <c r="B289" i="13"/>
  <c r="A289" i="13"/>
  <c r="B288" i="13"/>
  <c r="A288" i="13"/>
  <c r="B287" i="13"/>
  <c r="A287" i="13"/>
  <c r="AA286" i="13"/>
  <c r="B286" i="13"/>
  <c r="A286" i="13"/>
  <c r="B285" i="13"/>
  <c r="A285" i="13"/>
  <c r="B284" i="13"/>
  <c r="A284" i="13"/>
  <c r="B283" i="13"/>
  <c r="A283" i="13"/>
  <c r="B282" i="13"/>
  <c r="A282" i="13"/>
  <c r="B281" i="13"/>
  <c r="A281" i="13"/>
  <c r="AA280" i="13"/>
  <c r="B280" i="13"/>
  <c r="A280" i="13"/>
  <c r="B279" i="13"/>
  <c r="A279" i="13"/>
  <c r="B278" i="13"/>
  <c r="A278" i="13"/>
  <c r="B277" i="13"/>
  <c r="A277" i="13"/>
  <c r="B276" i="13"/>
  <c r="A276" i="13"/>
  <c r="B275" i="13"/>
  <c r="D275" i="13" s="1"/>
  <c r="D309" i="13" s="1"/>
  <c r="A275" i="13"/>
  <c r="B274" i="13"/>
  <c r="A274" i="13"/>
  <c r="B273" i="13"/>
  <c r="A273" i="13"/>
  <c r="B272" i="13"/>
  <c r="A272" i="13"/>
  <c r="B271" i="13"/>
  <c r="A271" i="13"/>
  <c r="B270" i="13"/>
  <c r="A270" i="13"/>
  <c r="AA269" i="13"/>
  <c r="B269" i="13"/>
  <c r="A269" i="13"/>
  <c r="B268" i="13"/>
  <c r="A268" i="13"/>
  <c r="B267" i="13"/>
  <c r="A267" i="13"/>
  <c r="B266" i="13"/>
  <c r="A266" i="13"/>
  <c r="B265" i="13"/>
  <c r="A265" i="13"/>
  <c r="B264" i="13"/>
  <c r="A264" i="13"/>
  <c r="B263" i="13"/>
  <c r="A263" i="13"/>
  <c r="B262" i="13"/>
  <c r="A262" i="13"/>
  <c r="B261" i="13"/>
  <c r="A261" i="13"/>
  <c r="B260" i="13"/>
  <c r="A260" i="13"/>
  <c r="B259" i="13"/>
  <c r="A259" i="13"/>
  <c r="B258" i="13"/>
  <c r="A258" i="13"/>
  <c r="B257" i="13"/>
  <c r="A257" i="13"/>
  <c r="B256" i="13"/>
  <c r="A256" i="13"/>
  <c r="B255" i="13"/>
  <c r="A255" i="13"/>
  <c r="B254" i="13"/>
  <c r="A254" i="13"/>
  <c r="B253" i="13"/>
  <c r="A253" i="13"/>
  <c r="AI252" i="13"/>
  <c r="AA252" i="13"/>
  <c r="B252" i="13"/>
  <c r="D252" i="13" s="1"/>
  <c r="D264" i="13" s="1"/>
  <c r="A252" i="13"/>
  <c r="B251" i="13"/>
  <c r="A251" i="13"/>
  <c r="B250" i="13"/>
  <c r="A250" i="13"/>
  <c r="AI249" i="13"/>
  <c r="F249" i="13"/>
  <c r="B249" i="13"/>
  <c r="A249" i="13"/>
  <c r="B248" i="13"/>
  <c r="A248" i="13"/>
  <c r="B247" i="13"/>
  <c r="A247" i="13"/>
  <c r="B246" i="13"/>
  <c r="A246" i="13"/>
  <c r="B245" i="13"/>
  <c r="A245" i="13"/>
  <c r="B244" i="13"/>
  <c r="A244" i="13"/>
  <c r="B243" i="13"/>
  <c r="A243" i="13"/>
  <c r="B242" i="13"/>
  <c r="A242" i="13"/>
  <c r="B241" i="13"/>
  <c r="A241" i="13"/>
  <c r="B240" i="13"/>
  <c r="A240" i="13"/>
  <c r="B239" i="13"/>
  <c r="A239" i="13"/>
  <c r="B238" i="13"/>
  <c r="A238" i="13"/>
  <c r="B237" i="13"/>
  <c r="A237" i="13"/>
  <c r="B236" i="13"/>
  <c r="A236" i="13"/>
  <c r="B235" i="13"/>
  <c r="A235" i="13"/>
  <c r="B234" i="13"/>
  <c r="A234" i="13"/>
  <c r="B233" i="13"/>
  <c r="A233" i="13"/>
  <c r="F232" i="13"/>
  <c r="B232" i="13"/>
  <c r="C232" i="13" s="1"/>
  <c r="C250" i="13" s="1"/>
  <c r="A232" i="13"/>
  <c r="B231" i="13"/>
  <c r="A231" i="13"/>
  <c r="B230" i="13"/>
  <c r="A230" i="13"/>
  <c r="B229" i="13"/>
  <c r="A229" i="13"/>
  <c r="B228" i="13"/>
  <c r="A228" i="13"/>
  <c r="B227" i="13"/>
  <c r="A227" i="13"/>
  <c r="B226" i="13"/>
  <c r="A226" i="13"/>
  <c r="B225" i="13"/>
  <c r="A225" i="13"/>
  <c r="B224" i="13"/>
  <c r="A224" i="13"/>
  <c r="B223" i="13"/>
  <c r="A223" i="13"/>
  <c r="B222" i="13"/>
  <c r="A222" i="13"/>
  <c r="B221" i="13"/>
  <c r="A221" i="13"/>
  <c r="B220" i="13"/>
  <c r="A220" i="13"/>
  <c r="B219" i="13"/>
  <c r="A219" i="13"/>
  <c r="B218" i="13"/>
  <c r="A218" i="13"/>
  <c r="B217" i="13"/>
  <c r="A217" i="13"/>
  <c r="B216" i="13"/>
  <c r="A216" i="13"/>
  <c r="B215" i="13"/>
  <c r="A215" i="13"/>
  <c r="B214" i="13"/>
  <c r="A214" i="13"/>
  <c r="B213" i="13"/>
  <c r="A213" i="13"/>
  <c r="B212" i="13"/>
  <c r="A212" i="13"/>
  <c r="B211" i="13"/>
  <c r="A211" i="13"/>
  <c r="B210" i="13"/>
  <c r="A210" i="13"/>
  <c r="B209" i="13"/>
  <c r="D209" i="13" s="1"/>
  <c r="D228" i="13" s="1"/>
  <c r="A209" i="13"/>
  <c r="B208" i="13"/>
  <c r="A208" i="13"/>
  <c r="B207" i="13"/>
  <c r="A207" i="13"/>
  <c r="B206" i="13"/>
  <c r="A206" i="13"/>
  <c r="B205" i="13"/>
  <c r="A205" i="13"/>
  <c r="B204" i="13"/>
  <c r="A204" i="13"/>
  <c r="B203" i="13"/>
  <c r="A203" i="13"/>
  <c r="B202" i="13"/>
  <c r="A202" i="13"/>
  <c r="B201" i="13"/>
  <c r="A201" i="13"/>
  <c r="B200" i="13"/>
  <c r="A200" i="13"/>
  <c r="B199" i="13"/>
  <c r="A199" i="13"/>
  <c r="B198" i="13"/>
  <c r="A198" i="13"/>
  <c r="B197" i="13"/>
  <c r="A197" i="13"/>
  <c r="AI196" i="13"/>
  <c r="B196" i="13"/>
  <c r="A196" i="13"/>
  <c r="B195" i="13"/>
  <c r="A195" i="13"/>
  <c r="B194" i="13"/>
  <c r="A194" i="13"/>
  <c r="B193" i="13"/>
  <c r="A193" i="13"/>
  <c r="AI192" i="13"/>
  <c r="AA192" i="13"/>
  <c r="F192" i="13"/>
  <c r="B192" i="13"/>
  <c r="A192" i="13"/>
  <c r="B191" i="13"/>
  <c r="A191" i="13"/>
  <c r="B190" i="13"/>
  <c r="A190" i="13"/>
  <c r="B189" i="13"/>
  <c r="A189" i="13"/>
  <c r="AI188" i="13"/>
  <c r="B188" i="13"/>
  <c r="A188" i="13"/>
  <c r="B187" i="13"/>
  <c r="A187" i="13"/>
  <c r="B186" i="13"/>
  <c r="A186" i="13"/>
  <c r="B185" i="13"/>
  <c r="A185" i="13"/>
  <c r="B184" i="13"/>
  <c r="A184" i="13"/>
  <c r="B183" i="13"/>
  <c r="A183" i="13"/>
  <c r="B182" i="13"/>
  <c r="A182" i="13"/>
  <c r="B181" i="13"/>
  <c r="A181" i="13"/>
  <c r="B180" i="13"/>
  <c r="A180" i="13"/>
  <c r="B179" i="13"/>
  <c r="A179" i="13"/>
  <c r="B178" i="13"/>
  <c r="A178" i="13"/>
  <c r="B177" i="13"/>
  <c r="A177" i="13"/>
  <c r="AI176" i="13"/>
  <c r="B176" i="13"/>
  <c r="A176" i="13"/>
  <c r="B175" i="13"/>
  <c r="A175" i="13"/>
  <c r="B174" i="13"/>
  <c r="A174" i="13"/>
  <c r="B173" i="13"/>
  <c r="A173" i="13"/>
  <c r="B172" i="13"/>
  <c r="A172" i="13"/>
  <c r="B171" i="13"/>
  <c r="A171" i="13"/>
  <c r="B170" i="13"/>
  <c r="A170" i="13"/>
  <c r="B169" i="13"/>
  <c r="A169" i="13"/>
  <c r="B168" i="13"/>
  <c r="A168" i="13"/>
  <c r="B167" i="13"/>
  <c r="A167" i="13"/>
  <c r="B166" i="13"/>
  <c r="A166" i="13"/>
  <c r="B165" i="13"/>
  <c r="A165" i="13"/>
  <c r="B164" i="13"/>
  <c r="A164" i="13"/>
  <c r="B163" i="13"/>
  <c r="A163" i="13"/>
  <c r="B162" i="13"/>
  <c r="A162" i="13"/>
  <c r="B161" i="13"/>
  <c r="A161" i="13"/>
  <c r="B160" i="13"/>
  <c r="A160" i="13"/>
  <c r="AA159" i="13"/>
  <c r="B159" i="13"/>
  <c r="A159" i="13"/>
  <c r="B158" i="13"/>
  <c r="A158" i="13"/>
  <c r="B157" i="13"/>
  <c r="A157" i="13"/>
  <c r="B156" i="13"/>
  <c r="A156" i="13"/>
  <c r="AA155" i="13"/>
  <c r="B155" i="13"/>
  <c r="A155" i="13"/>
  <c r="B154" i="13"/>
  <c r="A154" i="13"/>
  <c r="B153" i="13"/>
  <c r="A153" i="13"/>
  <c r="B152" i="13"/>
  <c r="A152" i="13"/>
  <c r="B151" i="13"/>
  <c r="A151" i="13"/>
  <c r="B150" i="13"/>
  <c r="A150" i="13"/>
  <c r="AA149" i="13"/>
  <c r="B149" i="13"/>
  <c r="A149" i="13"/>
  <c r="B148" i="13"/>
  <c r="A148" i="13"/>
  <c r="B147" i="13"/>
  <c r="A147" i="13"/>
  <c r="B146" i="13"/>
  <c r="A146" i="13"/>
  <c r="B145" i="13"/>
  <c r="A145" i="13"/>
  <c r="B144" i="13"/>
  <c r="A144" i="13"/>
  <c r="B143" i="13"/>
  <c r="D143" i="13" s="1"/>
  <c r="A143" i="13"/>
  <c r="B142" i="13"/>
  <c r="A142" i="13"/>
  <c r="B141" i="13"/>
  <c r="A141" i="13"/>
  <c r="F140" i="13"/>
  <c r="B140" i="13"/>
  <c r="A140" i="13"/>
  <c r="AI139" i="13"/>
  <c r="B139" i="13"/>
  <c r="A139" i="13"/>
  <c r="B138" i="13"/>
  <c r="A138" i="13"/>
  <c r="B137" i="13"/>
  <c r="A137" i="13"/>
  <c r="B136" i="13"/>
  <c r="A136" i="13"/>
  <c r="B135" i="13"/>
  <c r="A135" i="13"/>
  <c r="B134" i="13"/>
  <c r="A134" i="13"/>
  <c r="B133" i="13"/>
  <c r="A133" i="13"/>
  <c r="B132" i="13"/>
  <c r="A132" i="13"/>
  <c r="B131" i="13"/>
  <c r="A131" i="13"/>
  <c r="B130" i="13"/>
  <c r="A130" i="13"/>
  <c r="B129" i="13"/>
  <c r="A129" i="13"/>
  <c r="B128" i="13"/>
  <c r="A128" i="13"/>
  <c r="B127" i="13"/>
  <c r="A127" i="13"/>
  <c r="AA126" i="13"/>
  <c r="B126" i="13"/>
  <c r="A126" i="13"/>
  <c r="B125" i="13"/>
  <c r="A125" i="13"/>
  <c r="B124" i="13"/>
  <c r="A124" i="13"/>
  <c r="B123" i="13"/>
  <c r="A123" i="13"/>
  <c r="B122" i="13"/>
  <c r="A122" i="13"/>
  <c r="B121" i="13"/>
  <c r="A121" i="13"/>
  <c r="B120" i="13"/>
  <c r="A120" i="13"/>
  <c r="B119" i="13"/>
  <c r="A119" i="13"/>
  <c r="B118" i="13"/>
  <c r="A118" i="13"/>
  <c r="B117" i="13"/>
  <c r="A117" i="13"/>
  <c r="B116" i="13"/>
  <c r="A116" i="13"/>
  <c r="B115" i="13"/>
  <c r="A115" i="13"/>
  <c r="F114" i="13"/>
  <c r="B114" i="13"/>
  <c r="A114" i="13"/>
  <c r="B113" i="13"/>
  <c r="A113" i="13"/>
  <c r="B112" i="13"/>
  <c r="A112" i="13"/>
  <c r="B111" i="13"/>
  <c r="A111" i="13"/>
  <c r="B110" i="13"/>
  <c r="A110" i="13"/>
  <c r="AA109" i="13"/>
  <c r="B109" i="13"/>
  <c r="A109" i="13"/>
  <c r="B108" i="13"/>
  <c r="A108" i="13"/>
  <c r="B107" i="13"/>
  <c r="A107" i="13"/>
  <c r="AI106" i="13"/>
  <c r="F106" i="13"/>
  <c r="B106" i="13"/>
  <c r="A106" i="13"/>
  <c r="B105" i="13"/>
  <c r="A105" i="13"/>
  <c r="B104" i="13"/>
  <c r="A104" i="13"/>
  <c r="B103" i="13"/>
  <c r="A103" i="13"/>
  <c r="B102" i="13"/>
  <c r="A102" i="13"/>
  <c r="AA101" i="13"/>
  <c r="B101" i="13"/>
  <c r="A101" i="13"/>
  <c r="B100" i="13"/>
  <c r="A100" i="13"/>
  <c r="B99" i="13"/>
  <c r="A99" i="13"/>
  <c r="B98" i="13"/>
  <c r="A98" i="13"/>
  <c r="B97" i="13"/>
  <c r="A97" i="13"/>
  <c r="B96" i="13"/>
  <c r="A96" i="13"/>
  <c r="B95" i="13"/>
  <c r="A95" i="13"/>
  <c r="B94" i="13"/>
  <c r="A94" i="13"/>
  <c r="B93" i="13"/>
  <c r="A93" i="13"/>
  <c r="B92" i="13"/>
  <c r="A92" i="13"/>
  <c r="B91" i="13"/>
  <c r="A91" i="13"/>
  <c r="F90" i="13"/>
  <c r="B90" i="13"/>
  <c r="A90" i="13"/>
  <c r="B89" i="13"/>
  <c r="A89" i="13"/>
  <c r="B88" i="13"/>
  <c r="A88" i="13"/>
  <c r="B87" i="13"/>
  <c r="A87" i="13"/>
  <c r="AA86" i="13"/>
  <c r="B86" i="13"/>
  <c r="A86" i="13"/>
  <c r="B85" i="13"/>
  <c r="A85" i="13"/>
  <c r="B84" i="13"/>
  <c r="A84" i="13"/>
  <c r="B83" i="13"/>
  <c r="A83" i="13"/>
  <c r="B82" i="13"/>
  <c r="A82" i="13"/>
  <c r="AI81" i="13"/>
  <c r="B81" i="13"/>
  <c r="A81" i="13"/>
  <c r="B80" i="13"/>
  <c r="A80" i="13"/>
  <c r="B79" i="13"/>
  <c r="A79" i="13"/>
  <c r="B78" i="13"/>
  <c r="A78" i="13"/>
  <c r="B77" i="13"/>
  <c r="A77" i="13"/>
  <c r="B76" i="13"/>
  <c r="A76" i="13"/>
  <c r="B75" i="13"/>
  <c r="A75" i="13"/>
  <c r="B74" i="13"/>
  <c r="A74" i="13"/>
  <c r="B73" i="13"/>
  <c r="A73" i="13"/>
  <c r="AA72" i="13"/>
  <c r="B72" i="13"/>
  <c r="A72" i="13"/>
  <c r="B71" i="13"/>
  <c r="A71" i="13"/>
  <c r="B70" i="13"/>
  <c r="A70" i="13"/>
  <c r="B69" i="13"/>
  <c r="A69" i="13"/>
  <c r="AA68" i="13"/>
  <c r="B68" i="13"/>
  <c r="A68" i="13"/>
  <c r="B67" i="13"/>
  <c r="A67" i="13"/>
  <c r="B66" i="13"/>
  <c r="A66" i="13"/>
  <c r="B65" i="13"/>
  <c r="A65" i="13"/>
  <c r="B64" i="13"/>
  <c r="A64" i="13"/>
  <c r="B63" i="13"/>
  <c r="A63" i="13"/>
  <c r="B62" i="13"/>
  <c r="A62" i="13"/>
  <c r="B61" i="13"/>
  <c r="A61" i="13"/>
  <c r="B60" i="13"/>
  <c r="A60" i="13"/>
  <c r="B59" i="13"/>
  <c r="A59" i="13"/>
  <c r="B58" i="13"/>
  <c r="A58" i="13"/>
  <c r="B57" i="13"/>
  <c r="C57" i="13" s="1"/>
  <c r="C72" i="13" s="1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AA49" i="13"/>
  <c r="B49" i="13"/>
  <c r="A49" i="13"/>
  <c r="AA48" i="13"/>
  <c r="B48" i="13"/>
  <c r="A48" i="13"/>
  <c r="B47" i="13"/>
  <c r="A47" i="13"/>
  <c r="B46" i="13"/>
  <c r="A46" i="13"/>
  <c r="B45" i="13"/>
  <c r="A45" i="13"/>
  <c r="AI44" i="13"/>
  <c r="F44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D36" i="13" s="1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AI20" i="13"/>
  <c r="B20" i="13"/>
  <c r="A20" i="13"/>
  <c r="B19" i="13"/>
  <c r="A19" i="13"/>
  <c r="B18" i="13"/>
  <c r="A18" i="13"/>
  <c r="B17" i="13"/>
  <c r="A17" i="13"/>
  <c r="B16" i="13"/>
  <c r="A16" i="13"/>
  <c r="AI15" i="13"/>
  <c r="B15" i="13"/>
  <c r="A15" i="13"/>
  <c r="B14" i="13"/>
  <c r="A14" i="13"/>
  <c r="B13" i="13"/>
  <c r="D13" i="13" s="1"/>
  <c r="A13" i="13"/>
  <c r="B12" i="13"/>
  <c r="A12" i="13"/>
  <c r="B11" i="13"/>
  <c r="A11" i="13"/>
  <c r="A10" i="13"/>
  <c r="A9" i="13"/>
  <c r="A8" i="13"/>
  <c r="A7" i="13"/>
  <c r="A6" i="13"/>
  <c r="A5" i="13"/>
  <c r="A4" i="13"/>
  <c r="A3" i="13"/>
  <c r="A2" i="13"/>
  <c r="K19" i="11"/>
  <c r="K33" i="11"/>
  <c r="K39" i="11"/>
  <c r="L39" i="11" s="1"/>
  <c r="M39" i="11" s="1"/>
  <c r="AK39" i="14" s="1"/>
  <c r="K46" i="11"/>
  <c r="K65" i="11"/>
  <c r="K71" i="11"/>
  <c r="K97" i="11"/>
  <c r="K142" i="11"/>
  <c r="K148" i="11"/>
  <c r="K180" i="11"/>
  <c r="L180" i="11" s="1"/>
  <c r="M180" i="11" s="1"/>
  <c r="AK180" i="14" s="1"/>
  <c r="K193" i="11"/>
  <c r="L193" i="11" s="1"/>
  <c r="M193" i="11" s="1"/>
  <c r="AK193" i="14" s="1"/>
  <c r="K206" i="11"/>
  <c r="L206" i="11" s="1"/>
  <c r="M206" i="11" s="1"/>
  <c r="AK206" i="14" s="1"/>
  <c r="K225" i="11"/>
  <c r="K238" i="11"/>
  <c r="K257" i="11"/>
  <c r="L257" i="11" s="1"/>
  <c r="M257" i="11" s="1"/>
  <c r="J15" i="11"/>
  <c r="K15" i="11" s="1"/>
  <c r="J16" i="11"/>
  <c r="K16" i="11" s="1"/>
  <c r="J17" i="11"/>
  <c r="K17" i="11" s="1"/>
  <c r="J18" i="11"/>
  <c r="K18" i="11" s="1"/>
  <c r="J19" i="11"/>
  <c r="J20" i="11"/>
  <c r="K20" i="11" s="1"/>
  <c r="J21" i="11"/>
  <c r="K21" i="11" s="1"/>
  <c r="J22" i="11"/>
  <c r="K22" i="11" s="1"/>
  <c r="J23" i="11"/>
  <c r="K23" i="11" s="1"/>
  <c r="J24" i="11"/>
  <c r="K24" i="11" s="1"/>
  <c r="J25" i="11"/>
  <c r="K25" i="11" s="1"/>
  <c r="J26" i="11"/>
  <c r="K26" i="11" s="1"/>
  <c r="J27" i="11"/>
  <c r="K27" i="11" s="1"/>
  <c r="J28" i="11"/>
  <c r="K28" i="11" s="1"/>
  <c r="J29" i="11"/>
  <c r="K29" i="11" s="1"/>
  <c r="J30" i="11"/>
  <c r="K30" i="11" s="1"/>
  <c r="J31" i="11"/>
  <c r="K31" i="11" s="1"/>
  <c r="J32" i="11"/>
  <c r="K32" i="11" s="1"/>
  <c r="J33" i="11"/>
  <c r="J34" i="11"/>
  <c r="K34" i="11" s="1"/>
  <c r="J35" i="11"/>
  <c r="K35" i="11" s="1"/>
  <c r="J36" i="11"/>
  <c r="K36" i="11" s="1"/>
  <c r="J37" i="11"/>
  <c r="K37" i="11" s="1"/>
  <c r="J38" i="11"/>
  <c r="K38" i="11" s="1"/>
  <c r="J39" i="11"/>
  <c r="J40" i="11"/>
  <c r="K40" i="11" s="1"/>
  <c r="J41" i="11"/>
  <c r="K41" i="11" s="1"/>
  <c r="J42" i="11"/>
  <c r="K42" i="11" s="1"/>
  <c r="J43" i="11"/>
  <c r="K43" i="11" s="1"/>
  <c r="J44" i="11"/>
  <c r="K44" i="11" s="1"/>
  <c r="J45" i="11"/>
  <c r="K45" i="11" s="1"/>
  <c r="J46" i="11"/>
  <c r="J47" i="11"/>
  <c r="K47" i="11" s="1"/>
  <c r="J48" i="11"/>
  <c r="K48" i="11" s="1"/>
  <c r="J49" i="11"/>
  <c r="K49" i="11" s="1"/>
  <c r="J50" i="11"/>
  <c r="K50" i="11" s="1"/>
  <c r="J51" i="11"/>
  <c r="K51" i="11" s="1"/>
  <c r="J52" i="11"/>
  <c r="K52" i="11" s="1"/>
  <c r="J53" i="11"/>
  <c r="K53" i="11" s="1"/>
  <c r="J54" i="11"/>
  <c r="K54" i="11" s="1"/>
  <c r="J55" i="11"/>
  <c r="K55" i="11" s="1"/>
  <c r="J56" i="11"/>
  <c r="K56" i="11" s="1"/>
  <c r="J57" i="11"/>
  <c r="K57" i="11" s="1"/>
  <c r="J58" i="11"/>
  <c r="K58" i="11" s="1"/>
  <c r="J59" i="11"/>
  <c r="K59" i="11" s="1"/>
  <c r="J60" i="11"/>
  <c r="K60" i="11" s="1"/>
  <c r="J61" i="11"/>
  <c r="K61" i="11" s="1"/>
  <c r="J62" i="11"/>
  <c r="K62" i="11" s="1"/>
  <c r="J63" i="11"/>
  <c r="K63" i="11" s="1"/>
  <c r="J64" i="11"/>
  <c r="K64" i="11" s="1"/>
  <c r="J65" i="11"/>
  <c r="J66" i="11"/>
  <c r="K66" i="11" s="1"/>
  <c r="L66" i="11" s="1"/>
  <c r="M66" i="11" s="1"/>
  <c r="AK66" i="14" s="1"/>
  <c r="J67" i="11"/>
  <c r="K67" i="11" s="1"/>
  <c r="J68" i="11"/>
  <c r="K68" i="11" s="1"/>
  <c r="J69" i="11"/>
  <c r="K69" i="11" s="1"/>
  <c r="J70" i="11"/>
  <c r="K70" i="11" s="1"/>
  <c r="J71" i="11"/>
  <c r="J72" i="11"/>
  <c r="K72" i="11" s="1"/>
  <c r="J73" i="11"/>
  <c r="K73" i="11" s="1"/>
  <c r="J74" i="11"/>
  <c r="K74" i="11" s="1"/>
  <c r="J75" i="11"/>
  <c r="K75" i="11" s="1"/>
  <c r="J76" i="11"/>
  <c r="K76" i="11" s="1"/>
  <c r="J77" i="11"/>
  <c r="K77" i="11" s="1"/>
  <c r="J78" i="11"/>
  <c r="K78" i="11" s="1"/>
  <c r="L78" i="11" s="1"/>
  <c r="M78" i="11" s="1"/>
  <c r="AK78" i="14" s="1"/>
  <c r="J79" i="11"/>
  <c r="K79" i="11" s="1"/>
  <c r="J80" i="11"/>
  <c r="K80" i="11" s="1"/>
  <c r="J81" i="11"/>
  <c r="K81" i="11" s="1"/>
  <c r="J82" i="11"/>
  <c r="K82" i="11" s="1"/>
  <c r="J83" i="11"/>
  <c r="K83" i="11" s="1"/>
  <c r="J84" i="11"/>
  <c r="K84" i="11" s="1"/>
  <c r="J85" i="11"/>
  <c r="K85" i="11" s="1"/>
  <c r="J86" i="11"/>
  <c r="K86" i="11" s="1"/>
  <c r="J87" i="11"/>
  <c r="K87" i="11" s="1"/>
  <c r="J88" i="11"/>
  <c r="K88" i="11" s="1"/>
  <c r="J89" i="11"/>
  <c r="K89" i="11" s="1"/>
  <c r="J90" i="11"/>
  <c r="K90" i="11" s="1"/>
  <c r="L90" i="11" s="1"/>
  <c r="M90" i="11" s="1"/>
  <c r="AK90" i="14" s="1"/>
  <c r="AL90" i="14" s="1"/>
  <c r="J91" i="11"/>
  <c r="K91" i="11" s="1"/>
  <c r="J92" i="11"/>
  <c r="K92" i="11" s="1"/>
  <c r="L92" i="11" s="1"/>
  <c r="M92" i="11" s="1"/>
  <c r="AK92" i="14" s="1"/>
  <c r="J93" i="11"/>
  <c r="K93" i="11" s="1"/>
  <c r="J94" i="11"/>
  <c r="K94" i="11" s="1"/>
  <c r="J95" i="11"/>
  <c r="K95" i="11" s="1"/>
  <c r="J96" i="11"/>
  <c r="K96" i="11" s="1"/>
  <c r="J97" i="11"/>
  <c r="J98" i="11"/>
  <c r="K98" i="11" s="1"/>
  <c r="J99" i="11"/>
  <c r="K99" i="11" s="1"/>
  <c r="J100" i="11"/>
  <c r="K100" i="11" s="1"/>
  <c r="J101" i="11"/>
  <c r="K101" i="11" s="1"/>
  <c r="J102" i="11"/>
  <c r="K102" i="11" s="1"/>
  <c r="L102" i="11" s="1"/>
  <c r="M102" i="11" s="1"/>
  <c r="AK102" i="14" s="1"/>
  <c r="J103" i="11"/>
  <c r="K103" i="11" s="1"/>
  <c r="J104" i="11"/>
  <c r="K104" i="11" s="1"/>
  <c r="J105" i="11"/>
  <c r="K105" i="11" s="1"/>
  <c r="J106" i="11"/>
  <c r="K106" i="11" s="1"/>
  <c r="J107" i="11"/>
  <c r="K107" i="11" s="1"/>
  <c r="J108" i="11"/>
  <c r="K108" i="11" s="1"/>
  <c r="L108" i="11" s="1"/>
  <c r="M108" i="11" s="1"/>
  <c r="AK108" i="14" s="1"/>
  <c r="J109" i="11"/>
  <c r="K109" i="11" s="1"/>
  <c r="J110" i="11"/>
  <c r="K110" i="11" s="1"/>
  <c r="J111" i="11"/>
  <c r="K111" i="11" s="1"/>
  <c r="J112" i="11"/>
  <c r="K112" i="11" s="1"/>
  <c r="J113" i="11"/>
  <c r="K113" i="11" s="1"/>
  <c r="J114" i="11"/>
  <c r="K114" i="11" s="1"/>
  <c r="L114" i="11" s="1"/>
  <c r="M114" i="11" s="1"/>
  <c r="AK114" i="14" s="1"/>
  <c r="J115" i="11"/>
  <c r="K115" i="11" s="1"/>
  <c r="J116" i="11"/>
  <c r="K116" i="11" s="1"/>
  <c r="J117" i="11"/>
  <c r="K117" i="11" s="1"/>
  <c r="J118" i="11"/>
  <c r="K118" i="11" s="1"/>
  <c r="J119" i="11"/>
  <c r="K119" i="11" s="1"/>
  <c r="J120" i="11"/>
  <c r="K120" i="11" s="1"/>
  <c r="J121" i="11"/>
  <c r="K121" i="11" s="1"/>
  <c r="J122" i="11"/>
  <c r="K122" i="11" s="1"/>
  <c r="L122" i="11" s="1"/>
  <c r="M122" i="11" s="1"/>
  <c r="AK122" i="14" s="1"/>
  <c r="AM122" i="14" s="1"/>
  <c r="J123" i="11"/>
  <c r="K123" i="11" s="1"/>
  <c r="J124" i="11"/>
  <c r="K124" i="11" s="1"/>
  <c r="J125" i="11"/>
  <c r="K125" i="11" s="1"/>
  <c r="J126" i="11"/>
  <c r="K126" i="11" s="1"/>
  <c r="J127" i="11"/>
  <c r="K127" i="11" s="1"/>
  <c r="J128" i="11"/>
  <c r="K128" i="11" s="1"/>
  <c r="J129" i="11"/>
  <c r="K129" i="11" s="1"/>
  <c r="J130" i="11"/>
  <c r="K130" i="11" s="1"/>
  <c r="J131" i="11"/>
  <c r="K131" i="11" s="1"/>
  <c r="J132" i="11"/>
  <c r="K132" i="11" s="1"/>
  <c r="J133" i="11"/>
  <c r="K133" i="11" s="1"/>
  <c r="J134" i="11"/>
  <c r="K134" i="11" s="1"/>
  <c r="J135" i="11"/>
  <c r="K135" i="11" s="1"/>
  <c r="J136" i="11"/>
  <c r="K136" i="11" s="1"/>
  <c r="J137" i="11"/>
  <c r="K137" i="11" s="1"/>
  <c r="J138" i="11"/>
  <c r="K138" i="11" s="1"/>
  <c r="L138" i="11" s="1"/>
  <c r="M138" i="11" s="1"/>
  <c r="AK138" i="14" s="1"/>
  <c r="J139" i="11"/>
  <c r="K139" i="11" s="1"/>
  <c r="J140" i="11"/>
  <c r="K140" i="11" s="1"/>
  <c r="L140" i="11" s="1"/>
  <c r="M140" i="11" s="1"/>
  <c r="AK140" i="14" s="1"/>
  <c r="J141" i="11"/>
  <c r="K141" i="11" s="1"/>
  <c r="J142" i="11"/>
  <c r="J143" i="11"/>
  <c r="K143" i="11" s="1"/>
  <c r="J144" i="11"/>
  <c r="K144" i="11" s="1"/>
  <c r="J145" i="11"/>
  <c r="K145" i="11" s="1"/>
  <c r="J146" i="11"/>
  <c r="K146" i="11" s="1"/>
  <c r="J147" i="11"/>
  <c r="K147" i="11" s="1"/>
  <c r="J148" i="11"/>
  <c r="J149" i="11"/>
  <c r="K149" i="11" s="1"/>
  <c r="J150" i="11"/>
  <c r="K150" i="11" s="1"/>
  <c r="J151" i="11"/>
  <c r="K151" i="11" s="1"/>
  <c r="J152" i="11"/>
  <c r="K152" i="11" s="1"/>
  <c r="J153" i="11"/>
  <c r="K153" i="11" s="1"/>
  <c r="J154" i="11"/>
  <c r="K154" i="11" s="1"/>
  <c r="J155" i="11"/>
  <c r="K155" i="11" s="1"/>
  <c r="J156" i="11"/>
  <c r="K156" i="11" s="1"/>
  <c r="J157" i="11"/>
  <c r="K157" i="11" s="1"/>
  <c r="J158" i="11"/>
  <c r="K158" i="11" s="1"/>
  <c r="J159" i="11"/>
  <c r="K159" i="11" s="1"/>
  <c r="J160" i="11"/>
  <c r="K160" i="11" s="1"/>
  <c r="J161" i="11"/>
  <c r="K161" i="11" s="1"/>
  <c r="J162" i="11"/>
  <c r="K162" i="11" s="1"/>
  <c r="J163" i="11"/>
  <c r="K163" i="11" s="1"/>
  <c r="J164" i="11"/>
  <c r="K164" i="11" s="1"/>
  <c r="J165" i="11"/>
  <c r="K165" i="11" s="1"/>
  <c r="J166" i="11"/>
  <c r="K166" i="11" s="1"/>
  <c r="J167" i="11"/>
  <c r="K167" i="11" s="1"/>
  <c r="J168" i="11"/>
  <c r="K168" i="11" s="1"/>
  <c r="J169" i="11"/>
  <c r="K169" i="11" s="1"/>
  <c r="J170" i="11"/>
  <c r="K170" i="11" s="1"/>
  <c r="L170" i="11" s="1"/>
  <c r="M170" i="11" s="1"/>
  <c r="AK170" i="14" s="1"/>
  <c r="J171" i="11"/>
  <c r="K171" i="11" s="1"/>
  <c r="J172" i="11"/>
  <c r="K172" i="11" s="1"/>
  <c r="J173" i="11"/>
  <c r="K173" i="11" s="1"/>
  <c r="J174" i="11"/>
  <c r="K174" i="11" s="1"/>
  <c r="J175" i="11"/>
  <c r="K175" i="11" s="1"/>
  <c r="J176" i="11"/>
  <c r="K176" i="11" s="1"/>
  <c r="J177" i="11"/>
  <c r="K177" i="11" s="1"/>
  <c r="J178" i="11"/>
  <c r="K178" i="11" s="1"/>
  <c r="J179" i="11"/>
  <c r="K179" i="11" s="1"/>
  <c r="J180" i="11"/>
  <c r="J181" i="11"/>
  <c r="K181" i="11" s="1"/>
  <c r="J182" i="11"/>
  <c r="K182" i="11" s="1"/>
  <c r="J183" i="11"/>
  <c r="K183" i="11" s="1"/>
  <c r="J184" i="11"/>
  <c r="K184" i="11" s="1"/>
  <c r="J185" i="11"/>
  <c r="K185" i="11" s="1"/>
  <c r="J186" i="11"/>
  <c r="K186" i="11" s="1"/>
  <c r="L186" i="11" s="1"/>
  <c r="M186" i="11" s="1"/>
  <c r="AK186" i="14" s="1"/>
  <c r="J187" i="11"/>
  <c r="K187" i="11" s="1"/>
  <c r="J188" i="11"/>
  <c r="K188" i="11" s="1"/>
  <c r="J189" i="11"/>
  <c r="K189" i="11" s="1"/>
  <c r="J190" i="11"/>
  <c r="K190" i="11" s="1"/>
  <c r="J191" i="11"/>
  <c r="K191" i="11" s="1"/>
  <c r="J192" i="11"/>
  <c r="K192" i="11" s="1"/>
  <c r="J193" i="11"/>
  <c r="J194" i="11"/>
  <c r="K194" i="11" s="1"/>
  <c r="L194" i="11" s="1"/>
  <c r="M194" i="11" s="1"/>
  <c r="AK194" i="14" s="1"/>
  <c r="J195" i="11"/>
  <c r="K195" i="11" s="1"/>
  <c r="J196" i="11"/>
  <c r="K196" i="11" s="1"/>
  <c r="J197" i="11"/>
  <c r="K197" i="11" s="1"/>
  <c r="J198" i="11"/>
  <c r="K198" i="11" s="1"/>
  <c r="L198" i="11" s="1"/>
  <c r="M198" i="11" s="1"/>
  <c r="AK198" i="14" s="1"/>
  <c r="J199" i="11"/>
  <c r="K199" i="11" s="1"/>
  <c r="J200" i="11"/>
  <c r="K200" i="11" s="1"/>
  <c r="J201" i="11"/>
  <c r="K201" i="11" s="1"/>
  <c r="J202" i="11"/>
  <c r="K202" i="11" s="1"/>
  <c r="J203" i="11"/>
  <c r="K203" i="11" s="1"/>
  <c r="J204" i="11"/>
  <c r="K204" i="11" s="1"/>
  <c r="J205" i="11"/>
  <c r="K205" i="11" s="1"/>
  <c r="J206" i="11"/>
  <c r="J207" i="11"/>
  <c r="K207" i="11" s="1"/>
  <c r="J208" i="11"/>
  <c r="K208" i="11" s="1"/>
  <c r="J209" i="11"/>
  <c r="K209" i="11" s="1"/>
  <c r="J210" i="11"/>
  <c r="K210" i="11" s="1"/>
  <c r="L210" i="11" s="1"/>
  <c r="M210" i="11" s="1"/>
  <c r="AK210" i="14" s="1"/>
  <c r="J211" i="11"/>
  <c r="K211" i="11" s="1"/>
  <c r="J212" i="11"/>
  <c r="K212" i="11" s="1"/>
  <c r="J213" i="11"/>
  <c r="K213" i="11" s="1"/>
  <c r="J214" i="11"/>
  <c r="K214" i="11" s="1"/>
  <c r="J215" i="11"/>
  <c r="K215" i="11" s="1"/>
  <c r="J216" i="11"/>
  <c r="K216" i="11" s="1"/>
  <c r="J217" i="11"/>
  <c r="K217" i="11" s="1"/>
  <c r="J218" i="11"/>
  <c r="K218" i="11" s="1"/>
  <c r="J219" i="11"/>
  <c r="K219" i="11" s="1"/>
  <c r="J220" i="11"/>
  <c r="K220" i="11" s="1"/>
  <c r="L220" i="11" s="1"/>
  <c r="M220" i="11" s="1"/>
  <c r="AK220" i="14" s="1"/>
  <c r="J221" i="11"/>
  <c r="K221" i="11" s="1"/>
  <c r="J222" i="11"/>
  <c r="K222" i="11" s="1"/>
  <c r="L222" i="11" s="1"/>
  <c r="M222" i="11" s="1"/>
  <c r="AK222" i="14" s="1"/>
  <c r="J223" i="11"/>
  <c r="K223" i="11" s="1"/>
  <c r="J224" i="11"/>
  <c r="K224" i="11" s="1"/>
  <c r="J225" i="11"/>
  <c r="J226" i="11"/>
  <c r="K226" i="11" s="1"/>
  <c r="J227" i="11"/>
  <c r="K227" i="11" s="1"/>
  <c r="J228" i="11"/>
  <c r="K228" i="11" s="1"/>
  <c r="L228" i="11" s="1"/>
  <c r="M228" i="11" s="1"/>
  <c r="J229" i="11"/>
  <c r="K229" i="11" s="1"/>
  <c r="J230" i="11"/>
  <c r="K230" i="11" s="1"/>
  <c r="J231" i="11"/>
  <c r="K231" i="11" s="1"/>
  <c r="J232" i="11"/>
  <c r="K232" i="11" s="1"/>
  <c r="J233" i="11"/>
  <c r="K233" i="11" s="1"/>
  <c r="J234" i="11"/>
  <c r="K234" i="11" s="1"/>
  <c r="L234" i="11" s="1"/>
  <c r="M234" i="11" s="1"/>
  <c r="AK234" i="14" s="1"/>
  <c r="J235" i="11"/>
  <c r="K235" i="11" s="1"/>
  <c r="J236" i="11"/>
  <c r="K236" i="11" s="1"/>
  <c r="J237" i="11"/>
  <c r="K237" i="11" s="1"/>
  <c r="J238" i="11"/>
  <c r="J239" i="11"/>
  <c r="K239" i="11" s="1"/>
  <c r="J240" i="11"/>
  <c r="K240" i="11" s="1"/>
  <c r="J241" i="11"/>
  <c r="K241" i="11" s="1"/>
  <c r="J242" i="11"/>
  <c r="K242" i="11" s="1"/>
  <c r="L242" i="11" s="1"/>
  <c r="M242" i="11" s="1"/>
  <c r="AK242" i="14" s="1"/>
  <c r="AL242" i="14" s="1"/>
  <c r="J243" i="11"/>
  <c r="K243" i="11" s="1"/>
  <c r="J244" i="11"/>
  <c r="K244" i="11" s="1"/>
  <c r="J245" i="11"/>
  <c r="K245" i="11" s="1"/>
  <c r="J246" i="11"/>
  <c r="K246" i="11" s="1"/>
  <c r="L246" i="11" s="1"/>
  <c r="M246" i="11" s="1"/>
  <c r="AK246" i="14" s="1"/>
  <c r="J247" i="11"/>
  <c r="K247" i="11" s="1"/>
  <c r="J248" i="11"/>
  <c r="K248" i="11" s="1"/>
  <c r="J249" i="11"/>
  <c r="K249" i="11" s="1"/>
  <c r="J250" i="11"/>
  <c r="K250" i="11" s="1"/>
  <c r="J251" i="11"/>
  <c r="K251" i="11" s="1"/>
  <c r="J252" i="11"/>
  <c r="K252" i="11" s="1"/>
  <c r="J253" i="11"/>
  <c r="K253" i="11" s="1"/>
  <c r="J254" i="11"/>
  <c r="K254" i="11" s="1"/>
  <c r="J255" i="11"/>
  <c r="K255" i="11" s="1"/>
  <c r="J256" i="11"/>
  <c r="K256" i="11" s="1"/>
  <c r="J257" i="11"/>
  <c r="J258" i="11"/>
  <c r="K258" i="11" s="1"/>
  <c r="L258" i="11" s="1"/>
  <c r="M258" i="11" s="1"/>
  <c r="AK258" i="14" s="1"/>
  <c r="J259" i="11"/>
  <c r="K259" i="11" s="1"/>
  <c r="J260" i="11"/>
  <c r="K260" i="11" s="1"/>
  <c r="J261" i="11"/>
  <c r="K261" i="11" s="1"/>
  <c r="J262" i="11"/>
  <c r="K262" i="11" s="1"/>
  <c r="J263" i="11"/>
  <c r="K263" i="11" s="1"/>
  <c r="J264" i="11"/>
  <c r="K264" i="11" s="1"/>
  <c r="J265" i="11"/>
  <c r="K265" i="11" s="1"/>
  <c r="J266" i="11"/>
  <c r="K266" i="11" s="1"/>
  <c r="L266" i="11" s="1"/>
  <c r="M266" i="11" s="1"/>
  <c r="AK266" i="14" s="1"/>
  <c r="J267" i="11"/>
  <c r="K267" i="11" s="1"/>
  <c r="J268" i="11"/>
  <c r="K268" i="11" s="1"/>
  <c r="J269" i="11"/>
  <c r="K269" i="11" s="1"/>
  <c r="J270" i="11"/>
  <c r="K270" i="11" s="1"/>
  <c r="J271" i="11"/>
  <c r="K271" i="11" s="1"/>
  <c r="J272" i="11"/>
  <c r="K272" i="11" s="1"/>
  <c r="J273" i="11"/>
  <c r="K273" i="11" s="1"/>
  <c r="J274" i="11"/>
  <c r="K274" i="11" s="1"/>
  <c r="J275" i="11"/>
  <c r="K275" i="11" s="1"/>
  <c r="J276" i="11"/>
  <c r="K276" i="11" s="1"/>
  <c r="J277" i="11"/>
  <c r="K277" i="11" s="1"/>
  <c r="J278" i="11"/>
  <c r="K278" i="11" s="1"/>
  <c r="L278" i="11" s="1"/>
  <c r="M278" i="11" s="1"/>
  <c r="AK278" i="14" s="1"/>
  <c r="J279" i="11"/>
  <c r="K279" i="11" s="1"/>
  <c r="J280" i="11"/>
  <c r="K280" i="11" s="1"/>
  <c r="J281" i="11"/>
  <c r="K281" i="11" s="1"/>
  <c r="J282" i="11"/>
  <c r="K282" i="11" s="1"/>
  <c r="L282" i="11" s="1"/>
  <c r="M282" i="11" s="1"/>
  <c r="AK282" i="14" s="1"/>
  <c r="J283" i="11"/>
  <c r="K283" i="11" s="1"/>
  <c r="J284" i="11"/>
  <c r="K284" i="11" s="1"/>
  <c r="J285" i="11"/>
  <c r="K285" i="11" s="1"/>
  <c r="J286" i="11"/>
  <c r="K286" i="11" s="1"/>
  <c r="J287" i="11"/>
  <c r="K287" i="11" s="1"/>
  <c r="J288" i="11"/>
  <c r="K288" i="11" s="1"/>
  <c r="J289" i="11"/>
  <c r="K289" i="11" s="1"/>
  <c r="J290" i="11"/>
  <c r="K290" i="11" s="1"/>
  <c r="L290" i="11" s="1"/>
  <c r="M290" i="11" s="1"/>
  <c r="AK290" i="14" s="1"/>
  <c r="J291" i="11"/>
  <c r="K291" i="11" s="1"/>
  <c r="J292" i="11"/>
  <c r="K292" i="11" s="1"/>
  <c r="J293" i="11"/>
  <c r="K293" i="11" s="1"/>
  <c r="J294" i="11"/>
  <c r="K294" i="11" s="1"/>
  <c r="L294" i="11" s="1"/>
  <c r="M294" i="11" s="1"/>
  <c r="AK294" i="14" s="1"/>
  <c r="J295" i="11"/>
  <c r="K295" i="11" s="1"/>
  <c r="J296" i="11"/>
  <c r="K296" i="11" s="1"/>
  <c r="J297" i="11"/>
  <c r="K297" i="11" s="1"/>
  <c r="J298" i="11"/>
  <c r="K298" i="11" s="1"/>
  <c r="J299" i="11"/>
  <c r="K299" i="11" s="1"/>
  <c r="J300" i="11"/>
  <c r="K300" i="11" s="1"/>
  <c r="L300" i="11" s="1"/>
  <c r="M300" i="11" s="1"/>
  <c r="AK300" i="14" s="1"/>
  <c r="AM300" i="14" s="1"/>
  <c r="J301" i="11"/>
  <c r="K301" i="11" s="1"/>
  <c r="J302" i="11"/>
  <c r="K302" i="11" s="1"/>
  <c r="J303" i="11"/>
  <c r="K303" i="11" s="1"/>
  <c r="J304" i="11"/>
  <c r="K304" i="11" s="1"/>
  <c r="J305" i="11"/>
  <c r="K305" i="11" s="1"/>
  <c r="J306" i="11"/>
  <c r="K306" i="11" s="1"/>
  <c r="L306" i="11" s="1"/>
  <c r="M306" i="11" s="1"/>
  <c r="AK306" i="14" s="1"/>
  <c r="J307" i="11"/>
  <c r="K307" i="11" s="1"/>
  <c r="J308" i="11"/>
  <c r="K308" i="11" s="1"/>
  <c r="L308" i="11" s="1"/>
  <c r="M308" i="11" s="1"/>
  <c r="AK308" i="14" s="1"/>
  <c r="J309" i="11"/>
  <c r="K309" i="11" s="1"/>
  <c r="J310" i="11"/>
  <c r="K310" i="11" s="1"/>
  <c r="J311" i="11"/>
  <c r="K311" i="11" s="1"/>
  <c r="J14" i="11"/>
  <c r="K14" i="11" s="1"/>
  <c r="H40" i="11"/>
  <c r="H58" i="11"/>
  <c r="H66" i="11"/>
  <c r="H80" i="11"/>
  <c r="H96" i="11"/>
  <c r="H128" i="11"/>
  <c r="H224" i="11"/>
  <c r="H232" i="11"/>
  <c r="H234" i="11"/>
  <c r="H240" i="11"/>
  <c r="H248" i="11"/>
  <c r="H264" i="11"/>
  <c r="H272" i="11"/>
  <c r="H282" i="11"/>
  <c r="H14" i="11"/>
  <c r="G14" i="11"/>
  <c r="D14" i="11"/>
  <c r="D15" i="11"/>
  <c r="D16" i="11"/>
  <c r="D17" i="11"/>
  <c r="D18" i="11"/>
  <c r="D19" i="11"/>
  <c r="D20" i="11"/>
  <c r="D21" i="11"/>
  <c r="D22" i="11"/>
  <c r="D23" i="11"/>
  <c r="D24" i="11"/>
  <c r="H24" i="11" s="1"/>
  <c r="D25" i="11"/>
  <c r="D26" i="11"/>
  <c r="D27" i="11"/>
  <c r="D28" i="11"/>
  <c r="D29" i="11"/>
  <c r="D30" i="11"/>
  <c r="D31" i="11"/>
  <c r="D32" i="11"/>
  <c r="D33" i="11"/>
  <c r="D34" i="11"/>
  <c r="D35" i="11"/>
  <c r="H35" i="11" s="1"/>
  <c r="D36" i="11"/>
  <c r="D37" i="11"/>
  <c r="D38" i="11"/>
  <c r="D39" i="11"/>
  <c r="D40" i="11"/>
  <c r="D41" i="11"/>
  <c r="D42" i="11"/>
  <c r="D43" i="11"/>
  <c r="H43" i="11" s="1"/>
  <c r="D44" i="11"/>
  <c r="D45" i="11"/>
  <c r="D46" i="11"/>
  <c r="D47" i="11"/>
  <c r="D48" i="11"/>
  <c r="H48" i="11" s="1"/>
  <c r="D49" i="11"/>
  <c r="D50" i="11"/>
  <c r="D51" i="11"/>
  <c r="H51" i="11" s="1"/>
  <c r="D52" i="11"/>
  <c r="H52" i="11" s="1"/>
  <c r="D53" i="11"/>
  <c r="D54" i="11"/>
  <c r="D55" i="11"/>
  <c r="D56" i="11"/>
  <c r="D57" i="11"/>
  <c r="D58" i="11"/>
  <c r="D59" i="11"/>
  <c r="H59" i="11" s="1"/>
  <c r="D60" i="11"/>
  <c r="D61" i="11"/>
  <c r="D62" i="11"/>
  <c r="D63" i="11"/>
  <c r="D64" i="11"/>
  <c r="D65" i="11"/>
  <c r="D66" i="11"/>
  <c r="D67" i="11"/>
  <c r="D68" i="11"/>
  <c r="D69" i="11"/>
  <c r="H69" i="11" s="1"/>
  <c r="D70" i="11"/>
  <c r="H70" i="11" s="1"/>
  <c r="D71" i="11"/>
  <c r="D72" i="11"/>
  <c r="H72" i="11" s="1"/>
  <c r="D73" i="11"/>
  <c r="D74" i="11"/>
  <c r="D75" i="11"/>
  <c r="H75" i="11" s="1"/>
  <c r="D76" i="11"/>
  <c r="D77" i="11"/>
  <c r="D78" i="11"/>
  <c r="D79" i="11"/>
  <c r="D80" i="11"/>
  <c r="D81" i="11"/>
  <c r="D82" i="11"/>
  <c r="D83" i="11"/>
  <c r="D84" i="11"/>
  <c r="H84" i="11" s="1"/>
  <c r="D85" i="11"/>
  <c r="D86" i="11"/>
  <c r="D87" i="11"/>
  <c r="D88" i="11"/>
  <c r="H88" i="11" s="1"/>
  <c r="D89" i="11"/>
  <c r="D90" i="11"/>
  <c r="D91" i="11"/>
  <c r="H91" i="11" s="1"/>
  <c r="D92" i="11"/>
  <c r="H92" i="11" s="1"/>
  <c r="D93" i="11"/>
  <c r="D94" i="11"/>
  <c r="D95" i="11"/>
  <c r="D96" i="11"/>
  <c r="D97" i="11"/>
  <c r="D98" i="11"/>
  <c r="D99" i="11"/>
  <c r="H99" i="11" s="1"/>
  <c r="D100" i="11"/>
  <c r="D101" i="11"/>
  <c r="D102" i="11"/>
  <c r="D103" i="11"/>
  <c r="D104" i="11"/>
  <c r="H104" i="11" s="1"/>
  <c r="D105" i="11"/>
  <c r="D106" i="11"/>
  <c r="D107" i="11"/>
  <c r="D108" i="11"/>
  <c r="H108" i="11" s="1"/>
  <c r="D109" i="11"/>
  <c r="D110" i="11"/>
  <c r="D111" i="11"/>
  <c r="D112" i="11"/>
  <c r="H112" i="11" s="1"/>
  <c r="D113" i="11"/>
  <c r="D114" i="11"/>
  <c r="D115" i="11"/>
  <c r="D116" i="11"/>
  <c r="H116" i="11" s="1"/>
  <c r="D117" i="11"/>
  <c r="D118" i="11"/>
  <c r="D119" i="11"/>
  <c r="D120" i="11"/>
  <c r="H120" i="11" s="1"/>
  <c r="D121" i="11"/>
  <c r="D122" i="11"/>
  <c r="H122" i="11" s="1"/>
  <c r="D123" i="11"/>
  <c r="H123" i="11" s="1"/>
  <c r="D124" i="11"/>
  <c r="H124" i="11" s="1"/>
  <c r="D125" i="11"/>
  <c r="D126" i="11"/>
  <c r="D127" i="11"/>
  <c r="D128" i="11"/>
  <c r="D129" i="11"/>
  <c r="D130" i="11"/>
  <c r="D131" i="11"/>
  <c r="H131" i="11" s="1"/>
  <c r="D132" i="11"/>
  <c r="D133" i="11"/>
  <c r="D134" i="11"/>
  <c r="D135" i="11"/>
  <c r="D136" i="11"/>
  <c r="H136" i="11" s="1"/>
  <c r="D137" i="11"/>
  <c r="D138" i="11"/>
  <c r="D139" i="11"/>
  <c r="H139" i="11" s="1"/>
  <c r="D140" i="11"/>
  <c r="H140" i="11" s="1"/>
  <c r="D141" i="11"/>
  <c r="D142" i="11"/>
  <c r="D143" i="11"/>
  <c r="D144" i="11"/>
  <c r="H144" i="11" s="1"/>
  <c r="D145" i="11"/>
  <c r="D146" i="11"/>
  <c r="D147" i="11"/>
  <c r="H147" i="11" s="1"/>
  <c r="D148" i="11"/>
  <c r="H148" i="11" s="1"/>
  <c r="D149" i="11"/>
  <c r="D150" i="11"/>
  <c r="D151" i="11"/>
  <c r="D152" i="11"/>
  <c r="D153" i="11"/>
  <c r="D154" i="11"/>
  <c r="D155" i="11"/>
  <c r="H155" i="11" s="1"/>
  <c r="D156" i="11"/>
  <c r="H156" i="11" s="1"/>
  <c r="D157" i="11"/>
  <c r="D158" i="11"/>
  <c r="D159" i="11"/>
  <c r="D160" i="11"/>
  <c r="H160" i="11" s="1"/>
  <c r="D161" i="11"/>
  <c r="D162" i="11"/>
  <c r="D163" i="11"/>
  <c r="H163" i="11" s="1"/>
  <c r="D164" i="11"/>
  <c r="D165" i="11"/>
  <c r="D166" i="11"/>
  <c r="H166" i="11" s="1"/>
  <c r="D167" i="11"/>
  <c r="D168" i="11"/>
  <c r="H168" i="11" s="1"/>
  <c r="D169" i="11"/>
  <c r="D170" i="11"/>
  <c r="D171" i="11"/>
  <c r="H171" i="11" s="1"/>
  <c r="D172" i="11"/>
  <c r="D173" i="11"/>
  <c r="D174" i="11"/>
  <c r="D175" i="11"/>
  <c r="D176" i="11"/>
  <c r="D177" i="11"/>
  <c r="D178" i="11"/>
  <c r="D179" i="11"/>
  <c r="H179" i="11" s="1"/>
  <c r="D180" i="11"/>
  <c r="H180" i="11" s="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H211" i="11" s="1"/>
  <c r="D212" i="11"/>
  <c r="H212" i="11" s="1"/>
  <c r="D213" i="11"/>
  <c r="D214" i="11"/>
  <c r="D215" i="11"/>
  <c r="D216" i="11"/>
  <c r="H216" i="11" s="1"/>
  <c r="D217" i="11"/>
  <c r="D218" i="11"/>
  <c r="D219" i="11"/>
  <c r="H219" i="11" s="1"/>
  <c r="D220" i="11"/>
  <c r="H220" i="11" s="1"/>
  <c r="D221" i="11"/>
  <c r="D222" i="11"/>
  <c r="D223" i="11"/>
  <c r="D224" i="11"/>
  <c r="D225" i="11"/>
  <c r="D226" i="11"/>
  <c r="D227" i="11"/>
  <c r="D228" i="11"/>
  <c r="H228" i="11" s="1"/>
  <c r="D229" i="11"/>
  <c r="D230" i="11"/>
  <c r="D231" i="11"/>
  <c r="D232" i="11"/>
  <c r="D233" i="11"/>
  <c r="D234" i="11"/>
  <c r="D235" i="11"/>
  <c r="H235" i="11" s="1"/>
  <c r="D236" i="11"/>
  <c r="D237" i="11"/>
  <c r="D238" i="11"/>
  <c r="H238" i="11" s="1"/>
  <c r="D239" i="11"/>
  <c r="D240" i="11"/>
  <c r="D241" i="11"/>
  <c r="D242" i="11"/>
  <c r="H242" i="11" s="1"/>
  <c r="D243" i="11"/>
  <c r="H243" i="11" s="1"/>
  <c r="D244" i="11"/>
  <c r="D245" i="11"/>
  <c r="D246" i="11"/>
  <c r="D247" i="11"/>
  <c r="D248" i="11"/>
  <c r="D249" i="11"/>
  <c r="D250" i="11"/>
  <c r="H250" i="11" s="1"/>
  <c r="D251" i="11"/>
  <c r="D252" i="11"/>
  <c r="H252" i="11" s="1"/>
  <c r="D253" i="11"/>
  <c r="D254" i="11"/>
  <c r="D255" i="11"/>
  <c r="D256" i="11"/>
  <c r="D257" i="11"/>
  <c r="D258" i="11"/>
  <c r="H258" i="11" s="1"/>
  <c r="D259" i="11"/>
  <c r="D260" i="11"/>
  <c r="D261" i="11"/>
  <c r="D262" i="11"/>
  <c r="D263" i="11"/>
  <c r="D264" i="11"/>
  <c r="D265" i="11"/>
  <c r="D266" i="11"/>
  <c r="H266" i="11" s="1"/>
  <c r="D267" i="11"/>
  <c r="D268" i="11"/>
  <c r="D269" i="11"/>
  <c r="D270" i="11"/>
  <c r="D271" i="11"/>
  <c r="H271" i="11" s="1"/>
  <c r="D272" i="11"/>
  <c r="D273" i="11"/>
  <c r="D274" i="11"/>
  <c r="D275" i="11"/>
  <c r="D276" i="11"/>
  <c r="D277" i="11"/>
  <c r="D278" i="11"/>
  <c r="H278" i="11" s="1"/>
  <c r="D279" i="11"/>
  <c r="H279" i="11" s="1"/>
  <c r="D280" i="11"/>
  <c r="D281" i="11"/>
  <c r="D282" i="11"/>
  <c r="D283" i="11"/>
  <c r="D284" i="11"/>
  <c r="D285" i="11"/>
  <c r="D286" i="11"/>
  <c r="H286" i="11" s="1"/>
  <c r="D287" i="11"/>
  <c r="H287" i="11" s="1"/>
  <c r="D288" i="11"/>
  <c r="D289" i="11"/>
  <c r="D290" i="11"/>
  <c r="H290" i="11" s="1"/>
  <c r="D291" i="11"/>
  <c r="H291" i="11" s="1"/>
  <c r="D292" i="11"/>
  <c r="D293" i="11"/>
  <c r="D294" i="11"/>
  <c r="D295" i="11"/>
  <c r="D296" i="11"/>
  <c r="D297" i="11"/>
  <c r="D298" i="11"/>
  <c r="D299" i="11"/>
  <c r="H299" i="11" s="1"/>
  <c r="D300" i="11"/>
  <c r="H300" i="11" s="1"/>
  <c r="D301" i="11"/>
  <c r="D302" i="11"/>
  <c r="D303" i="11"/>
  <c r="H303" i="11" s="1"/>
  <c r="D304" i="11"/>
  <c r="H304" i="11" s="1"/>
  <c r="D305" i="11"/>
  <c r="D306" i="11"/>
  <c r="D307" i="11"/>
  <c r="H307" i="11" s="1"/>
  <c r="D308" i="11"/>
  <c r="D309" i="11"/>
  <c r="D310" i="11"/>
  <c r="D311" i="11"/>
  <c r="H311" i="11" s="1"/>
  <c r="G298" i="11"/>
  <c r="H298" i="11" s="1"/>
  <c r="G299" i="11"/>
  <c r="G300" i="11"/>
  <c r="G301" i="11"/>
  <c r="G302" i="11"/>
  <c r="G303" i="11"/>
  <c r="G304" i="11"/>
  <c r="G305" i="11"/>
  <c r="G306" i="11"/>
  <c r="H306" i="11" s="1"/>
  <c r="G307" i="11"/>
  <c r="G308" i="11"/>
  <c r="G309" i="11"/>
  <c r="G310" i="11"/>
  <c r="G311" i="11"/>
  <c r="G297" i="11"/>
  <c r="G276" i="11"/>
  <c r="G277" i="11"/>
  <c r="G278" i="11"/>
  <c r="G279" i="11"/>
  <c r="G280" i="11"/>
  <c r="H280" i="11" s="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H295" i="11" s="1"/>
  <c r="G296" i="11"/>
  <c r="G275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H274" i="11" s="1"/>
  <c r="G252" i="11"/>
  <c r="G251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33" i="11"/>
  <c r="G210" i="11"/>
  <c r="G211" i="11"/>
  <c r="G212" i="11"/>
  <c r="G213" i="11"/>
  <c r="G214" i="11"/>
  <c r="G215" i="11"/>
  <c r="H215" i="11" s="1"/>
  <c r="G216" i="11"/>
  <c r="G217" i="11"/>
  <c r="G218" i="11"/>
  <c r="H218" i="11" s="1"/>
  <c r="G219" i="11"/>
  <c r="G220" i="11"/>
  <c r="G221" i="11"/>
  <c r="G222" i="11"/>
  <c r="G223" i="11"/>
  <c r="G224" i="11"/>
  <c r="G225" i="11"/>
  <c r="G226" i="11"/>
  <c r="H226" i="11" s="1"/>
  <c r="G227" i="11"/>
  <c r="G228" i="11"/>
  <c r="G229" i="11"/>
  <c r="G230" i="11"/>
  <c r="G231" i="11"/>
  <c r="G232" i="11"/>
  <c r="G209" i="11"/>
  <c r="G208" i="11"/>
  <c r="H208" i="11" s="1"/>
  <c r="G188" i="11"/>
  <c r="G189" i="11"/>
  <c r="G190" i="11"/>
  <c r="G191" i="11"/>
  <c r="H191" i="11" s="1"/>
  <c r="G192" i="11"/>
  <c r="G193" i="11"/>
  <c r="G194" i="11"/>
  <c r="H194" i="11" s="1"/>
  <c r="G195" i="11"/>
  <c r="G196" i="11"/>
  <c r="G197" i="11"/>
  <c r="G198" i="11"/>
  <c r="G199" i="11"/>
  <c r="H199" i="11" s="1"/>
  <c r="G200" i="11"/>
  <c r="H200" i="11" s="1"/>
  <c r="G201" i="11"/>
  <c r="G202" i="11"/>
  <c r="H202" i="11" s="1"/>
  <c r="G203" i="11"/>
  <c r="G204" i="11"/>
  <c r="G205" i="11"/>
  <c r="G206" i="11"/>
  <c r="G207" i="11"/>
  <c r="H207" i="11" s="1"/>
  <c r="G187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H178" i="11" s="1"/>
  <c r="G179" i="11"/>
  <c r="G180" i="11"/>
  <c r="G181" i="11"/>
  <c r="G182" i="11"/>
  <c r="G183" i="11"/>
  <c r="G184" i="11"/>
  <c r="G185" i="11"/>
  <c r="G186" i="11"/>
  <c r="H186" i="11" s="1"/>
  <c r="G166" i="11"/>
  <c r="G144" i="11"/>
  <c r="G145" i="11"/>
  <c r="G146" i="11"/>
  <c r="H146" i="11" s="1"/>
  <c r="G147" i="11"/>
  <c r="G148" i="11"/>
  <c r="G149" i="11"/>
  <c r="G150" i="11"/>
  <c r="G151" i="11"/>
  <c r="G152" i="11"/>
  <c r="H152" i="11" s="1"/>
  <c r="G153" i="11"/>
  <c r="G154" i="11"/>
  <c r="H154" i="11" s="1"/>
  <c r="G155" i="11"/>
  <c r="G156" i="11"/>
  <c r="G157" i="11"/>
  <c r="G158" i="11"/>
  <c r="G159" i="11"/>
  <c r="G160" i="11"/>
  <c r="G161" i="11"/>
  <c r="G162" i="11"/>
  <c r="H162" i="11" s="1"/>
  <c r="G163" i="11"/>
  <c r="G164" i="11"/>
  <c r="G165" i="11"/>
  <c r="G143" i="11"/>
  <c r="H143" i="11" s="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H138" i="11" s="1"/>
  <c r="G139" i="11"/>
  <c r="G140" i="11"/>
  <c r="G141" i="11"/>
  <c r="G142" i="11"/>
  <c r="G122" i="11"/>
  <c r="G101" i="11"/>
  <c r="G102" i="11"/>
  <c r="G103" i="11"/>
  <c r="H103" i="11" s="1"/>
  <c r="G104" i="11"/>
  <c r="G105" i="11"/>
  <c r="G106" i="11"/>
  <c r="H106" i="11" s="1"/>
  <c r="G107" i="11"/>
  <c r="G108" i="11"/>
  <c r="G109" i="11"/>
  <c r="G110" i="11"/>
  <c r="G111" i="11"/>
  <c r="G112" i="11"/>
  <c r="G113" i="11"/>
  <c r="G114" i="11"/>
  <c r="H114" i="11" s="1"/>
  <c r="G115" i="11"/>
  <c r="G116" i="11"/>
  <c r="G117" i="11"/>
  <c r="G118" i="11"/>
  <c r="G119" i="11"/>
  <c r="G120" i="11"/>
  <c r="G121" i="11"/>
  <c r="G100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H90" i="11" s="1"/>
  <c r="G91" i="11"/>
  <c r="G92" i="11"/>
  <c r="G93" i="11"/>
  <c r="G94" i="11"/>
  <c r="G95" i="11"/>
  <c r="H95" i="11" s="1"/>
  <c r="G96" i="11"/>
  <c r="G97" i="11"/>
  <c r="G98" i="11"/>
  <c r="H98" i="11" s="1"/>
  <c r="G99" i="11"/>
  <c r="G78" i="11"/>
  <c r="G58" i="11"/>
  <c r="G59" i="11"/>
  <c r="G60" i="11"/>
  <c r="G61" i="11"/>
  <c r="G62" i="11"/>
  <c r="G63" i="11"/>
  <c r="G64" i="11"/>
  <c r="H64" i="11" s="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57" i="11"/>
  <c r="G37" i="11"/>
  <c r="G38" i="11"/>
  <c r="G39" i="11"/>
  <c r="G40" i="11"/>
  <c r="G41" i="11"/>
  <c r="G42" i="11"/>
  <c r="H42" i="11" s="1"/>
  <c r="G43" i="11"/>
  <c r="G44" i="11"/>
  <c r="G45" i="11"/>
  <c r="G46" i="11"/>
  <c r="G47" i="11"/>
  <c r="G48" i="11"/>
  <c r="G49" i="11"/>
  <c r="G50" i="11"/>
  <c r="H50" i="11" s="1"/>
  <c r="G51" i="11"/>
  <c r="G52" i="11"/>
  <c r="G53" i="11"/>
  <c r="G54" i="11"/>
  <c r="G55" i="11"/>
  <c r="G56" i="11"/>
  <c r="G36" i="11"/>
  <c r="U20" i="5"/>
  <c r="U29" i="5"/>
  <c r="U76" i="5"/>
  <c r="U96" i="5"/>
  <c r="U97" i="5"/>
  <c r="U135" i="5"/>
  <c r="U141" i="5"/>
  <c r="U142" i="5"/>
  <c r="U164" i="5"/>
  <c r="U165" i="5"/>
  <c r="U220" i="5"/>
  <c r="U240" i="5"/>
  <c r="U272" i="5"/>
  <c r="U279" i="5"/>
  <c r="U285" i="5"/>
  <c r="U310" i="5"/>
  <c r="V50" i="12"/>
  <c r="V51" i="12"/>
  <c r="V108" i="12"/>
  <c r="V109" i="12"/>
  <c r="V111" i="12"/>
  <c r="V128" i="12"/>
  <c r="V135" i="12"/>
  <c r="V136" i="12"/>
  <c r="V148" i="12"/>
  <c r="V150" i="12"/>
  <c r="V151" i="12"/>
  <c r="V177" i="12"/>
  <c r="V178" i="12"/>
  <c r="V190" i="12"/>
  <c r="V191" i="12"/>
  <c r="V220" i="12"/>
  <c r="V226" i="12"/>
  <c r="V259" i="12"/>
  <c r="V267" i="12"/>
  <c r="V282" i="12"/>
  <c r="V283" i="12"/>
  <c r="V285" i="12"/>
  <c r="V292" i="12"/>
  <c r="V293" i="12"/>
  <c r="V305" i="12"/>
  <c r="V306" i="12"/>
  <c r="V307" i="12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C143" i="5" s="1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D166" i="5" s="1"/>
  <c r="D185" i="5" s="1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D187" i="5" s="1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1" i="12"/>
  <c r="A311" i="12"/>
  <c r="B310" i="12"/>
  <c r="A310" i="12"/>
  <c r="N309" i="12"/>
  <c r="F309" i="12"/>
  <c r="B309" i="12"/>
  <c r="A309" i="12"/>
  <c r="B308" i="12"/>
  <c r="A308" i="12"/>
  <c r="B307" i="12"/>
  <c r="A307" i="12"/>
  <c r="B306" i="12"/>
  <c r="A306" i="12"/>
  <c r="B305" i="12"/>
  <c r="A305" i="12"/>
  <c r="N304" i="12"/>
  <c r="B304" i="12"/>
  <c r="A304" i="12"/>
  <c r="B303" i="12"/>
  <c r="A303" i="12"/>
  <c r="B302" i="12"/>
  <c r="A302" i="12"/>
  <c r="N301" i="12"/>
  <c r="F301" i="12"/>
  <c r="B301" i="12"/>
  <c r="A301" i="12"/>
  <c r="B300" i="12"/>
  <c r="A300" i="12"/>
  <c r="B299" i="12"/>
  <c r="A299" i="12"/>
  <c r="F298" i="12"/>
  <c r="B298" i="12"/>
  <c r="A298" i="12"/>
  <c r="N297" i="12"/>
  <c r="B297" i="12"/>
  <c r="C297" i="12" s="1"/>
  <c r="K297" i="12" s="1"/>
  <c r="A297" i="12"/>
  <c r="B296" i="12"/>
  <c r="A296" i="12"/>
  <c r="B295" i="12"/>
  <c r="A295" i="12"/>
  <c r="N294" i="12"/>
  <c r="B294" i="12"/>
  <c r="A294" i="12"/>
  <c r="B293" i="12"/>
  <c r="A293" i="12"/>
  <c r="B292" i="12"/>
  <c r="A292" i="12"/>
  <c r="B291" i="12"/>
  <c r="A291" i="12"/>
  <c r="B290" i="12"/>
  <c r="A290" i="12"/>
  <c r="N289" i="12"/>
  <c r="B289" i="12"/>
  <c r="A289" i="12"/>
  <c r="B288" i="12"/>
  <c r="A288" i="12"/>
  <c r="B287" i="12"/>
  <c r="A287" i="12"/>
  <c r="N286" i="12"/>
  <c r="F286" i="12"/>
  <c r="B286" i="12"/>
  <c r="A286" i="12"/>
  <c r="N285" i="12"/>
  <c r="B285" i="12"/>
  <c r="A285" i="12"/>
  <c r="C284" i="12"/>
  <c r="K284" i="12" s="1"/>
  <c r="B284" i="12"/>
  <c r="A284" i="12"/>
  <c r="B283" i="12"/>
  <c r="A283" i="12"/>
  <c r="B282" i="12"/>
  <c r="A282" i="12"/>
  <c r="B281" i="12"/>
  <c r="A281" i="12"/>
  <c r="B280" i="12"/>
  <c r="A280" i="12"/>
  <c r="B279" i="12"/>
  <c r="A279" i="12"/>
  <c r="B278" i="12"/>
  <c r="A278" i="12"/>
  <c r="N277" i="12"/>
  <c r="B277" i="12"/>
  <c r="A277" i="12"/>
  <c r="B276" i="12"/>
  <c r="A276" i="12"/>
  <c r="D275" i="12"/>
  <c r="D301" i="12" s="1"/>
  <c r="B275" i="12"/>
  <c r="C275" i="12" s="1"/>
  <c r="C310" i="12" s="1"/>
  <c r="A275" i="12"/>
  <c r="B274" i="12"/>
  <c r="A274" i="12"/>
  <c r="F273" i="12"/>
  <c r="B273" i="12"/>
  <c r="A273" i="12"/>
  <c r="B272" i="12"/>
  <c r="A272" i="12"/>
  <c r="B271" i="12"/>
  <c r="A271" i="12"/>
  <c r="B270" i="12"/>
  <c r="A270" i="12"/>
  <c r="B269" i="12"/>
  <c r="A269" i="12"/>
  <c r="B268" i="12"/>
  <c r="A268" i="12"/>
  <c r="B267" i="12"/>
  <c r="A267" i="12"/>
  <c r="B266" i="12"/>
  <c r="A266" i="12"/>
  <c r="B265" i="12"/>
  <c r="A265" i="12"/>
  <c r="B264" i="12"/>
  <c r="A264" i="12"/>
  <c r="B263" i="12"/>
  <c r="A263" i="12"/>
  <c r="B262" i="12"/>
  <c r="A262" i="12"/>
  <c r="F261" i="12"/>
  <c r="B261" i="12"/>
  <c r="A261" i="12"/>
  <c r="B260" i="12"/>
  <c r="A260" i="12"/>
  <c r="B259" i="12"/>
  <c r="A259" i="12"/>
  <c r="F258" i="12"/>
  <c r="B258" i="12"/>
  <c r="A258" i="12"/>
  <c r="B257" i="12"/>
  <c r="A257" i="12"/>
  <c r="B256" i="12"/>
  <c r="A256" i="12"/>
  <c r="B255" i="12"/>
  <c r="A255" i="12"/>
  <c r="F254" i="12"/>
  <c r="B254" i="12"/>
  <c r="A254" i="12"/>
  <c r="N253" i="12"/>
  <c r="B253" i="12"/>
  <c r="A253" i="12"/>
  <c r="B252" i="12"/>
  <c r="D252" i="12" s="1"/>
  <c r="D270" i="12" s="1"/>
  <c r="A252" i="12"/>
  <c r="B251" i="12"/>
  <c r="A251" i="12"/>
  <c r="N250" i="12"/>
  <c r="B250" i="12"/>
  <c r="A250" i="12"/>
  <c r="B249" i="12"/>
  <c r="A249" i="12"/>
  <c r="B248" i="12"/>
  <c r="A248" i="12"/>
  <c r="B247" i="12"/>
  <c r="A247" i="12"/>
  <c r="B246" i="12"/>
  <c r="A246" i="12"/>
  <c r="B245" i="12"/>
  <c r="A245" i="12"/>
  <c r="B244" i="12"/>
  <c r="A244" i="12"/>
  <c r="B243" i="12"/>
  <c r="A243" i="12"/>
  <c r="B242" i="12"/>
  <c r="A242" i="12"/>
  <c r="F241" i="12"/>
  <c r="B241" i="12"/>
  <c r="A241" i="12"/>
  <c r="B240" i="12"/>
  <c r="A240" i="12"/>
  <c r="B239" i="12"/>
  <c r="A239" i="12"/>
  <c r="N238" i="12"/>
  <c r="F238" i="12"/>
  <c r="B238" i="12"/>
  <c r="A238" i="12"/>
  <c r="F237" i="12"/>
  <c r="B237" i="12"/>
  <c r="A237" i="12"/>
  <c r="B236" i="12"/>
  <c r="A236" i="12"/>
  <c r="B235" i="12"/>
  <c r="A235" i="12"/>
  <c r="F234" i="12"/>
  <c r="B234" i="12"/>
  <c r="A234" i="12"/>
  <c r="B233" i="12"/>
  <c r="A233" i="12"/>
  <c r="B232" i="12"/>
  <c r="D232" i="12" s="1"/>
  <c r="D238" i="12" s="1"/>
  <c r="A232" i="12"/>
  <c r="B231" i="12"/>
  <c r="A231" i="12"/>
  <c r="B230" i="12"/>
  <c r="A230" i="12"/>
  <c r="B229" i="12"/>
  <c r="A229" i="12"/>
  <c r="F228" i="12"/>
  <c r="B228" i="12"/>
  <c r="A228" i="12"/>
  <c r="B227" i="12"/>
  <c r="A227" i="12"/>
  <c r="B226" i="12"/>
  <c r="A226" i="12"/>
  <c r="F225" i="12"/>
  <c r="B225" i="12"/>
  <c r="A225" i="12"/>
  <c r="N224" i="12"/>
  <c r="B224" i="12"/>
  <c r="A224" i="12"/>
  <c r="B223" i="12"/>
  <c r="A223" i="12"/>
  <c r="B222" i="12"/>
  <c r="A222" i="12"/>
  <c r="F221" i="12"/>
  <c r="B221" i="12"/>
  <c r="A221" i="12"/>
  <c r="B220" i="12"/>
  <c r="A220" i="12"/>
  <c r="B219" i="12"/>
  <c r="A219" i="12"/>
  <c r="B218" i="12"/>
  <c r="A218" i="12"/>
  <c r="N217" i="12"/>
  <c r="B217" i="12"/>
  <c r="A217" i="12"/>
  <c r="B216" i="12"/>
  <c r="A216" i="12"/>
  <c r="B215" i="12"/>
  <c r="A215" i="12"/>
  <c r="F214" i="12"/>
  <c r="B214" i="12"/>
  <c r="A214" i="12"/>
  <c r="B213" i="12"/>
  <c r="A213" i="12"/>
  <c r="B212" i="12"/>
  <c r="A212" i="12"/>
  <c r="B211" i="12"/>
  <c r="A211" i="12"/>
  <c r="B210" i="12"/>
  <c r="A210" i="12"/>
  <c r="F209" i="12"/>
  <c r="B209" i="12"/>
  <c r="C209" i="12" s="1"/>
  <c r="C230" i="12" s="1"/>
  <c r="A209" i="12"/>
  <c r="B208" i="12"/>
  <c r="A208" i="12"/>
  <c r="B207" i="12"/>
  <c r="A207" i="12"/>
  <c r="N206" i="12"/>
  <c r="F206" i="12"/>
  <c r="B206" i="12"/>
  <c r="A206" i="12"/>
  <c r="N205" i="12"/>
  <c r="B205" i="12"/>
  <c r="A205" i="12"/>
  <c r="B204" i="12"/>
  <c r="A204" i="12"/>
  <c r="N203" i="12"/>
  <c r="B203" i="12"/>
  <c r="A203" i="12"/>
  <c r="N202" i="12"/>
  <c r="F202" i="12"/>
  <c r="B202" i="12"/>
  <c r="A202" i="12"/>
  <c r="B201" i="12"/>
  <c r="A201" i="12"/>
  <c r="B200" i="12"/>
  <c r="A200" i="12"/>
  <c r="N199" i="12"/>
  <c r="F199" i="12"/>
  <c r="B199" i="12"/>
  <c r="A199" i="12"/>
  <c r="B198" i="12"/>
  <c r="A198" i="12"/>
  <c r="B197" i="12"/>
  <c r="A197" i="12"/>
  <c r="B196" i="12"/>
  <c r="A196" i="12"/>
  <c r="B195" i="12"/>
  <c r="A195" i="12"/>
  <c r="B194" i="12"/>
  <c r="A194" i="12"/>
  <c r="B193" i="12"/>
  <c r="A193" i="12"/>
  <c r="B192" i="12"/>
  <c r="A192" i="12"/>
  <c r="F191" i="12"/>
  <c r="B191" i="12"/>
  <c r="A191" i="12"/>
  <c r="B190" i="12"/>
  <c r="A190" i="12"/>
  <c r="B189" i="12"/>
  <c r="A189" i="12"/>
  <c r="N188" i="12"/>
  <c r="F188" i="12"/>
  <c r="B188" i="12"/>
  <c r="A188" i="12"/>
  <c r="N187" i="12"/>
  <c r="B187" i="12"/>
  <c r="A187" i="12"/>
  <c r="B186" i="12"/>
  <c r="A186" i="12"/>
  <c r="F185" i="12"/>
  <c r="B185" i="12"/>
  <c r="A185" i="12"/>
  <c r="N184" i="12"/>
  <c r="B184" i="12"/>
  <c r="A184" i="12"/>
  <c r="B183" i="12"/>
  <c r="A183" i="12"/>
  <c r="F182" i="12"/>
  <c r="B182" i="12"/>
  <c r="A182" i="12"/>
  <c r="B181" i="12"/>
  <c r="A181" i="12"/>
  <c r="B180" i="12"/>
  <c r="A180" i="12"/>
  <c r="B179" i="12"/>
  <c r="A179" i="12"/>
  <c r="B178" i="12"/>
  <c r="A178" i="12"/>
  <c r="B177" i="12"/>
  <c r="A177" i="12"/>
  <c r="B176" i="12"/>
  <c r="A176" i="12"/>
  <c r="B175" i="12"/>
  <c r="A175" i="12"/>
  <c r="B174" i="12"/>
  <c r="A174" i="12"/>
  <c r="N173" i="12"/>
  <c r="F173" i="12"/>
  <c r="B173" i="12"/>
  <c r="A173" i="12"/>
  <c r="B172" i="12"/>
  <c r="A172" i="12"/>
  <c r="B171" i="12"/>
  <c r="A171" i="12"/>
  <c r="N170" i="12"/>
  <c r="F170" i="12"/>
  <c r="B170" i="12"/>
  <c r="A170" i="12"/>
  <c r="B169" i="12"/>
  <c r="A169" i="12"/>
  <c r="B168" i="12"/>
  <c r="A168" i="12"/>
  <c r="N167" i="12"/>
  <c r="F167" i="12"/>
  <c r="B167" i="12"/>
  <c r="A167" i="12"/>
  <c r="B166" i="12"/>
  <c r="A166" i="12"/>
  <c r="B165" i="12"/>
  <c r="A165" i="12"/>
  <c r="F164" i="12"/>
  <c r="B164" i="12"/>
  <c r="A164" i="12"/>
  <c r="N163" i="12"/>
  <c r="B163" i="12"/>
  <c r="A163" i="12"/>
  <c r="B162" i="12"/>
  <c r="A162" i="12"/>
  <c r="B161" i="12"/>
  <c r="A161" i="12"/>
  <c r="N160" i="12"/>
  <c r="B160" i="12"/>
  <c r="A160" i="12"/>
  <c r="B159" i="12"/>
  <c r="A159" i="12"/>
  <c r="F158" i="12"/>
  <c r="B158" i="12"/>
  <c r="A158" i="12"/>
  <c r="B157" i="12"/>
  <c r="A157" i="12"/>
  <c r="B156" i="12"/>
  <c r="A156" i="12"/>
  <c r="B155" i="12"/>
  <c r="A155" i="12"/>
  <c r="B154" i="12"/>
  <c r="A154" i="12"/>
  <c r="B153" i="12"/>
  <c r="A153" i="12"/>
  <c r="B152" i="12"/>
  <c r="A152" i="12"/>
  <c r="N151" i="12"/>
  <c r="B151" i="12"/>
  <c r="A151" i="12"/>
  <c r="F150" i="12"/>
  <c r="B150" i="12"/>
  <c r="A150" i="12"/>
  <c r="B149" i="12"/>
  <c r="A149" i="12"/>
  <c r="B148" i="12"/>
  <c r="A148" i="12"/>
  <c r="F147" i="12"/>
  <c r="B147" i="12"/>
  <c r="A147" i="12"/>
  <c r="B146" i="12"/>
  <c r="A146" i="12"/>
  <c r="B145" i="12"/>
  <c r="A145" i="12"/>
  <c r="B144" i="12"/>
  <c r="A144" i="12"/>
  <c r="B143" i="12"/>
  <c r="C143" i="12" s="1"/>
  <c r="C165" i="12" s="1"/>
  <c r="A143" i="12"/>
  <c r="B142" i="12"/>
  <c r="A142" i="12"/>
  <c r="N141" i="12"/>
  <c r="B141" i="12"/>
  <c r="A141" i="12"/>
  <c r="B140" i="12"/>
  <c r="A140" i="12"/>
  <c r="B139" i="12"/>
  <c r="A139" i="12"/>
  <c r="F138" i="12"/>
  <c r="B138" i="12"/>
  <c r="A138" i="12"/>
  <c r="B137" i="12"/>
  <c r="A137" i="12"/>
  <c r="B136" i="12"/>
  <c r="A136" i="12"/>
  <c r="F135" i="12"/>
  <c r="B135" i="12"/>
  <c r="A135" i="12"/>
  <c r="N134" i="12"/>
  <c r="F134" i="12"/>
  <c r="B134" i="12"/>
  <c r="A134" i="12"/>
  <c r="B133" i="12"/>
  <c r="A133" i="12"/>
  <c r="B132" i="12"/>
  <c r="A132" i="12"/>
  <c r="N131" i="12"/>
  <c r="F131" i="12"/>
  <c r="B131" i="12"/>
  <c r="A131" i="12"/>
  <c r="N130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F124" i="12"/>
  <c r="B124" i="12"/>
  <c r="A124" i="12"/>
  <c r="B123" i="12"/>
  <c r="A123" i="12"/>
  <c r="N122" i="12"/>
  <c r="F122" i="12"/>
  <c r="B122" i="12"/>
  <c r="D122" i="12" s="1"/>
  <c r="D123" i="12" s="1"/>
  <c r="A122" i="12"/>
  <c r="B121" i="12"/>
  <c r="A121" i="12"/>
  <c r="B120" i="12"/>
  <c r="A120" i="12"/>
  <c r="N119" i="12"/>
  <c r="F119" i="12"/>
  <c r="B119" i="12"/>
  <c r="A119" i="12"/>
  <c r="B118" i="12"/>
  <c r="A118" i="12"/>
  <c r="B117" i="12"/>
  <c r="A117" i="12"/>
  <c r="N116" i="12"/>
  <c r="F116" i="12"/>
  <c r="B116" i="12"/>
  <c r="A116" i="12"/>
  <c r="F115" i="12"/>
  <c r="B115" i="12"/>
  <c r="A115" i="12"/>
  <c r="B114" i="12"/>
  <c r="A114" i="12"/>
  <c r="B113" i="12"/>
  <c r="A113" i="12"/>
  <c r="N112" i="12"/>
  <c r="F112" i="12"/>
  <c r="B112" i="12"/>
  <c r="A112" i="12"/>
  <c r="B111" i="12"/>
  <c r="A111" i="12"/>
  <c r="B110" i="12"/>
  <c r="A110" i="12"/>
  <c r="B109" i="12"/>
  <c r="A109" i="12"/>
  <c r="B108" i="12"/>
  <c r="A108" i="12"/>
  <c r="B107" i="12"/>
  <c r="A107" i="12"/>
  <c r="B106" i="12"/>
  <c r="A106" i="12"/>
  <c r="B105" i="12"/>
  <c r="A105" i="12"/>
  <c r="N104" i="12"/>
  <c r="F104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N98" i="12"/>
  <c r="B98" i="12"/>
  <c r="A98" i="12"/>
  <c r="B97" i="12"/>
  <c r="A97" i="12"/>
  <c r="B96" i="12"/>
  <c r="A96" i="12"/>
  <c r="F95" i="12"/>
  <c r="B95" i="12"/>
  <c r="A95" i="12"/>
  <c r="B94" i="12"/>
  <c r="A94" i="12"/>
  <c r="B93" i="12"/>
  <c r="A93" i="12"/>
  <c r="B92" i="12"/>
  <c r="A92" i="12"/>
  <c r="F91" i="12"/>
  <c r="B91" i="12"/>
  <c r="A91" i="12"/>
  <c r="B90" i="12"/>
  <c r="A90" i="12"/>
  <c r="B89" i="12"/>
  <c r="A89" i="12"/>
  <c r="F88" i="12"/>
  <c r="B88" i="12"/>
  <c r="A88" i="12"/>
  <c r="B87" i="12"/>
  <c r="A87" i="12"/>
  <c r="N86" i="12"/>
  <c r="F86" i="12"/>
  <c r="B86" i="12"/>
  <c r="A86" i="12"/>
  <c r="B85" i="12"/>
  <c r="A85" i="12"/>
  <c r="B84" i="12"/>
  <c r="A84" i="12"/>
  <c r="N83" i="12"/>
  <c r="F83" i="12"/>
  <c r="B83" i="12"/>
  <c r="A83" i="12"/>
  <c r="B82" i="12"/>
  <c r="A82" i="12"/>
  <c r="B81" i="12"/>
  <c r="A81" i="12"/>
  <c r="F80" i="12"/>
  <c r="B80" i="12"/>
  <c r="A80" i="12"/>
  <c r="F79" i="12"/>
  <c r="B79" i="12"/>
  <c r="A79" i="12"/>
  <c r="B78" i="12"/>
  <c r="D78" i="12" s="1"/>
  <c r="A78" i="12"/>
  <c r="B77" i="12"/>
  <c r="A77" i="12"/>
  <c r="F76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F70" i="12"/>
  <c r="B70" i="12"/>
  <c r="A70" i="12"/>
  <c r="B69" i="12"/>
  <c r="A69" i="12"/>
  <c r="N68" i="12"/>
  <c r="B68" i="12"/>
  <c r="A68" i="12"/>
  <c r="B67" i="12"/>
  <c r="A67" i="12"/>
  <c r="B66" i="12"/>
  <c r="A66" i="12"/>
  <c r="N65" i="12"/>
  <c r="B65" i="12"/>
  <c r="A65" i="12"/>
  <c r="B64" i="12"/>
  <c r="A64" i="12"/>
  <c r="B63" i="12"/>
  <c r="A63" i="12"/>
  <c r="F62" i="12"/>
  <c r="B62" i="12"/>
  <c r="A62" i="12"/>
  <c r="N61" i="12"/>
  <c r="B61" i="12"/>
  <c r="A61" i="12"/>
  <c r="B60" i="12"/>
  <c r="A60" i="12"/>
  <c r="B59" i="12"/>
  <c r="A59" i="12"/>
  <c r="N58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F50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F38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F32" i="12"/>
  <c r="B32" i="12"/>
  <c r="A32" i="12"/>
  <c r="B31" i="12"/>
  <c r="A31" i="12"/>
  <c r="B30" i="12"/>
  <c r="A30" i="12"/>
  <c r="B29" i="12"/>
  <c r="A29" i="12"/>
  <c r="B28" i="12"/>
  <c r="A28" i="12"/>
  <c r="F27" i="12"/>
  <c r="B27" i="12"/>
  <c r="A27" i="12"/>
  <c r="N26" i="12"/>
  <c r="B26" i="12"/>
  <c r="A26" i="12"/>
  <c r="B25" i="12"/>
  <c r="A25" i="12"/>
  <c r="B24" i="12"/>
  <c r="A24" i="12"/>
  <c r="F23" i="12"/>
  <c r="B23" i="12"/>
  <c r="A23" i="12"/>
  <c r="B22" i="12"/>
  <c r="A22" i="12"/>
  <c r="B21" i="12"/>
  <c r="A21" i="12"/>
  <c r="F20" i="12"/>
  <c r="B20" i="12"/>
  <c r="A20" i="12"/>
  <c r="B19" i="12"/>
  <c r="A19" i="12"/>
  <c r="F18" i="12"/>
  <c r="B18" i="12"/>
  <c r="A18" i="12"/>
  <c r="B17" i="12"/>
  <c r="A17" i="12"/>
  <c r="B16" i="12"/>
  <c r="A16" i="12"/>
  <c r="B15" i="12"/>
  <c r="A15" i="12"/>
  <c r="V14" i="12"/>
  <c r="B14" i="12"/>
  <c r="A14" i="12"/>
  <c r="D13" i="12"/>
  <c r="D31" i="12" s="1"/>
  <c r="C13" i="12"/>
  <c r="C29" i="12" s="1"/>
  <c r="B13" i="12"/>
  <c r="A13" i="12"/>
  <c r="B12" i="12"/>
  <c r="A12" i="12"/>
  <c r="B11" i="12"/>
  <c r="A11" i="12"/>
  <c r="A10" i="12"/>
  <c r="A9" i="12"/>
  <c r="A8" i="12"/>
  <c r="A7" i="12"/>
  <c r="A6" i="12"/>
  <c r="A5" i="12"/>
  <c r="A4" i="12"/>
  <c r="A3" i="12"/>
  <c r="A2" i="12"/>
  <c r="G15" i="11"/>
  <c r="G16" i="11"/>
  <c r="G17" i="11"/>
  <c r="G18" i="11"/>
  <c r="G19" i="11"/>
  <c r="G20" i="11"/>
  <c r="G21" i="11"/>
  <c r="G22" i="11"/>
  <c r="H22" i="11" s="1"/>
  <c r="G23" i="11"/>
  <c r="G24" i="11"/>
  <c r="G25" i="11"/>
  <c r="H25" i="11" s="1"/>
  <c r="G26" i="11"/>
  <c r="G27" i="11"/>
  <c r="H27" i="11" s="1"/>
  <c r="G28" i="11"/>
  <c r="G29" i="11"/>
  <c r="G30" i="11"/>
  <c r="G31" i="11"/>
  <c r="H31" i="11" s="1"/>
  <c r="G32" i="11"/>
  <c r="H32" i="11" s="1"/>
  <c r="G33" i="11"/>
  <c r="G34" i="11"/>
  <c r="H34" i="11" s="1"/>
  <c r="G35" i="11"/>
  <c r="D58" i="3"/>
  <c r="Q58" i="3" s="1"/>
  <c r="F13" i="5"/>
  <c r="E13" i="5"/>
  <c r="D13" i="5"/>
  <c r="C37" i="4"/>
  <c r="Q37" i="4" s="1"/>
  <c r="C37" i="3"/>
  <c r="Q37" i="3" s="1"/>
  <c r="B37" i="3"/>
  <c r="B311" i="10"/>
  <c r="A311" i="10"/>
  <c r="B310" i="10"/>
  <c r="A310" i="10"/>
  <c r="B309" i="10"/>
  <c r="A309" i="10"/>
  <c r="B308" i="10"/>
  <c r="A308" i="10"/>
  <c r="B307" i="10"/>
  <c r="A307" i="10"/>
  <c r="M306" i="10"/>
  <c r="B306" i="10"/>
  <c r="A306" i="10"/>
  <c r="B305" i="10"/>
  <c r="A305" i="10"/>
  <c r="M304" i="10"/>
  <c r="B304" i="10"/>
  <c r="A304" i="10"/>
  <c r="B303" i="10"/>
  <c r="A303" i="10"/>
  <c r="M302" i="10"/>
  <c r="F302" i="10"/>
  <c r="B302" i="10"/>
  <c r="A302" i="10"/>
  <c r="B301" i="10"/>
  <c r="A301" i="10"/>
  <c r="B300" i="10"/>
  <c r="A300" i="10"/>
  <c r="F299" i="10"/>
  <c r="C299" i="10"/>
  <c r="B299" i="10"/>
  <c r="A299" i="10"/>
  <c r="B298" i="10"/>
  <c r="A298" i="10"/>
  <c r="J297" i="10"/>
  <c r="B297" i="10"/>
  <c r="C297" i="10" s="1"/>
  <c r="A297" i="10"/>
  <c r="M296" i="10"/>
  <c r="B296" i="10"/>
  <c r="A296" i="10"/>
  <c r="B295" i="10"/>
  <c r="A295" i="10"/>
  <c r="M294" i="10"/>
  <c r="B294" i="10"/>
  <c r="A294" i="10"/>
  <c r="B293" i="10"/>
  <c r="A293" i="10"/>
  <c r="M292" i="10"/>
  <c r="F292" i="10"/>
  <c r="B292" i="10"/>
  <c r="A292" i="10"/>
  <c r="M291" i="10"/>
  <c r="B291" i="10"/>
  <c r="A291" i="10"/>
  <c r="B290" i="10"/>
  <c r="A290" i="10"/>
  <c r="F289" i="10"/>
  <c r="B289" i="10"/>
  <c r="A289" i="10"/>
  <c r="B288" i="10"/>
  <c r="A288" i="10"/>
  <c r="B287" i="10"/>
  <c r="A287" i="10"/>
  <c r="C286" i="10"/>
  <c r="B286" i="10"/>
  <c r="A286" i="10"/>
  <c r="B285" i="10"/>
  <c r="A285" i="10"/>
  <c r="M284" i="10"/>
  <c r="C284" i="10"/>
  <c r="B284" i="10"/>
  <c r="A284" i="10"/>
  <c r="B283" i="10"/>
  <c r="A283" i="10"/>
  <c r="B282" i="10"/>
  <c r="A282" i="10"/>
  <c r="M281" i="10"/>
  <c r="F281" i="10"/>
  <c r="B281" i="10"/>
  <c r="A281" i="10"/>
  <c r="B280" i="10"/>
  <c r="A280" i="10"/>
  <c r="F279" i="10"/>
  <c r="B279" i="10"/>
  <c r="A279" i="10"/>
  <c r="F278" i="10"/>
  <c r="B278" i="10"/>
  <c r="A278" i="10"/>
  <c r="B277" i="10"/>
  <c r="A277" i="10"/>
  <c r="B276" i="10"/>
  <c r="A276" i="10"/>
  <c r="F275" i="10"/>
  <c r="E275" i="10"/>
  <c r="E289" i="10" s="1"/>
  <c r="B275" i="10"/>
  <c r="C275" i="10" s="1"/>
  <c r="C311" i="10" s="1"/>
  <c r="A275" i="10"/>
  <c r="B274" i="10"/>
  <c r="A274" i="10"/>
  <c r="B273" i="10"/>
  <c r="A273" i="10"/>
  <c r="B272" i="10"/>
  <c r="A272" i="10"/>
  <c r="B271" i="10"/>
  <c r="A271" i="10"/>
  <c r="D270" i="10"/>
  <c r="B270" i="10"/>
  <c r="A270" i="10"/>
  <c r="B269" i="10"/>
  <c r="A269" i="10"/>
  <c r="B268" i="10"/>
  <c r="A268" i="10"/>
  <c r="F267" i="10"/>
  <c r="D267" i="10"/>
  <c r="B267" i="10"/>
  <c r="A267" i="10"/>
  <c r="B266" i="10"/>
  <c r="A266" i="10"/>
  <c r="D265" i="10"/>
  <c r="B265" i="10"/>
  <c r="A265" i="10"/>
  <c r="F264" i="10"/>
  <c r="B264" i="10"/>
  <c r="A264" i="10"/>
  <c r="B263" i="10"/>
  <c r="A263" i="10"/>
  <c r="B262" i="10"/>
  <c r="A262" i="10"/>
  <c r="M261" i="10"/>
  <c r="B261" i="10"/>
  <c r="A261" i="10"/>
  <c r="B260" i="10"/>
  <c r="A260" i="10"/>
  <c r="B259" i="10"/>
  <c r="A259" i="10"/>
  <c r="M258" i="10"/>
  <c r="F258" i="10"/>
  <c r="B258" i="10"/>
  <c r="A258" i="10"/>
  <c r="B257" i="10"/>
  <c r="A257" i="10"/>
  <c r="M256" i="10"/>
  <c r="B256" i="10"/>
  <c r="A256" i="10"/>
  <c r="D255" i="10"/>
  <c r="B255" i="10"/>
  <c r="A255" i="10"/>
  <c r="F254" i="10"/>
  <c r="D254" i="10"/>
  <c r="B254" i="10"/>
  <c r="A254" i="10"/>
  <c r="B253" i="10"/>
  <c r="A253" i="10"/>
  <c r="B252" i="10"/>
  <c r="D252" i="10" s="1"/>
  <c r="D273" i="10" s="1"/>
  <c r="A252" i="10"/>
  <c r="F251" i="10"/>
  <c r="B251" i="10"/>
  <c r="A251" i="10"/>
  <c r="M250" i="10"/>
  <c r="B250" i="10"/>
  <c r="A250" i="10"/>
  <c r="B249" i="10"/>
  <c r="A249" i="10"/>
  <c r="B248" i="10"/>
  <c r="A248" i="10"/>
  <c r="M247" i="10"/>
  <c r="F247" i="10"/>
  <c r="B247" i="10"/>
  <c r="A247" i="10"/>
  <c r="B246" i="10"/>
  <c r="A246" i="10"/>
  <c r="B245" i="10"/>
  <c r="A245" i="10"/>
  <c r="M244" i="10"/>
  <c r="F244" i="10"/>
  <c r="B244" i="10"/>
  <c r="A244" i="10"/>
  <c r="B243" i="10"/>
  <c r="A243" i="10"/>
  <c r="B242" i="10"/>
  <c r="A242" i="10"/>
  <c r="B241" i="10"/>
  <c r="A241" i="10"/>
  <c r="B240" i="10"/>
  <c r="A240" i="10"/>
  <c r="M239" i="10"/>
  <c r="F239" i="10"/>
  <c r="C239" i="10"/>
  <c r="B239" i="10"/>
  <c r="A239" i="10"/>
  <c r="B238" i="10"/>
  <c r="A238" i="10"/>
  <c r="F237" i="10"/>
  <c r="B237" i="10"/>
  <c r="A237" i="10"/>
  <c r="M236" i="10"/>
  <c r="F236" i="10"/>
  <c r="B236" i="10"/>
  <c r="A236" i="10"/>
  <c r="B235" i="10"/>
  <c r="A235" i="10"/>
  <c r="B234" i="10"/>
  <c r="A234" i="10"/>
  <c r="F233" i="10"/>
  <c r="B233" i="10"/>
  <c r="A233" i="10"/>
  <c r="D232" i="10"/>
  <c r="B232" i="10"/>
  <c r="C232" i="10" s="1"/>
  <c r="A232" i="10"/>
  <c r="B231" i="10"/>
  <c r="A231" i="10"/>
  <c r="B230" i="10"/>
  <c r="A230" i="10"/>
  <c r="M229" i="10"/>
  <c r="F229" i="10"/>
  <c r="B229" i="10"/>
  <c r="A229" i="10"/>
  <c r="B228" i="10"/>
  <c r="A228" i="10"/>
  <c r="B227" i="10"/>
  <c r="A227" i="10"/>
  <c r="F226" i="10"/>
  <c r="B226" i="10"/>
  <c r="A226" i="10"/>
  <c r="M225" i="10"/>
  <c r="F225" i="10"/>
  <c r="B225" i="10"/>
  <c r="A225" i="10"/>
  <c r="B224" i="10"/>
  <c r="A224" i="10"/>
  <c r="F223" i="10"/>
  <c r="B223" i="10"/>
  <c r="A223" i="10"/>
  <c r="B222" i="10"/>
  <c r="A222" i="10"/>
  <c r="B221" i="10"/>
  <c r="A221" i="10"/>
  <c r="B220" i="10"/>
  <c r="A220" i="10"/>
  <c r="B219" i="10"/>
  <c r="A219" i="10"/>
  <c r="F218" i="10"/>
  <c r="B218" i="10"/>
  <c r="A218" i="10"/>
  <c r="B217" i="10"/>
  <c r="A217" i="10"/>
  <c r="B216" i="10"/>
  <c r="A216" i="10"/>
  <c r="M215" i="10"/>
  <c r="B215" i="10"/>
  <c r="A215" i="10"/>
  <c r="B214" i="10"/>
  <c r="A214" i="10"/>
  <c r="B213" i="10"/>
  <c r="A213" i="10"/>
  <c r="F212" i="10"/>
  <c r="B212" i="10"/>
  <c r="A212" i="10"/>
  <c r="B211" i="10"/>
  <c r="A211" i="10"/>
  <c r="B210" i="10"/>
  <c r="A210" i="10"/>
  <c r="M209" i="10"/>
  <c r="F209" i="10"/>
  <c r="B209" i="10"/>
  <c r="D209" i="10" s="1"/>
  <c r="A209" i="10"/>
  <c r="M208" i="10"/>
  <c r="F208" i="10"/>
  <c r="B208" i="10"/>
  <c r="A208" i="10"/>
  <c r="B207" i="10"/>
  <c r="A207" i="10"/>
  <c r="B206" i="10"/>
  <c r="A206" i="10"/>
  <c r="M205" i="10"/>
  <c r="F205" i="10"/>
  <c r="B205" i="10"/>
  <c r="A205" i="10"/>
  <c r="B204" i="10"/>
  <c r="A204" i="10"/>
  <c r="B203" i="10"/>
  <c r="A203" i="10"/>
  <c r="F202" i="10"/>
  <c r="B202" i="10"/>
  <c r="A202" i="10"/>
  <c r="M201" i="10"/>
  <c r="B201" i="10"/>
  <c r="A201" i="10"/>
  <c r="B200" i="10"/>
  <c r="A200" i="10"/>
  <c r="M199" i="10"/>
  <c r="B199" i="10"/>
  <c r="A199" i="10"/>
  <c r="B198" i="10"/>
  <c r="A198" i="10"/>
  <c r="C197" i="10"/>
  <c r="B197" i="10"/>
  <c r="A197" i="10"/>
  <c r="B196" i="10"/>
  <c r="A196" i="10"/>
  <c r="F195" i="10"/>
  <c r="B195" i="10"/>
  <c r="A195" i="10"/>
  <c r="B194" i="10"/>
  <c r="A194" i="10"/>
  <c r="B193" i="10"/>
  <c r="A193" i="10"/>
  <c r="M192" i="10"/>
  <c r="F192" i="10"/>
  <c r="B192" i="10"/>
  <c r="A192" i="10"/>
  <c r="M191" i="10"/>
  <c r="B191" i="10"/>
  <c r="A191" i="10"/>
  <c r="B190" i="10"/>
  <c r="A190" i="10"/>
  <c r="M189" i="10"/>
  <c r="F189" i="10"/>
  <c r="B189" i="10"/>
  <c r="A189" i="10"/>
  <c r="B188" i="10"/>
  <c r="A188" i="10"/>
  <c r="C187" i="10"/>
  <c r="C198" i="10" s="1"/>
  <c r="B187" i="10"/>
  <c r="D187" i="10" s="1"/>
  <c r="A187" i="10"/>
  <c r="F186" i="10"/>
  <c r="B186" i="10"/>
  <c r="A186" i="10"/>
  <c r="B185" i="10"/>
  <c r="A185" i="10"/>
  <c r="B184" i="10"/>
  <c r="A184" i="10"/>
  <c r="F183" i="10"/>
  <c r="B183" i="10"/>
  <c r="A183" i="10"/>
  <c r="M182" i="10"/>
  <c r="F182" i="10"/>
  <c r="B182" i="10"/>
  <c r="A182" i="10"/>
  <c r="B181" i="10"/>
  <c r="A181" i="10"/>
  <c r="F180" i="10"/>
  <c r="B180" i="10"/>
  <c r="A180" i="10"/>
  <c r="F179" i="10"/>
  <c r="B179" i="10"/>
  <c r="A179" i="10"/>
  <c r="B178" i="10"/>
  <c r="A178" i="10"/>
  <c r="B177" i="10"/>
  <c r="A177" i="10"/>
  <c r="M176" i="10"/>
  <c r="F176" i="10"/>
  <c r="B176" i="10"/>
  <c r="A176" i="10"/>
  <c r="B175" i="10"/>
  <c r="A175" i="10"/>
  <c r="B174" i="10"/>
  <c r="A174" i="10"/>
  <c r="M173" i="10"/>
  <c r="B173" i="10"/>
  <c r="A173" i="10"/>
  <c r="B172" i="10"/>
  <c r="A172" i="10"/>
  <c r="B171" i="10"/>
  <c r="A171" i="10"/>
  <c r="B170" i="10"/>
  <c r="A170" i="10"/>
  <c r="B169" i="10"/>
  <c r="A169" i="10"/>
  <c r="M168" i="10"/>
  <c r="F168" i="10"/>
  <c r="B168" i="10"/>
  <c r="A168" i="10"/>
  <c r="B167" i="10"/>
  <c r="A167" i="10"/>
  <c r="B166" i="10"/>
  <c r="D166" i="10" s="1"/>
  <c r="D168" i="10" s="1"/>
  <c r="A166" i="10"/>
  <c r="B165" i="10"/>
  <c r="A165" i="10"/>
  <c r="M164" i="10"/>
  <c r="B164" i="10"/>
  <c r="A164" i="10"/>
  <c r="B163" i="10"/>
  <c r="A163" i="10"/>
  <c r="B162" i="10"/>
  <c r="A162" i="10"/>
  <c r="M161" i="10"/>
  <c r="F161" i="10"/>
  <c r="B161" i="10"/>
  <c r="A161" i="10"/>
  <c r="B160" i="10"/>
  <c r="A160" i="10"/>
  <c r="F159" i="10"/>
  <c r="B159" i="10"/>
  <c r="A159" i="10"/>
  <c r="M158" i="10"/>
  <c r="F158" i="10"/>
  <c r="B158" i="10"/>
  <c r="A158" i="10"/>
  <c r="B157" i="10"/>
  <c r="A157" i="10"/>
  <c r="F156" i="10"/>
  <c r="B156" i="10"/>
  <c r="A156" i="10"/>
  <c r="B155" i="10"/>
  <c r="A155" i="10"/>
  <c r="B154" i="10"/>
  <c r="A154" i="10"/>
  <c r="B153" i="10"/>
  <c r="A153" i="10"/>
  <c r="B152" i="10"/>
  <c r="A152" i="10"/>
  <c r="M151" i="10"/>
  <c r="B151" i="10"/>
  <c r="A151" i="10"/>
  <c r="B150" i="10"/>
  <c r="A150" i="10"/>
  <c r="B149" i="10"/>
  <c r="A149" i="10"/>
  <c r="M148" i="10"/>
  <c r="B148" i="10"/>
  <c r="A148" i="10"/>
  <c r="B147" i="10"/>
  <c r="A147" i="10"/>
  <c r="B146" i="10"/>
  <c r="A146" i="10"/>
  <c r="B145" i="10"/>
  <c r="A145" i="10"/>
  <c r="B144" i="10"/>
  <c r="A144" i="10"/>
  <c r="B143" i="10"/>
  <c r="C143" i="10" s="1"/>
  <c r="A143" i="10"/>
  <c r="B142" i="10"/>
  <c r="A142" i="10"/>
  <c r="M141" i="10"/>
  <c r="F141" i="10"/>
  <c r="B141" i="10"/>
  <c r="A141" i="10"/>
  <c r="B140" i="10"/>
  <c r="A140" i="10"/>
  <c r="B139" i="10"/>
  <c r="A139" i="10"/>
  <c r="F138" i="10"/>
  <c r="B138" i="10"/>
  <c r="A138" i="10"/>
  <c r="B137" i="10"/>
  <c r="A137" i="10"/>
  <c r="B136" i="10"/>
  <c r="A136" i="10"/>
  <c r="M135" i="10"/>
  <c r="F135" i="10"/>
  <c r="B135" i="10"/>
  <c r="A135" i="10"/>
  <c r="M134" i="10"/>
  <c r="F134" i="10"/>
  <c r="B134" i="10"/>
  <c r="A134" i="10"/>
  <c r="B133" i="10"/>
  <c r="A133" i="10"/>
  <c r="C132" i="10"/>
  <c r="B132" i="10"/>
  <c r="A132" i="10"/>
  <c r="M131" i="10"/>
  <c r="B131" i="10"/>
  <c r="A131" i="10"/>
  <c r="B130" i="10"/>
  <c r="A130" i="10"/>
  <c r="B129" i="10"/>
  <c r="A129" i="10"/>
  <c r="B128" i="10"/>
  <c r="A128" i="10"/>
  <c r="F127" i="10"/>
  <c r="B127" i="10"/>
  <c r="A127" i="10"/>
  <c r="M126" i="10"/>
  <c r="B126" i="10"/>
  <c r="A126" i="10"/>
  <c r="B125" i="10"/>
  <c r="A125" i="10"/>
  <c r="F124" i="10"/>
  <c r="B124" i="10"/>
  <c r="A124" i="10"/>
  <c r="M123" i="10"/>
  <c r="F123" i="10"/>
  <c r="B123" i="10"/>
  <c r="A123" i="10"/>
  <c r="B122" i="10"/>
  <c r="C122" i="10" s="1"/>
  <c r="C135" i="10" s="1"/>
  <c r="A122" i="10"/>
  <c r="B121" i="10"/>
  <c r="A121" i="10"/>
  <c r="M120" i="10"/>
  <c r="F120" i="10"/>
  <c r="B120" i="10"/>
  <c r="A120" i="10"/>
  <c r="B119" i="10"/>
  <c r="A119" i="10"/>
  <c r="B118" i="10"/>
  <c r="A118" i="10"/>
  <c r="F117" i="10"/>
  <c r="B117" i="10"/>
  <c r="A117" i="10"/>
  <c r="B116" i="10"/>
  <c r="A116" i="10"/>
  <c r="F115" i="10"/>
  <c r="B115" i="10"/>
  <c r="A115" i="10"/>
  <c r="B114" i="10"/>
  <c r="A114" i="10"/>
  <c r="B113" i="10"/>
  <c r="A113" i="10"/>
  <c r="F112" i="10"/>
  <c r="B112" i="10"/>
  <c r="A112" i="10"/>
  <c r="B111" i="10"/>
  <c r="A111" i="10"/>
  <c r="B110" i="10"/>
  <c r="A110" i="10"/>
  <c r="B109" i="10"/>
  <c r="A109" i="10"/>
  <c r="M108" i="10"/>
  <c r="B108" i="10"/>
  <c r="A108" i="10"/>
  <c r="B107" i="10"/>
  <c r="A107" i="10"/>
  <c r="F106" i="10"/>
  <c r="B106" i="10"/>
  <c r="A106" i="10"/>
  <c r="M105" i="10"/>
  <c r="B105" i="10"/>
  <c r="A105" i="10"/>
  <c r="B104" i="10"/>
  <c r="A104" i="10"/>
  <c r="B103" i="10"/>
  <c r="A103" i="10"/>
  <c r="M102" i="10"/>
  <c r="B102" i="10"/>
  <c r="A102" i="10"/>
  <c r="B101" i="10"/>
  <c r="A101" i="10"/>
  <c r="C100" i="10"/>
  <c r="B100" i="10"/>
  <c r="D100" i="10" s="1"/>
  <c r="A100" i="10"/>
  <c r="B99" i="10"/>
  <c r="A99" i="10"/>
  <c r="M98" i="10"/>
  <c r="F98" i="10"/>
  <c r="B98" i="10"/>
  <c r="A98" i="10"/>
  <c r="B97" i="10"/>
  <c r="A97" i="10"/>
  <c r="B96" i="10"/>
  <c r="A96" i="10"/>
  <c r="M95" i="10"/>
  <c r="F95" i="10"/>
  <c r="B95" i="10"/>
  <c r="A95" i="10"/>
  <c r="B94" i="10"/>
  <c r="A94" i="10"/>
  <c r="B93" i="10"/>
  <c r="A93" i="10"/>
  <c r="M92" i="10"/>
  <c r="F92" i="10"/>
  <c r="B92" i="10"/>
  <c r="A92" i="10"/>
  <c r="B91" i="10"/>
  <c r="A91" i="10"/>
  <c r="B90" i="10"/>
  <c r="A90" i="10"/>
  <c r="B89" i="10"/>
  <c r="A89" i="10"/>
  <c r="F88" i="10"/>
  <c r="B88" i="10"/>
  <c r="A88" i="10"/>
  <c r="M87" i="10"/>
  <c r="F87" i="10"/>
  <c r="B87" i="10"/>
  <c r="A87" i="10"/>
  <c r="B86" i="10"/>
  <c r="A86" i="10"/>
  <c r="B85" i="10"/>
  <c r="A85" i="10"/>
  <c r="M84" i="10"/>
  <c r="B84" i="10"/>
  <c r="A84" i="10"/>
  <c r="B83" i="10"/>
  <c r="A83" i="10"/>
  <c r="B82" i="10"/>
  <c r="A82" i="10"/>
  <c r="B81" i="10"/>
  <c r="A81" i="10"/>
  <c r="M80" i="10"/>
  <c r="B80" i="10"/>
  <c r="A80" i="10"/>
  <c r="B79" i="10"/>
  <c r="A79" i="10"/>
  <c r="B78" i="10"/>
  <c r="D78" i="10" s="1"/>
  <c r="A78" i="10"/>
  <c r="B77" i="10"/>
  <c r="A77" i="10"/>
  <c r="B76" i="10"/>
  <c r="A76" i="10"/>
  <c r="M75" i="10"/>
  <c r="F75" i="10"/>
  <c r="B75" i="10"/>
  <c r="A75" i="10"/>
  <c r="B74" i="10"/>
  <c r="A74" i="10"/>
  <c r="B73" i="10"/>
  <c r="A73" i="10"/>
  <c r="M72" i="10"/>
  <c r="F72" i="10"/>
  <c r="B72" i="10"/>
  <c r="A72" i="10"/>
  <c r="B71" i="10"/>
  <c r="A71" i="10"/>
  <c r="B70" i="10"/>
  <c r="A70" i="10"/>
  <c r="M69" i="10"/>
  <c r="B69" i="10"/>
  <c r="A69" i="10"/>
  <c r="M68" i="10"/>
  <c r="B68" i="10"/>
  <c r="A68" i="10"/>
  <c r="B67" i="10"/>
  <c r="A67" i="10"/>
  <c r="B66" i="10"/>
  <c r="A66" i="10"/>
  <c r="M65" i="10"/>
  <c r="B65" i="10"/>
  <c r="A65" i="10"/>
  <c r="B64" i="10"/>
  <c r="A64" i="10"/>
  <c r="B63" i="10"/>
  <c r="A63" i="10"/>
  <c r="B62" i="10"/>
  <c r="A62" i="10"/>
  <c r="B61" i="10"/>
  <c r="A61" i="10"/>
  <c r="M60" i="10"/>
  <c r="F60" i="10"/>
  <c r="B60" i="10"/>
  <c r="A60" i="10"/>
  <c r="B59" i="10"/>
  <c r="A59" i="10"/>
  <c r="B58" i="10"/>
  <c r="A58" i="10"/>
  <c r="M57" i="10"/>
  <c r="F57" i="10"/>
  <c r="E57" i="10"/>
  <c r="B57" i="10"/>
  <c r="A57" i="10"/>
  <c r="F56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F50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M44" i="10"/>
  <c r="F44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F37" i="10"/>
  <c r="B37" i="10"/>
  <c r="A37" i="10"/>
  <c r="B36" i="10"/>
  <c r="D36" i="10" s="1"/>
  <c r="A36" i="10"/>
  <c r="B35" i="10"/>
  <c r="A35" i="10"/>
  <c r="M34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M28" i="10"/>
  <c r="F28" i="10"/>
  <c r="B28" i="10"/>
  <c r="A28" i="10"/>
  <c r="B27" i="10"/>
  <c r="A27" i="10"/>
  <c r="B26" i="10"/>
  <c r="A26" i="10"/>
  <c r="B25" i="10"/>
  <c r="A25" i="10"/>
  <c r="B24" i="10"/>
  <c r="A24" i="10"/>
  <c r="F23" i="10"/>
  <c r="B23" i="10"/>
  <c r="A23" i="10"/>
  <c r="B22" i="10"/>
  <c r="A22" i="10"/>
  <c r="B21" i="10"/>
  <c r="A21" i="10"/>
  <c r="F20" i="10"/>
  <c r="B20" i="10"/>
  <c r="A20" i="10"/>
  <c r="M19" i="10"/>
  <c r="B19" i="10"/>
  <c r="A19" i="10"/>
  <c r="B18" i="10"/>
  <c r="A18" i="10"/>
  <c r="F17" i="10"/>
  <c r="B17" i="10"/>
  <c r="A17" i="10"/>
  <c r="F16" i="10"/>
  <c r="B16" i="10"/>
  <c r="A16" i="10"/>
  <c r="B15" i="10"/>
  <c r="A15" i="10"/>
  <c r="B14" i="10"/>
  <c r="A14" i="10"/>
  <c r="B13" i="10"/>
  <c r="C13" i="10" s="1"/>
  <c r="A13" i="10"/>
  <c r="B12" i="10"/>
  <c r="A12" i="10"/>
  <c r="B11" i="10"/>
  <c r="A11" i="10"/>
  <c r="A10" i="10"/>
  <c r="A9" i="10"/>
  <c r="A8" i="10"/>
  <c r="A7" i="10"/>
  <c r="A6" i="10"/>
  <c r="A5" i="10"/>
  <c r="A4" i="10"/>
  <c r="A3" i="10"/>
  <c r="A2" i="10"/>
  <c r="S13" i="3"/>
  <c r="F13" i="9" s="1"/>
  <c r="B11" i="8"/>
  <c r="B12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D36" i="8" s="1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D57" i="8" s="1"/>
  <c r="D60" i="8" s="1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D78" i="8" s="1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D100" i="8" s="1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D122" i="8" s="1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D143" i="8" s="1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D166" i="8" s="1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D187" i="8" s="1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D209" i="8" s="1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D232" i="8" s="1"/>
  <c r="D247" i="8" s="1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D252" i="8" s="1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D275" i="8" s="1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13" i="8"/>
  <c r="D13" i="8" s="1"/>
  <c r="D17" i="8" s="1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C297" i="9" s="1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D275" i="9"/>
  <c r="D290" i="9" s="1"/>
  <c r="C275" i="9"/>
  <c r="C282" i="9" s="1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D252" i="9"/>
  <c r="D253" i="9" s="1"/>
  <c r="B252" i="9"/>
  <c r="C252" i="9" s="1"/>
  <c r="C264" i="9" s="1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C232" i="9" s="1"/>
  <c r="C234" i="9" s="1"/>
  <c r="J234" i="9" s="1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C209" i="9" s="1"/>
  <c r="C223" i="9" s="1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D187" i="9" s="1"/>
  <c r="D197" i="9" s="1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C166" i="9" s="1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C122" i="9" s="1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D100" i="9" s="1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D78" i="9" s="1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D36" i="9" s="1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E13" i="9"/>
  <c r="E21" i="9" s="1"/>
  <c r="B13" i="9"/>
  <c r="A13" i="9"/>
  <c r="B12" i="9"/>
  <c r="A12" i="9"/>
  <c r="B11" i="9"/>
  <c r="A11" i="9"/>
  <c r="A10" i="9"/>
  <c r="A9" i="9"/>
  <c r="A8" i="9"/>
  <c r="A7" i="9"/>
  <c r="A6" i="9"/>
  <c r="A5" i="9"/>
  <c r="A4" i="9"/>
  <c r="A3" i="9"/>
  <c r="A2" i="9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C275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D259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C100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D51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C297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O312" i="4"/>
  <c r="Q312" i="4" s="1"/>
  <c r="O299" i="4"/>
  <c r="Q299" i="4" s="1"/>
  <c r="O300" i="4"/>
  <c r="Q300" i="4" s="1"/>
  <c r="O301" i="4"/>
  <c r="Q301" i="4" s="1"/>
  <c r="O302" i="4"/>
  <c r="Q302" i="4" s="1"/>
  <c r="O303" i="4"/>
  <c r="Q303" i="4" s="1"/>
  <c r="N303" i="12" s="1"/>
  <c r="O304" i="4"/>
  <c r="Q304" i="4" s="1"/>
  <c r="O305" i="4"/>
  <c r="Q305" i="4" s="1"/>
  <c r="O306" i="4"/>
  <c r="Q306" i="4" s="1"/>
  <c r="O307" i="4"/>
  <c r="Q307" i="4" s="1"/>
  <c r="O308" i="4"/>
  <c r="Q308" i="4" s="1"/>
  <c r="O309" i="4"/>
  <c r="Q309" i="4" s="1"/>
  <c r="M309" i="10" s="1"/>
  <c r="O310" i="4"/>
  <c r="Q310" i="4" s="1"/>
  <c r="AA310" i="13" s="1"/>
  <c r="O311" i="4"/>
  <c r="Q311" i="4" s="1"/>
  <c r="O298" i="4"/>
  <c r="Q298" i="4" s="1"/>
  <c r="N281" i="4"/>
  <c r="Q281" i="4" s="1"/>
  <c r="N282" i="4"/>
  <c r="Q282" i="4" s="1"/>
  <c r="N283" i="4"/>
  <c r="Q283" i="4" s="1"/>
  <c r="N283" i="12" s="1"/>
  <c r="N284" i="4"/>
  <c r="Q284" i="4" s="1"/>
  <c r="N285" i="4"/>
  <c r="Q285" i="4" s="1"/>
  <c r="N286" i="4"/>
  <c r="Q286" i="4" s="1"/>
  <c r="N287" i="4"/>
  <c r="Q287" i="4" s="1"/>
  <c r="N288" i="4"/>
  <c r="Q288" i="4" s="1"/>
  <c r="N289" i="4"/>
  <c r="Q289" i="4" s="1"/>
  <c r="M289" i="10" s="1"/>
  <c r="N290" i="4"/>
  <c r="Q290" i="4" s="1"/>
  <c r="N291" i="4"/>
  <c r="Q291" i="4" s="1"/>
  <c r="N292" i="4"/>
  <c r="Q292" i="4" s="1"/>
  <c r="N293" i="4"/>
  <c r="Q293" i="4" s="1"/>
  <c r="N294" i="4"/>
  <c r="Q294" i="4" s="1"/>
  <c r="N295" i="4"/>
  <c r="Q295" i="4" s="1"/>
  <c r="N295" i="12" s="1"/>
  <c r="N296" i="4"/>
  <c r="Q296" i="4" s="1"/>
  <c r="N297" i="4"/>
  <c r="Q297" i="4" s="1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S299" i="3"/>
  <c r="S300" i="3"/>
  <c r="S301" i="3"/>
  <c r="S302" i="3"/>
  <c r="S303" i="3"/>
  <c r="S304" i="3"/>
  <c r="S305" i="3"/>
  <c r="S306" i="3"/>
  <c r="F306" i="12" s="1"/>
  <c r="S307" i="3"/>
  <c r="S308" i="3"/>
  <c r="S309" i="3"/>
  <c r="S310" i="3"/>
  <c r="S311" i="3"/>
  <c r="S312" i="3"/>
  <c r="S298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O299" i="3"/>
  <c r="Q299" i="3" s="1"/>
  <c r="O300" i="3"/>
  <c r="Q300" i="3" s="1"/>
  <c r="O301" i="3"/>
  <c r="Q301" i="3" s="1"/>
  <c r="O302" i="3"/>
  <c r="Q302" i="3" s="1"/>
  <c r="O303" i="3"/>
  <c r="Q303" i="3" s="1"/>
  <c r="U303" i="5" s="1"/>
  <c r="O304" i="3"/>
  <c r="Q304" i="3" s="1"/>
  <c r="O305" i="3"/>
  <c r="Q305" i="3" s="1"/>
  <c r="AI305" i="14" s="1"/>
  <c r="O306" i="3"/>
  <c r="Q306" i="3" s="1"/>
  <c r="O307" i="3"/>
  <c r="Q307" i="3" s="1"/>
  <c r="O308" i="3"/>
  <c r="Q308" i="3" s="1"/>
  <c r="O309" i="3"/>
  <c r="Q309" i="3" s="1"/>
  <c r="O310" i="3"/>
  <c r="Q310" i="3" s="1"/>
  <c r="V310" i="12" s="1"/>
  <c r="O311" i="3"/>
  <c r="Q311" i="3" s="1"/>
  <c r="AI311" i="14" s="1"/>
  <c r="O312" i="3"/>
  <c r="Q312" i="3" s="1"/>
  <c r="O298" i="3"/>
  <c r="Q298" i="3" s="1"/>
  <c r="N297" i="3"/>
  <c r="Q297" i="3" s="1"/>
  <c r="N294" i="3"/>
  <c r="Q294" i="3" s="1"/>
  <c r="N295" i="3"/>
  <c r="Q295" i="3" s="1"/>
  <c r="N296" i="3"/>
  <c r="Q296" i="3" s="1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N281" i="3"/>
  <c r="Q281" i="3" s="1"/>
  <c r="N282" i="3"/>
  <c r="Q282" i="3" s="1"/>
  <c r="N283" i="3"/>
  <c r="Q283" i="3" s="1"/>
  <c r="N284" i="3"/>
  <c r="Q284" i="3" s="1"/>
  <c r="N285" i="3"/>
  <c r="Q285" i="3" s="1"/>
  <c r="N286" i="3"/>
  <c r="Q286" i="3" s="1"/>
  <c r="N287" i="3"/>
  <c r="Q287" i="3" s="1"/>
  <c r="N288" i="3"/>
  <c r="Q288" i="3" s="1"/>
  <c r="N289" i="3"/>
  <c r="Q289" i="3" s="1"/>
  <c r="N290" i="3"/>
  <c r="Q290" i="3" s="1"/>
  <c r="N291" i="3"/>
  <c r="Q291" i="3" s="1"/>
  <c r="N292" i="3"/>
  <c r="Q292" i="3" s="1"/>
  <c r="N293" i="3"/>
  <c r="Q293" i="3" s="1"/>
  <c r="B280" i="2"/>
  <c r="C280" i="2"/>
  <c r="B281" i="2"/>
  <c r="C281" i="2"/>
  <c r="B282" i="2"/>
  <c r="C282" i="2"/>
  <c r="B283" i="2"/>
  <c r="U284" i="5" s="1"/>
  <c r="C283" i="2"/>
  <c r="B284" i="2"/>
  <c r="C284" i="2"/>
  <c r="B285" i="2"/>
  <c r="C285" i="2"/>
  <c r="B286" i="2"/>
  <c r="C286" i="2"/>
  <c r="B287" i="2"/>
  <c r="C287" i="2"/>
  <c r="B288" i="2"/>
  <c r="C288" i="2"/>
  <c r="B289" i="2"/>
  <c r="AI290" i="13" s="1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S16" i="3"/>
  <c r="A279" i="5"/>
  <c r="A278" i="5"/>
  <c r="A277" i="5"/>
  <c r="A276" i="5"/>
  <c r="D275" i="5"/>
  <c r="D280" i="5" s="1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D252" i="5"/>
  <c r="D273" i="5" s="1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D209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D78" i="5"/>
  <c r="D91" i="5" s="1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D57" i="5"/>
  <c r="D76" i="5" s="1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B12" i="5"/>
  <c r="A12" i="5"/>
  <c r="B11" i="5"/>
  <c r="A11" i="5"/>
  <c r="A10" i="5"/>
  <c r="A9" i="5"/>
  <c r="A8" i="5"/>
  <c r="A7" i="5"/>
  <c r="A6" i="5"/>
  <c r="A5" i="5"/>
  <c r="A4" i="5"/>
  <c r="A3" i="5"/>
  <c r="A2" i="5"/>
  <c r="N280" i="4"/>
  <c r="Q280" i="4" s="1"/>
  <c r="AA280" i="14" s="1"/>
  <c r="M280" i="4"/>
  <c r="A280" i="4"/>
  <c r="N279" i="4"/>
  <c r="Q279" i="4" s="1"/>
  <c r="M279" i="4"/>
  <c r="A279" i="4"/>
  <c r="N278" i="4"/>
  <c r="Q278" i="4" s="1"/>
  <c r="M278" i="4"/>
  <c r="A278" i="4"/>
  <c r="N277" i="4"/>
  <c r="Q277" i="4" s="1"/>
  <c r="M277" i="4"/>
  <c r="A277" i="4"/>
  <c r="N276" i="4"/>
  <c r="M276" i="4"/>
  <c r="A276" i="4"/>
  <c r="N275" i="4"/>
  <c r="M275" i="4"/>
  <c r="Q275" i="4" s="1"/>
  <c r="A275" i="4"/>
  <c r="N274" i="4"/>
  <c r="M274" i="4"/>
  <c r="Q274" i="4" s="1"/>
  <c r="N274" i="12" s="1"/>
  <c r="A274" i="4"/>
  <c r="N273" i="4"/>
  <c r="M273" i="4"/>
  <c r="Q273" i="4" s="1"/>
  <c r="A273" i="4"/>
  <c r="N272" i="4"/>
  <c r="M272" i="4"/>
  <c r="Q272" i="4" s="1"/>
  <c r="A272" i="4"/>
  <c r="N271" i="4"/>
  <c r="M271" i="4"/>
  <c r="Q271" i="4" s="1"/>
  <c r="A271" i="4"/>
  <c r="N270" i="4"/>
  <c r="M270" i="4"/>
  <c r="Q270" i="4" s="1"/>
  <c r="A270" i="4"/>
  <c r="N269" i="4"/>
  <c r="M269" i="4"/>
  <c r="Q269" i="4" s="1"/>
  <c r="A269" i="4"/>
  <c r="N268" i="4"/>
  <c r="M268" i="4"/>
  <c r="Q268" i="4" s="1"/>
  <c r="A268" i="4"/>
  <c r="N267" i="4"/>
  <c r="M267" i="4"/>
  <c r="Q267" i="4" s="1"/>
  <c r="A267" i="4"/>
  <c r="N266" i="4"/>
  <c r="M266" i="4"/>
  <c r="Q266" i="4" s="1"/>
  <c r="A266" i="4"/>
  <c r="N265" i="4"/>
  <c r="M265" i="4"/>
  <c r="Q265" i="4" s="1"/>
  <c r="M265" i="10" s="1"/>
  <c r="A265" i="4"/>
  <c r="N264" i="4"/>
  <c r="M264" i="4"/>
  <c r="Q264" i="4" s="1"/>
  <c r="M264" i="10" s="1"/>
  <c r="A264" i="4"/>
  <c r="N263" i="4"/>
  <c r="M263" i="4"/>
  <c r="Q263" i="4" s="1"/>
  <c r="A263" i="4"/>
  <c r="N262" i="4"/>
  <c r="M262" i="4"/>
  <c r="Q262" i="4" s="1"/>
  <c r="L262" i="4"/>
  <c r="A262" i="4"/>
  <c r="N261" i="4"/>
  <c r="M261" i="4"/>
  <c r="Q261" i="4" s="1"/>
  <c r="L261" i="4"/>
  <c r="A261" i="4"/>
  <c r="N260" i="4"/>
  <c r="M260" i="4"/>
  <c r="Q260" i="4" s="1"/>
  <c r="L260" i="4"/>
  <c r="A260" i="4"/>
  <c r="N259" i="4"/>
  <c r="M259" i="4"/>
  <c r="Q259" i="4" s="1"/>
  <c r="L259" i="4"/>
  <c r="A259" i="4"/>
  <c r="N258" i="4"/>
  <c r="M258" i="4"/>
  <c r="Q258" i="4" s="1"/>
  <c r="L258" i="4"/>
  <c r="A258" i="4"/>
  <c r="N257" i="4"/>
  <c r="M257" i="4"/>
  <c r="Q257" i="4" s="1"/>
  <c r="N257" i="12" s="1"/>
  <c r="L257" i="4"/>
  <c r="A257" i="4"/>
  <c r="N256" i="4"/>
  <c r="M256" i="4"/>
  <c r="Q256" i="4" s="1"/>
  <c r="L256" i="4"/>
  <c r="A256" i="4"/>
  <c r="N255" i="4"/>
  <c r="M255" i="4"/>
  <c r="Q255" i="4" s="1"/>
  <c r="L255" i="4"/>
  <c r="A255" i="4"/>
  <c r="N254" i="4"/>
  <c r="M254" i="4"/>
  <c r="Q254" i="4" s="1"/>
  <c r="L254" i="4"/>
  <c r="A254" i="4"/>
  <c r="N253" i="4"/>
  <c r="M253" i="4"/>
  <c r="Q253" i="4" s="1"/>
  <c r="M253" i="10" s="1"/>
  <c r="L253" i="4"/>
  <c r="A253" i="4"/>
  <c r="N252" i="4"/>
  <c r="M252" i="4"/>
  <c r="L252" i="4"/>
  <c r="Q252" i="4" s="1"/>
  <c r="A252" i="4"/>
  <c r="N251" i="4"/>
  <c r="M251" i="4"/>
  <c r="L251" i="4"/>
  <c r="Q251" i="4" s="1"/>
  <c r="A251" i="4"/>
  <c r="N250" i="4"/>
  <c r="M250" i="4"/>
  <c r="L250" i="4"/>
  <c r="Q250" i="4" s="1"/>
  <c r="A250" i="4"/>
  <c r="N249" i="4"/>
  <c r="M249" i="4"/>
  <c r="L249" i="4"/>
  <c r="A249" i="4"/>
  <c r="N248" i="4"/>
  <c r="M248" i="4"/>
  <c r="L248" i="4"/>
  <c r="Q248" i="4" s="1"/>
  <c r="A248" i="4"/>
  <c r="N247" i="4"/>
  <c r="M247" i="4"/>
  <c r="L247" i="4"/>
  <c r="A247" i="4"/>
  <c r="N246" i="4"/>
  <c r="M246" i="4"/>
  <c r="L246" i="4"/>
  <c r="Q246" i="4" s="1"/>
  <c r="A246" i="4"/>
  <c r="N245" i="4"/>
  <c r="M245" i="4"/>
  <c r="L245" i="4"/>
  <c r="Q245" i="4" s="1"/>
  <c r="A245" i="4"/>
  <c r="N244" i="4"/>
  <c r="M244" i="4"/>
  <c r="L244" i="4"/>
  <c r="Q244" i="4" s="1"/>
  <c r="N244" i="12" s="1"/>
  <c r="A244" i="4"/>
  <c r="N243" i="4"/>
  <c r="M243" i="4"/>
  <c r="L243" i="4"/>
  <c r="A243" i="4"/>
  <c r="N242" i="4"/>
  <c r="M242" i="4"/>
  <c r="L242" i="4"/>
  <c r="Q242" i="4" s="1"/>
  <c r="K242" i="4"/>
  <c r="A242" i="4"/>
  <c r="N241" i="4"/>
  <c r="M241" i="4"/>
  <c r="L241" i="4"/>
  <c r="K241" i="4"/>
  <c r="A241" i="4"/>
  <c r="N240" i="4"/>
  <c r="M240" i="4"/>
  <c r="L240" i="4"/>
  <c r="Q240" i="4" s="1"/>
  <c r="K240" i="4"/>
  <c r="A240" i="4"/>
  <c r="N239" i="4"/>
  <c r="M239" i="4"/>
  <c r="L239" i="4"/>
  <c r="Q239" i="4" s="1"/>
  <c r="K239" i="4"/>
  <c r="A239" i="4"/>
  <c r="N238" i="4"/>
  <c r="M238" i="4"/>
  <c r="L238" i="4"/>
  <c r="K238" i="4"/>
  <c r="A238" i="4"/>
  <c r="N237" i="4"/>
  <c r="M237" i="4"/>
  <c r="L237" i="4"/>
  <c r="Q237" i="4" s="1"/>
  <c r="K237" i="4"/>
  <c r="A237" i="4"/>
  <c r="N236" i="4"/>
  <c r="M236" i="4"/>
  <c r="L236" i="4"/>
  <c r="Q236" i="4" s="1"/>
  <c r="K236" i="4"/>
  <c r="A236" i="4"/>
  <c r="N235" i="4"/>
  <c r="M235" i="4"/>
  <c r="L235" i="4"/>
  <c r="Q235" i="4" s="1"/>
  <c r="K235" i="4"/>
  <c r="A235" i="4"/>
  <c r="N234" i="4"/>
  <c r="M234" i="4"/>
  <c r="L234" i="4"/>
  <c r="Q234" i="4" s="1"/>
  <c r="M234" i="10" s="1"/>
  <c r="K234" i="4"/>
  <c r="A234" i="4"/>
  <c r="N233" i="4"/>
  <c r="M233" i="4"/>
  <c r="L233" i="4"/>
  <c r="K233" i="4"/>
  <c r="A233" i="4"/>
  <c r="N232" i="4"/>
  <c r="M232" i="4"/>
  <c r="L232" i="4"/>
  <c r="K232" i="4"/>
  <c r="Q232" i="4" s="1"/>
  <c r="A232" i="4"/>
  <c r="N231" i="4"/>
  <c r="M231" i="4"/>
  <c r="L231" i="4"/>
  <c r="K231" i="4"/>
  <c r="Q231" i="4" s="1"/>
  <c r="A231" i="4"/>
  <c r="N230" i="4"/>
  <c r="M230" i="4"/>
  <c r="L230" i="4"/>
  <c r="K230" i="4"/>
  <c r="A230" i="4"/>
  <c r="N229" i="4"/>
  <c r="M229" i="4"/>
  <c r="L229" i="4"/>
  <c r="K229" i="4"/>
  <c r="Q229" i="4" s="1"/>
  <c r="A229" i="4"/>
  <c r="N228" i="4"/>
  <c r="M228" i="4"/>
  <c r="L228" i="4"/>
  <c r="K228" i="4"/>
  <c r="A228" i="4"/>
  <c r="N227" i="4"/>
  <c r="M227" i="4"/>
  <c r="L227" i="4"/>
  <c r="K227" i="4"/>
  <c r="A227" i="4"/>
  <c r="N226" i="4"/>
  <c r="M226" i="4"/>
  <c r="L226" i="4"/>
  <c r="K226" i="4"/>
  <c r="Q226" i="4" s="1"/>
  <c r="A226" i="4"/>
  <c r="N225" i="4"/>
  <c r="M225" i="4"/>
  <c r="L225" i="4"/>
  <c r="K225" i="4"/>
  <c r="Q225" i="4" s="1"/>
  <c r="A225" i="4"/>
  <c r="N224" i="4"/>
  <c r="M224" i="4"/>
  <c r="L224" i="4"/>
  <c r="K224" i="4"/>
  <c r="Q224" i="4" s="1"/>
  <c r="A224" i="4"/>
  <c r="N223" i="4"/>
  <c r="M223" i="4"/>
  <c r="L223" i="4"/>
  <c r="K223" i="4"/>
  <c r="Q223" i="4" s="1"/>
  <c r="A223" i="4"/>
  <c r="N222" i="4"/>
  <c r="M222" i="4"/>
  <c r="L222" i="4"/>
  <c r="K222" i="4"/>
  <c r="A222" i="4"/>
  <c r="N221" i="4"/>
  <c r="M221" i="4"/>
  <c r="L221" i="4"/>
  <c r="K221" i="4"/>
  <c r="Q221" i="4" s="1"/>
  <c r="N221" i="12" s="1"/>
  <c r="A221" i="4"/>
  <c r="N220" i="4"/>
  <c r="M220" i="4"/>
  <c r="L220" i="4"/>
  <c r="K220" i="4"/>
  <c r="Q220" i="4" s="1"/>
  <c r="A220" i="4"/>
  <c r="N219" i="4"/>
  <c r="M219" i="4"/>
  <c r="L219" i="4"/>
  <c r="K219" i="4"/>
  <c r="A219" i="4"/>
  <c r="N218" i="4"/>
  <c r="M218" i="4"/>
  <c r="L218" i="4"/>
  <c r="K218" i="4"/>
  <c r="Q218" i="4" s="1"/>
  <c r="A218" i="4"/>
  <c r="N217" i="4"/>
  <c r="M217" i="4"/>
  <c r="L217" i="4"/>
  <c r="K217" i="4"/>
  <c r="Q217" i="4" s="1"/>
  <c r="J217" i="4"/>
  <c r="A217" i="4"/>
  <c r="N216" i="4"/>
  <c r="M216" i="4"/>
  <c r="L216" i="4"/>
  <c r="K216" i="4"/>
  <c r="Q216" i="4" s="1"/>
  <c r="J216" i="4"/>
  <c r="A216" i="4"/>
  <c r="N215" i="4"/>
  <c r="M215" i="4"/>
  <c r="L215" i="4"/>
  <c r="K215" i="4"/>
  <c r="Q215" i="4" s="1"/>
  <c r="J215" i="4"/>
  <c r="A215" i="4"/>
  <c r="N214" i="4"/>
  <c r="M214" i="4"/>
  <c r="L214" i="4"/>
  <c r="K214" i="4"/>
  <c r="Q214" i="4" s="1"/>
  <c r="J214" i="4"/>
  <c r="A214" i="4"/>
  <c r="N213" i="4"/>
  <c r="M213" i="4"/>
  <c r="L213" i="4"/>
  <c r="K213" i="4"/>
  <c r="Q213" i="4" s="1"/>
  <c r="J213" i="4"/>
  <c r="A213" i="4"/>
  <c r="N212" i="4"/>
  <c r="M212" i="4"/>
  <c r="L212" i="4"/>
  <c r="K212" i="4"/>
  <c r="Q212" i="4" s="1"/>
  <c r="J212" i="4"/>
  <c r="A212" i="4"/>
  <c r="N211" i="4"/>
  <c r="M211" i="4"/>
  <c r="L211" i="4"/>
  <c r="K211" i="4"/>
  <c r="Q211" i="4" s="1"/>
  <c r="N211" i="12" s="1"/>
  <c r="J211" i="4"/>
  <c r="A211" i="4"/>
  <c r="N210" i="4"/>
  <c r="M210" i="4"/>
  <c r="L210" i="4"/>
  <c r="K210" i="4"/>
  <c r="Q210" i="4" s="1"/>
  <c r="J210" i="4"/>
  <c r="A210" i="4"/>
  <c r="N209" i="4"/>
  <c r="M209" i="4"/>
  <c r="L209" i="4"/>
  <c r="K209" i="4"/>
  <c r="J209" i="4"/>
  <c r="Q209" i="4" s="1"/>
  <c r="A209" i="4"/>
  <c r="N208" i="4"/>
  <c r="M208" i="4"/>
  <c r="L208" i="4"/>
  <c r="K208" i="4"/>
  <c r="J208" i="4"/>
  <c r="Q208" i="4" s="1"/>
  <c r="A208" i="4"/>
  <c r="N207" i="4"/>
  <c r="M207" i="4"/>
  <c r="L207" i="4"/>
  <c r="K207" i="4"/>
  <c r="J207" i="4"/>
  <c r="Q207" i="4" s="1"/>
  <c r="A207" i="4"/>
  <c r="N206" i="4"/>
  <c r="M206" i="4"/>
  <c r="L206" i="4"/>
  <c r="K206" i="4"/>
  <c r="J206" i="4"/>
  <c r="Q206" i="4" s="1"/>
  <c r="A206" i="4"/>
  <c r="N205" i="4"/>
  <c r="M205" i="4"/>
  <c r="L205" i="4"/>
  <c r="K205" i="4"/>
  <c r="J205" i="4"/>
  <c r="Q205" i="4" s="1"/>
  <c r="A205" i="4"/>
  <c r="N204" i="4"/>
  <c r="M204" i="4"/>
  <c r="L204" i="4"/>
  <c r="K204" i="4"/>
  <c r="J204" i="4"/>
  <c r="Q204" i="4" s="1"/>
  <c r="A204" i="4"/>
  <c r="N203" i="4"/>
  <c r="M203" i="4"/>
  <c r="L203" i="4"/>
  <c r="K203" i="4"/>
  <c r="J203" i="4"/>
  <c r="Q203" i="4" s="1"/>
  <c r="A203" i="4"/>
  <c r="N202" i="4"/>
  <c r="M202" i="4"/>
  <c r="L202" i="4"/>
  <c r="K202" i="4"/>
  <c r="J202" i="4"/>
  <c r="Q202" i="4" s="1"/>
  <c r="M202" i="10" s="1"/>
  <c r="A202" i="4"/>
  <c r="N201" i="4"/>
  <c r="M201" i="4"/>
  <c r="L201" i="4"/>
  <c r="K201" i="4"/>
  <c r="J201" i="4"/>
  <c r="Q201" i="4" s="1"/>
  <c r="A201" i="4"/>
  <c r="N200" i="4"/>
  <c r="M200" i="4"/>
  <c r="L200" i="4"/>
  <c r="K200" i="4"/>
  <c r="J200" i="4"/>
  <c r="A200" i="4"/>
  <c r="N199" i="4"/>
  <c r="M199" i="4"/>
  <c r="L199" i="4"/>
  <c r="K199" i="4"/>
  <c r="J199" i="4"/>
  <c r="Q199" i="4" s="1"/>
  <c r="A199" i="4"/>
  <c r="N198" i="4"/>
  <c r="M198" i="4"/>
  <c r="L198" i="4"/>
  <c r="K198" i="4"/>
  <c r="J198" i="4"/>
  <c r="Q198" i="4" s="1"/>
  <c r="A198" i="4"/>
  <c r="N197" i="4"/>
  <c r="M197" i="4"/>
  <c r="L197" i="4"/>
  <c r="K197" i="4"/>
  <c r="J197" i="4"/>
  <c r="Q197" i="4" s="1"/>
  <c r="I197" i="4"/>
  <c r="A197" i="4"/>
  <c r="N196" i="4"/>
  <c r="M196" i="4"/>
  <c r="L196" i="4"/>
  <c r="K196" i="4"/>
  <c r="J196" i="4"/>
  <c r="Q196" i="4" s="1"/>
  <c r="I196" i="4"/>
  <c r="A196" i="4"/>
  <c r="N195" i="4"/>
  <c r="M195" i="4"/>
  <c r="L195" i="4"/>
  <c r="K195" i="4"/>
  <c r="J195" i="4"/>
  <c r="Q195" i="4" s="1"/>
  <c r="I195" i="4"/>
  <c r="A195" i="4"/>
  <c r="N194" i="4"/>
  <c r="M194" i="4"/>
  <c r="L194" i="4"/>
  <c r="K194" i="4"/>
  <c r="J194" i="4"/>
  <c r="I194" i="4"/>
  <c r="A194" i="4"/>
  <c r="N193" i="4"/>
  <c r="M193" i="4"/>
  <c r="L193" i="4"/>
  <c r="K193" i="4"/>
  <c r="J193" i="4"/>
  <c r="Q193" i="4" s="1"/>
  <c r="I193" i="4"/>
  <c r="A193" i="4"/>
  <c r="N192" i="4"/>
  <c r="M192" i="4"/>
  <c r="L192" i="4"/>
  <c r="K192" i="4"/>
  <c r="J192" i="4"/>
  <c r="Q192" i="4" s="1"/>
  <c r="I192" i="4"/>
  <c r="A192" i="4"/>
  <c r="N191" i="4"/>
  <c r="M191" i="4"/>
  <c r="L191" i="4"/>
  <c r="K191" i="4"/>
  <c r="J191" i="4"/>
  <c r="Q191" i="4" s="1"/>
  <c r="N191" i="12" s="1"/>
  <c r="I191" i="4"/>
  <c r="A191" i="4"/>
  <c r="N190" i="4"/>
  <c r="M190" i="4"/>
  <c r="L190" i="4"/>
  <c r="K190" i="4"/>
  <c r="J190" i="4"/>
  <c r="Q190" i="4" s="1"/>
  <c r="I190" i="4"/>
  <c r="A190" i="4"/>
  <c r="N189" i="4"/>
  <c r="M189" i="4"/>
  <c r="L189" i="4"/>
  <c r="K189" i="4"/>
  <c r="J189" i="4"/>
  <c r="Q189" i="4" s="1"/>
  <c r="I189" i="4"/>
  <c r="A189" i="4"/>
  <c r="N188" i="4"/>
  <c r="M188" i="4"/>
  <c r="L188" i="4"/>
  <c r="K188" i="4"/>
  <c r="J188" i="4"/>
  <c r="Q188" i="4" s="1"/>
  <c r="I188" i="4"/>
  <c r="A188" i="4"/>
  <c r="N187" i="4"/>
  <c r="M187" i="4"/>
  <c r="L187" i="4"/>
  <c r="K187" i="4"/>
  <c r="J187" i="4"/>
  <c r="I187" i="4"/>
  <c r="Q187" i="4" s="1"/>
  <c r="M187" i="10" s="1"/>
  <c r="A187" i="4"/>
  <c r="N186" i="4"/>
  <c r="M186" i="4"/>
  <c r="L186" i="4"/>
  <c r="K186" i="4"/>
  <c r="J186" i="4"/>
  <c r="I186" i="4"/>
  <c r="A186" i="4"/>
  <c r="N185" i="4"/>
  <c r="M185" i="4"/>
  <c r="L185" i="4"/>
  <c r="K185" i="4"/>
  <c r="J185" i="4"/>
  <c r="I185" i="4"/>
  <c r="A185" i="4"/>
  <c r="N184" i="4"/>
  <c r="M184" i="4"/>
  <c r="L184" i="4"/>
  <c r="K184" i="4"/>
  <c r="J184" i="4"/>
  <c r="I184" i="4"/>
  <c r="Q184" i="4" s="1"/>
  <c r="A184" i="4"/>
  <c r="N183" i="4"/>
  <c r="M183" i="4"/>
  <c r="L183" i="4"/>
  <c r="K183" i="4"/>
  <c r="J183" i="4"/>
  <c r="I183" i="4"/>
  <c r="Q183" i="4" s="1"/>
  <c r="A183" i="4"/>
  <c r="N182" i="4"/>
  <c r="M182" i="4"/>
  <c r="L182" i="4"/>
  <c r="K182" i="4"/>
  <c r="J182" i="4"/>
  <c r="I182" i="4"/>
  <c r="Q182" i="4" s="1"/>
  <c r="N182" i="12" s="1"/>
  <c r="A182" i="4"/>
  <c r="N181" i="4"/>
  <c r="M181" i="4"/>
  <c r="L181" i="4"/>
  <c r="K181" i="4"/>
  <c r="J181" i="4"/>
  <c r="I181" i="4"/>
  <c r="Q181" i="4" s="1"/>
  <c r="A181" i="4"/>
  <c r="N180" i="4"/>
  <c r="M180" i="4"/>
  <c r="L180" i="4"/>
  <c r="K180" i="4"/>
  <c r="J180" i="4"/>
  <c r="I180" i="4"/>
  <c r="Q180" i="4" s="1"/>
  <c r="M180" i="10" s="1"/>
  <c r="A180" i="4"/>
  <c r="N179" i="4"/>
  <c r="M179" i="4"/>
  <c r="L179" i="4"/>
  <c r="K179" i="4"/>
  <c r="J179" i="4"/>
  <c r="I179" i="4"/>
  <c r="Q179" i="4" s="1"/>
  <c r="M179" i="10" s="1"/>
  <c r="A179" i="4"/>
  <c r="N178" i="4"/>
  <c r="M178" i="4"/>
  <c r="L178" i="4"/>
  <c r="K178" i="4"/>
  <c r="J178" i="4"/>
  <c r="I178" i="4"/>
  <c r="A178" i="4"/>
  <c r="M177" i="4"/>
  <c r="L177" i="4"/>
  <c r="K177" i="4"/>
  <c r="J177" i="4"/>
  <c r="I177" i="4"/>
  <c r="Q177" i="4" s="1"/>
  <c r="H177" i="4"/>
  <c r="A177" i="4"/>
  <c r="M176" i="4"/>
  <c r="L176" i="4"/>
  <c r="K176" i="4"/>
  <c r="J176" i="4"/>
  <c r="I176" i="4"/>
  <c r="Q176" i="4" s="1"/>
  <c r="H176" i="4"/>
  <c r="A176" i="4"/>
  <c r="M175" i="4"/>
  <c r="L175" i="4"/>
  <c r="K175" i="4"/>
  <c r="J175" i="4"/>
  <c r="I175" i="4"/>
  <c r="Q175" i="4" s="1"/>
  <c r="AA175" i="14" s="1"/>
  <c r="H175" i="4"/>
  <c r="A175" i="4"/>
  <c r="M174" i="4"/>
  <c r="L174" i="4"/>
  <c r="K174" i="4"/>
  <c r="J174" i="4"/>
  <c r="I174" i="4"/>
  <c r="Q174" i="4" s="1"/>
  <c r="H174" i="4"/>
  <c r="A174" i="4"/>
  <c r="M173" i="4"/>
  <c r="L173" i="4"/>
  <c r="K173" i="4"/>
  <c r="J173" i="4"/>
  <c r="I173" i="4"/>
  <c r="Q173" i="4" s="1"/>
  <c r="H173" i="4"/>
  <c r="A173" i="4"/>
  <c r="M172" i="4"/>
  <c r="L172" i="4"/>
  <c r="K172" i="4"/>
  <c r="J172" i="4"/>
  <c r="I172" i="4"/>
  <c r="Q172" i="4" s="1"/>
  <c r="H172" i="4"/>
  <c r="A172" i="4"/>
  <c r="M171" i="4"/>
  <c r="L171" i="4"/>
  <c r="K171" i="4"/>
  <c r="J171" i="4"/>
  <c r="I171" i="4"/>
  <c r="Q171" i="4" s="1"/>
  <c r="M171" i="10" s="1"/>
  <c r="H171" i="4"/>
  <c r="A171" i="4"/>
  <c r="M170" i="4"/>
  <c r="L170" i="4"/>
  <c r="K170" i="4"/>
  <c r="J170" i="4"/>
  <c r="I170" i="4"/>
  <c r="H170" i="4"/>
  <c r="A170" i="4"/>
  <c r="M169" i="4"/>
  <c r="L169" i="4"/>
  <c r="K169" i="4"/>
  <c r="J169" i="4"/>
  <c r="I169" i="4"/>
  <c r="Q169" i="4" s="1"/>
  <c r="H169" i="4"/>
  <c r="A169" i="4"/>
  <c r="M168" i="4"/>
  <c r="L168" i="4"/>
  <c r="K168" i="4"/>
  <c r="J168" i="4"/>
  <c r="I168" i="4"/>
  <c r="Q168" i="4" s="1"/>
  <c r="H168" i="4"/>
  <c r="A168" i="4"/>
  <c r="M167" i="4"/>
  <c r="L167" i="4"/>
  <c r="K167" i="4"/>
  <c r="J167" i="4"/>
  <c r="I167" i="4"/>
  <c r="Q167" i="4" s="1"/>
  <c r="H167" i="4"/>
  <c r="A167" i="4"/>
  <c r="M166" i="4"/>
  <c r="L166" i="4"/>
  <c r="K166" i="4"/>
  <c r="J166" i="4"/>
  <c r="I166" i="4"/>
  <c r="H166" i="4"/>
  <c r="Q166" i="4" s="1"/>
  <c r="N166" i="12" s="1"/>
  <c r="A166" i="4"/>
  <c r="M165" i="4"/>
  <c r="L165" i="4"/>
  <c r="K165" i="4"/>
  <c r="J165" i="4"/>
  <c r="I165" i="4"/>
  <c r="H165" i="4"/>
  <c r="Q165" i="4" s="1"/>
  <c r="A165" i="4"/>
  <c r="M164" i="4"/>
  <c r="L164" i="4"/>
  <c r="K164" i="4"/>
  <c r="J164" i="4"/>
  <c r="I164" i="4"/>
  <c r="H164" i="4"/>
  <c r="Q164" i="4" s="1"/>
  <c r="A164" i="4"/>
  <c r="M163" i="4"/>
  <c r="L163" i="4"/>
  <c r="K163" i="4"/>
  <c r="J163" i="4"/>
  <c r="I163" i="4"/>
  <c r="H163" i="4"/>
  <c r="Q163" i="4" s="1"/>
  <c r="M163" i="10" s="1"/>
  <c r="A163" i="4"/>
  <c r="M162" i="4"/>
  <c r="L162" i="4"/>
  <c r="K162" i="4"/>
  <c r="J162" i="4"/>
  <c r="I162" i="4"/>
  <c r="H162" i="4"/>
  <c r="Q162" i="4" s="1"/>
  <c r="A162" i="4"/>
  <c r="M161" i="4"/>
  <c r="L161" i="4"/>
  <c r="K161" i="4"/>
  <c r="J161" i="4"/>
  <c r="I161" i="4"/>
  <c r="H161" i="4"/>
  <c r="A161" i="4"/>
  <c r="M160" i="4"/>
  <c r="L160" i="4"/>
  <c r="K160" i="4"/>
  <c r="J160" i="4"/>
  <c r="I160" i="4"/>
  <c r="H160" i="4"/>
  <c r="Q160" i="4" s="1"/>
  <c r="A160" i="4"/>
  <c r="M159" i="4"/>
  <c r="L159" i="4"/>
  <c r="K159" i="4"/>
  <c r="J159" i="4"/>
  <c r="I159" i="4"/>
  <c r="H159" i="4"/>
  <c r="Q159" i="4" s="1"/>
  <c r="A159" i="4"/>
  <c r="M158" i="4"/>
  <c r="L158" i="4"/>
  <c r="K158" i="4"/>
  <c r="J158" i="4"/>
  <c r="I158" i="4"/>
  <c r="H158" i="4"/>
  <c r="Q158" i="4" s="1"/>
  <c r="A158" i="4"/>
  <c r="M157" i="4"/>
  <c r="L157" i="4"/>
  <c r="K157" i="4"/>
  <c r="J157" i="4"/>
  <c r="I157" i="4"/>
  <c r="H157" i="4"/>
  <c r="Q157" i="4" s="1"/>
  <c r="A157" i="4"/>
  <c r="M156" i="4"/>
  <c r="L156" i="4"/>
  <c r="K156" i="4"/>
  <c r="J156" i="4"/>
  <c r="I156" i="4"/>
  <c r="H156" i="4"/>
  <c r="Q156" i="4" s="1"/>
  <c r="N156" i="12" s="1"/>
  <c r="A156" i="4"/>
  <c r="M155" i="4"/>
  <c r="L155" i="4"/>
  <c r="K155" i="4"/>
  <c r="J155" i="4"/>
  <c r="I155" i="4"/>
  <c r="H155" i="4"/>
  <c r="Q155" i="4" s="1"/>
  <c r="M155" i="10" s="1"/>
  <c r="A155" i="4"/>
  <c r="M154" i="4"/>
  <c r="L154" i="4"/>
  <c r="K154" i="4"/>
  <c r="J154" i="4"/>
  <c r="I154" i="4"/>
  <c r="H154" i="4"/>
  <c r="Q154" i="4" s="1"/>
  <c r="A154" i="4"/>
  <c r="M153" i="4"/>
  <c r="L153" i="4"/>
  <c r="K153" i="4"/>
  <c r="J153" i="4"/>
  <c r="I153" i="4"/>
  <c r="H153" i="4"/>
  <c r="A153" i="4"/>
  <c r="L152" i="4"/>
  <c r="K152" i="4"/>
  <c r="J152" i="4"/>
  <c r="I152" i="4"/>
  <c r="H152" i="4"/>
  <c r="Q152" i="4" s="1"/>
  <c r="G152" i="4"/>
  <c r="A152" i="4"/>
  <c r="L151" i="4"/>
  <c r="K151" i="4"/>
  <c r="J151" i="4"/>
  <c r="I151" i="4"/>
  <c r="H151" i="4"/>
  <c r="Q151" i="4" s="1"/>
  <c r="G151" i="4"/>
  <c r="A151" i="4"/>
  <c r="L150" i="4"/>
  <c r="K150" i="4"/>
  <c r="J150" i="4"/>
  <c r="I150" i="4"/>
  <c r="H150" i="4"/>
  <c r="Q150" i="4" s="1"/>
  <c r="G150" i="4"/>
  <c r="A150" i="4"/>
  <c r="L149" i="4"/>
  <c r="K149" i="4"/>
  <c r="J149" i="4"/>
  <c r="I149" i="4"/>
  <c r="H149" i="4"/>
  <c r="Q149" i="4" s="1"/>
  <c r="G149" i="4"/>
  <c r="A149" i="4"/>
  <c r="L148" i="4"/>
  <c r="K148" i="4"/>
  <c r="J148" i="4"/>
  <c r="I148" i="4"/>
  <c r="H148" i="4"/>
  <c r="Q148" i="4" s="1"/>
  <c r="G148" i="4"/>
  <c r="A148" i="4"/>
  <c r="L147" i="4"/>
  <c r="K147" i="4"/>
  <c r="J147" i="4"/>
  <c r="I147" i="4"/>
  <c r="H147" i="4"/>
  <c r="Q147" i="4" s="1"/>
  <c r="G147" i="4"/>
  <c r="A147" i="4"/>
  <c r="L146" i="4"/>
  <c r="K146" i="4"/>
  <c r="J146" i="4"/>
  <c r="I146" i="4"/>
  <c r="H146" i="4"/>
  <c r="G146" i="4"/>
  <c r="A146" i="4"/>
  <c r="L145" i="4"/>
  <c r="K145" i="4"/>
  <c r="J145" i="4"/>
  <c r="I145" i="4"/>
  <c r="H145" i="4"/>
  <c r="Q145" i="4" s="1"/>
  <c r="G145" i="4"/>
  <c r="A145" i="4"/>
  <c r="L144" i="4"/>
  <c r="K144" i="4"/>
  <c r="J144" i="4"/>
  <c r="I144" i="4"/>
  <c r="H144" i="4"/>
  <c r="Q144" i="4" s="1"/>
  <c r="G144" i="4"/>
  <c r="A144" i="4"/>
  <c r="L143" i="4"/>
  <c r="K143" i="4"/>
  <c r="J143" i="4"/>
  <c r="I143" i="4"/>
  <c r="H143" i="4"/>
  <c r="G143" i="4"/>
  <c r="Q143" i="4" s="1"/>
  <c r="A143" i="4"/>
  <c r="L142" i="4"/>
  <c r="K142" i="4"/>
  <c r="J142" i="4"/>
  <c r="I142" i="4"/>
  <c r="H142" i="4"/>
  <c r="G142" i="4"/>
  <c r="Q142" i="4" s="1"/>
  <c r="A142" i="4"/>
  <c r="L141" i="4"/>
  <c r="K141" i="4"/>
  <c r="J141" i="4"/>
  <c r="I141" i="4"/>
  <c r="H141" i="4"/>
  <c r="G141" i="4"/>
  <c r="Q141" i="4" s="1"/>
  <c r="A141" i="4"/>
  <c r="L140" i="4"/>
  <c r="K140" i="4"/>
  <c r="J140" i="4"/>
  <c r="I140" i="4"/>
  <c r="H140" i="4"/>
  <c r="G140" i="4"/>
  <c r="Q140" i="4" s="1"/>
  <c r="A140" i="4"/>
  <c r="L139" i="4"/>
  <c r="K139" i="4"/>
  <c r="J139" i="4"/>
  <c r="I139" i="4"/>
  <c r="H139" i="4"/>
  <c r="G139" i="4"/>
  <c r="Q139" i="4" s="1"/>
  <c r="A139" i="4"/>
  <c r="L138" i="4"/>
  <c r="K138" i="4"/>
  <c r="J138" i="4"/>
  <c r="I138" i="4"/>
  <c r="H138" i="4"/>
  <c r="G138" i="4"/>
  <c r="A138" i="4"/>
  <c r="L137" i="4"/>
  <c r="K137" i="4"/>
  <c r="J137" i="4"/>
  <c r="I137" i="4"/>
  <c r="H137" i="4"/>
  <c r="G137" i="4"/>
  <c r="A137" i="4"/>
  <c r="L136" i="4"/>
  <c r="K136" i="4"/>
  <c r="J136" i="4"/>
  <c r="I136" i="4"/>
  <c r="H136" i="4"/>
  <c r="G136" i="4"/>
  <c r="Q136" i="4" s="1"/>
  <c r="A136" i="4"/>
  <c r="L135" i="4"/>
  <c r="K135" i="4"/>
  <c r="J135" i="4"/>
  <c r="I135" i="4"/>
  <c r="H135" i="4"/>
  <c r="G135" i="4"/>
  <c r="Q135" i="4" s="1"/>
  <c r="A135" i="4"/>
  <c r="L134" i="4"/>
  <c r="K134" i="4"/>
  <c r="J134" i="4"/>
  <c r="I134" i="4"/>
  <c r="H134" i="4"/>
  <c r="G134" i="4"/>
  <c r="Q134" i="4" s="1"/>
  <c r="A134" i="4"/>
  <c r="L133" i="4"/>
  <c r="K133" i="4"/>
  <c r="J133" i="4"/>
  <c r="I133" i="4"/>
  <c r="H133" i="4"/>
  <c r="G133" i="4"/>
  <c r="Q133" i="4" s="1"/>
  <c r="A133" i="4"/>
  <c r="L132" i="4"/>
  <c r="K132" i="4"/>
  <c r="J132" i="4"/>
  <c r="I132" i="4"/>
  <c r="H132" i="4"/>
  <c r="G132" i="4"/>
  <c r="Q132" i="4" s="1"/>
  <c r="F132" i="4"/>
  <c r="A132" i="4"/>
  <c r="L131" i="4"/>
  <c r="K131" i="4"/>
  <c r="J131" i="4"/>
  <c r="I131" i="4"/>
  <c r="H131" i="4"/>
  <c r="G131" i="4"/>
  <c r="Q131" i="4" s="1"/>
  <c r="F131" i="4"/>
  <c r="A131" i="4"/>
  <c r="L130" i="4"/>
  <c r="K130" i="4"/>
  <c r="J130" i="4"/>
  <c r="I130" i="4"/>
  <c r="H130" i="4"/>
  <c r="G130" i="4"/>
  <c r="Q130" i="4" s="1"/>
  <c r="F130" i="4"/>
  <c r="A130" i="4"/>
  <c r="L129" i="4"/>
  <c r="K129" i="4"/>
  <c r="J129" i="4"/>
  <c r="I129" i="4"/>
  <c r="H129" i="4"/>
  <c r="G129" i="4"/>
  <c r="Q129" i="4" s="1"/>
  <c r="F129" i="4"/>
  <c r="A129" i="4"/>
  <c r="L128" i="4"/>
  <c r="K128" i="4"/>
  <c r="J128" i="4"/>
  <c r="I128" i="4"/>
  <c r="H128" i="4"/>
  <c r="G128" i="4"/>
  <c r="F128" i="4"/>
  <c r="A128" i="4"/>
  <c r="L127" i="4"/>
  <c r="K127" i="4"/>
  <c r="J127" i="4"/>
  <c r="I127" i="4"/>
  <c r="H127" i="4"/>
  <c r="G127" i="4"/>
  <c r="Q127" i="4" s="1"/>
  <c r="F127" i="4"/>
  <c r="A127" i="4"/>
  <c r="L126" i="4"/>
  <c r="K126" i="4"/>
  <c r="J126" i="4"/>
  <c r="I126" i="4"/>
  <c r="H126" i="4"/>
  <c r="G126" i="4"/>
  <c r="Q126" i="4" s="1"/>
  <c r="F126" i="4"/>
  <c r="A126" i="4"/>
  <c r="L125" i="4"/>
  <c r="K125" i="4"/>
  <c r="J125" i="4"/>
  <c r="I125" i="4"/>
  <c r="H125" i="4"/>
  <c r="G125" i="4"/>
  <c r="Q125" i="4" s="1"/>
  <c r="F125" i="4"/>
  <c r="A125" i="4"/>
  <c r="L124" i="4"/>
  <c r="K124" i="4"/>
  <c r="J124" i="4"/>
  <c r="I124" i="4"/>
  <c r="H124" i="4"/>
  <c r="G124" i="4"/>
  <c r="Q124" i="4" s="1"/>
  <c r="F124" i="4"/>
  <c r="A124" i="4"/>
  <c r="L123" i="4"/>
  <c r="K123" i="4"/>
  <c r="J123" i="4"/>
  <c r="I123" i="4"/>
  <c r="H123" i="4"/>
  <c r="G123" i="4"/>
  <c r="Q123" i="4" s="1"/>
  <c r="F123" i="4"/>
  <c r="A123" i="4"/>
  <c r="L122" i="4"/>
  <c r="K122" i="4"/>
  <c r="J122" i="4"/>
  <c r="I122" i="4"/>
  <c r="H122" i="4"/>
  <c r="G122" i="4"/>
  <c r="F122" i="4"/>
  <c r="Q122" i="4" s="1"/>
  <c r="A122" i="4"/>
  <c r="L121" i="4"/>
  <c r="K121" i="4"/>
  <c r="J121" i="4"/>
  <c r="I121" i="4"/>
  <c r="H121" i="4"/>
  <c r="G121" i="4"/>
  <c r="F121" i="4"/>
  <c r="Q121" i="4" s="1"/>
  <c r="A121" i="4"/>
  <c r="L120" i="4"/>
  <c r="K120" i="4"/>
  <c r="J120" i="4"/>
  <c r="I120" i="4"/>
  <c r="H120" i="4"/>
  <c r="G120" i="4"/>
  <c r="F120" i="4"/>
  <c r="Q120" i="4" s="1"/>
  <c r="A120" i="4"/>
  <c r="L119" i="4"/>
  <c r="K119" i="4"/>
  <c r="J119" i="4"/>
  <c r="I119" i="4"/>
  <c r="H119" i="4"/>
  <c r="G119" i="4"/>
  <c r="F119" i="4"/>
  <c r="Q119" i="4" s="1"/>
  <c r="AA119" i="14" s="1"/>
  <c r="A119" i="4"/>
  <c r="L118" i="4"/>
  <c r="K118" i="4"/>
  <c r="J118" i="4"/>
  <c r="I118" i="4"/>
  <c r="H118" i="4"/>
  <c r="G118" i="4"/>
  <c r="F118" i="4"/>
  <c r="Q118" i="4" s="1"/>
  <c r="A118" i="4"/>
  <c r="L117" i="4"/>
  <c r="K117" i="4"/>
  <c r="J117" i="4"/>
  <c r="I117" i="4"/>
  <c r="H117" i="4"/>
  <c r="G117" i="4"/>
  <c r="F117" i="4"/>
  <c r="Q117" i="4" s="1"/>
  <c r="A117" i="4"/>
  <c r="L116" i="4"/>
  <c r="K116" i="4"/>
  <c r="J116" i="4"/>
  <c r="I116" i="4"/>
  <c r="H116" i="4"/>
  <c r="G116" i="4"/>
  <c r="F116" i="4"/>
  <c r="Q116" i="4" s="1"/>
  <c r="A116" i="4"/>
  <c r="L115" i="4"/>
  <c r="K115" i="4"/>
  <c r="J115" i="4"/>
  <c r="I115" i="4"/>
  <c r="H115" i="4"/>
  <c r="G115" i="4"/>
  <c r="F115" i="4"/>
  <c r="Q115" i="4" s="1"/>
  <c r="A115" i="4"/>
  <c r="L114" i="4"/>
  <c r="K114" i="4"/>
  <c r="J114" i="4"/>
  <c r="I114" i="4"/>
  <c r="H114" i="4"/>
  <c r="G114" i="4"/>
  <c r="F114" i="4"/>
  <c r="Q114" i="4" s="1"/>
  <c r="A114" i="4"/>
  <c r="L113" i="4"/>
  <c r="K113" i="4"/>
  <c r="J113" i="4"/>
  <c r="I113" i="4"/>
  <c r="H113" i="4"/>
  <c r="G113" i="4"/>
  <c r="F113" i="4"/>
  <c r="Q113" i="4" s="1"/>
  <c r="N113" i="12" s="1"/>
  <c r="A113" i="4"/>
  <c r="L112" i="4"/>
  <c r="J112" i="4"/>
  <c r="I112" i="4"/>
  <c r="H112" i="4"/>
  <c r="G112" i="4"/>
  <c r="F112" i="4"/>
  <c r="Q112" i="4" s="1"/>
  <c r="E112" i="4"/>
  <c r="A112" i="4"/>
  <c r="L111" i="4"/>
  <c r="J111" i="4"/>
  <c r="I111" i="4"/>
  <c r="H111" i="4"/>
  <c r="G111" i="4"/>
  <c r="F111" i="4"/>
  <c r="Q111" i="4" s="1"/>
  <c r="E111" i="4"/>
  <c r="A111" i="4"/>
  <c r="L110" i="4"/>
  <c r="J110" i="4"/>
  <c r="I110" i="4"/>
  <c r="H110" i="4"/>
  <c r="G110" i="4"/>
  <c r="F110" i="4"/>
  <c r="E110" i="4"/>
  <c r="A110" i="4"/>
  <c r="L109" i="4"/>
  <c r="J109" i="4"/>
  <c r="I109" i="4"/>
  <c r="H109" i="4"/>
  <c r="G109" i="4"/>
  <c r="F109" i="4"/>
  <c r="Q109" i="4" s="1"/>
  <c r="E109" i="4"/>
  <c r="A109" i="4"/>
  <c r="L108" i="4"/>
  <c r="J108" i="4"/>
  <c r="I108" i="4"/>
  <c r="H108" i="4"/>
  <c r="G108" i="4"/>
  <c r="F108" i="4"/>
  <c r="Q108" i="4" s="1"/>
  <c r="E108" i="4"/>
  <c r="A108" i="4"/>
  <c r="L107" i="4"/>
  <c r="J107" i="4"/>
  <c r="I107" i="4"/>
  <c r="H107" i="4"/>
  <c r="G107" i="4"/>
  <c r="F107" i="4"/>
  <c r="Q107" i="4" s="1"/>
  <c r="E107" i="4"/>
  <c r="A107" i="4"/>
  <c r="L106" i="4"/>
  <c r="J106" i="4"/>
  <c r="I106" i="4"/>
  <c r="H106" i="4"/>
  <c r="G106" i="4"/>
  <c r="F106" i="4"/>
  <c r="Q106" i="4" s="1"/>
  <c r="E106" i="4"/>
  <c r="A106" i="4"/>
  <c r="L105" i="4"/>
  <c r="J105" i="4"/>
  <c r="I105" i="4"/>
  <c r="H105" i="4"/>
  <c r="G105" i="4"/>
  <c r="F105" i="4"/>
  <c r="Q105" i="4" s="1"/>
  <c r="E105" i="4"/>
  <c r="A105" i="4"/>
  <c r="L104" i="4"/>
  <c r="J104" i="4"/>
  <c r="I104" i="4"/>
  <c r="H104" i="4"/>
  <c r="G104" i="4"/>
  <c r="F104" i="4"/>
  <c r="Q104" i="4" s="1"/>
  <c r="E104" i="4"/>
  <c r="A104" i="4"/>
  <c r="L103" i="4"/>
  <c r="J103" i="4"/>
  <c r="I103" i="4"/>
  <c r="H103" i="4"/>
  <c r="G103" i="4"/>
  <c r="F103" i="4"/>
  <c r="Q103" i="4" s="1"/>
  <c r="E103" i="4"/>
  <c r="A103" i="4"/>
  <c r="L102" i="4"/>
  <c r="J102" i="4"/>
  <c r="I102" i="4"/>
  <c r="H102" i="4"/>
  <c r="G102" i="4"/>
  <c r="F102" i="4"/>
  <c r="Q102" i="4" s="1"/>
  <c r="E102" i="4"/>
  <c r="A102" i="4"/>
  <c r="L101" i="4"/>
  <c r="J101" i="4"/>
  <c r="I101" i="4"/>
  <c r="H101" i="4"/>
  <c r="G101" i="4"/>
  <c r="F101" i="4"/>
  <c r="Q101" i="4" s="1"/>
  <c r="N101" i="12" s="1"/>
  <c r="E101" i="4"/>
  <c r="A101" i="4"/>
  <c r="L100" i="4"/>
  <c r="J100" i="4"/>
  <c r="I100" i="4"/>
  <c r="H100" i="4"/>
  <c r="G100" i="4"/>
  <c r="F100" i="4"/>
  <c r="E100" i="4"/>
  <c r="Q100" i="4" s="1"/>
  <c r="A100" i="4"/>
  <c r="L99" i="4"/>
  <c r="J99" i="4"/>
  <c r="I99" i="4"/>
  <c r="H99" i="4"/>
  <c r="G99" i="4"/>
  <c r="F99" i="4"/>
  <c r="E99" i="4"/>
  <c r="Q99" i="4" s="1"/>
  <c r="A99" i="4"/>
  <c r="L98" i="4"/>
  <c r="J98" i="4"/>
  <c r="I98" i="4"/>
  <c r="H98" i="4"/>
  <c r="G98" i="4"/>
  <c r="F98" i="4"/>
  <c r="E98" i="4"/>
  <c r="Q98" i="4" s="1"/>
  <c r="A98" i="4"/>
  <c r="L97" i="4"/>
  <c r="J97" i="4"/>
  <c r="I97" i="4"/>
  <c r="H97" i="4"/>
  <c r="G97" i="4"/>
  <c r="F97" i="4"/>
  <c r="E97" i="4"/>
  <c r="Q97" i="4" s="1"/>
  <c r="N97" i="12" s="1"/>
  <c r="A97" i="4"/>
  <c r="L96" i="4"/>
  <c r="J96" i="4"/>
  <c r="I96" i="4"/>
  <c r="H96" i="4"/>
  <c r="G96" i="4"/>
  <c r="F96" i="4"/>
  <c r="E96" i="4"/>
  <c r="Q96" i="4" s="1"/>
  <c r="A96" i="4"/>
  <c r="L95" i="4"/>
  <c r="J95" i="4"/>
  <c r="I95" i="4"/>
  <c r="H95" i="4"/>
  <c r="G95" i="4"/>
  <c r="F95" i="4"/>
  <c r="E95" i="4"/>
  <c r="Q95" i="4" s="1"/>
  <c r="N95" i="12" s="1"/>
  <c r="A95" i="4"/>
  <c r="L94" i="4"/>
  <c r="J94" i="4"/>
  <c r="I94" i="4"/>
  <c r="H94" i="4"/>
  <c r="G94" i="4"/>
  <c r="F94" i="4"/>
  <c r="E94" i="4"/>
  <c r="Q94" i="4" s="1"/>
  <c r="A94" i="4"/>
  <c r="L93" i="4"/>
  <c r="J93" i="4"/>
  <c r="I93" i="4"/>
  <c r="H93" i="4"/>
  <c r="G93" i="4"/>
  <c r="F93" i="4"/>
  <c r="E93" i="4"/>
  <c r="Q93" i="4" s="1"/>
  <c r="A93" i="4"/>
  <c r="L92" i="4"/>
  <c r="J92" i="4"/>
  <c r="I92" i="4"/>
  <c r="H92" i="4"/>
  <c r="G92" i="4"/>
  <c r="F92" i="4"/>
  <c r="E92" i="4"/>
  <c r="Q92" i="4" s="1"/>
  <c r="N92" i="12" s="1"/>
  <c r="A92" i="4"/>
  <c r="L91" i="4"/>
  <c r="J91" i="4"/>
  <c r="I91" i="4"/>
  <c r="H91" i="4"/>
  <c r="G91" i="4"/>
  <c r="F91" i="4"/>
  <c r="E91" i="4"/>
  <c r="Q91" i="4" s="1"/>
  <c r="A91" i="4"/>
  <c r="L90" i="4"/>
  <c r="J90" i="4"/>
  <c r="I90" i="4"/>
  <c r="H90" i="4"/>
  <c r="G90" i="4"/>
  <c r="F90" i="4"/>
  <c r="E90" i="4"/>
  <c r="Q90" i="4" s="1"/>
  <c r="A90" i="4"/>
  <c r="L89" i="4"/>
  <c r="J89" i="4"/>
  <c r="I89" i="4"/>
  <c r="H89" i="4"/>
  <c r="G89" i="4"/>
  <c r="F89" i="4"/>
  <c r="E89" i="4"/>
  <c r="Q89" i="4" s="1"/>
  <c r="A89" i="4"/>
  <c r="L88" i="4"/>
  <c r="J88" i="4"/>
  <c r="I88" i="4"/>
  <c r="H88" i="4"/>
  <c r="G88" i="4"/>
  <c r="F88" i="4"/>
  <c r="E88" i="4"/>
  <c r="Q88" i="4" s="1"/>
  <c r="A88" i="4"/>
  <c r="L87" i="4"/>
  <c r="I87" i="4"/>
  <c r="H87" i="4"/>
  <c r="G87" i="4"/>
  <c r="F87" i="4"/>
  <c r="E87" i="4"/>
  <c r="Q87" i="4" s="1"/>
  <c r="D87" i="4"/>
  <c r="A87" i="4"/>
  <c r="L86" i="4"/>
  <c r="I86" i="4"/>
  <c r="H86" i="4"/>
  <c r="G86" i="4"/>
  <c r="F86" i="4"/>
  <c r="E86" i="4"/>
  <c r="Q86" i="4" s="1"/>
  <c r="D86" i="4"/>
  <c r="A86" i="4"/>
  <c r="L85" i="4"/>
  <c r="I85" i="4"/>
  <c r="H85" i="4"/>
  <c r="G85" i="4"/>
  <c r="F85" i="4"/>
  <c r="E85" i="4"/>
  <c r="Q85" i="4" s="1"/>
  <c r="D85" i="4"/>
  <c r="A85" i="4"/>
  <c r="L84" i="4"/>
  <c r="I84" i="4"/>
  <c r="H84" i="4"/>
  <c r="G84" i="4"/>
  <c r="F84" i="4"/>
  <c r="E84" i="4"/>
  <c r="Q84" i="4" s="1"/>
  <c r="D84" i="4"/>
  <c r="A84" i="4"/>
  <c r="L83" i="4"/>
  <c r="I83" i="4"/>
  <c r="H83" i="4"/>
  <c r="G83" i="4"/>
  <c r="F83" i="4"/>
  <c r="E83" i="4"/>
  <c r="Q83" i="4" s="1"/>
  <c r="D83" i="4"/>
  <c r="A83" i="4"/>
  <c r="L82" i="4"/>
  <c r="I82" i="4"/>
  <c r="H82" i="4"/>
  <c r="G82" i="4"/>
  <c r="F82" i="4"/>
  <c r="E82" i="4"/>
  <c r="Q82" i="4" s="1"/>
  <c r="M82" i="10" s="1"/>
  <c r="D82" i="4"/>
  <c r="A82" i="4"/>
  <c r="L81" i="4"/>
  <c r="I81" i="4"/>
  <c r="H81" i="4"/>
  <c r="G81" i="4"/>
  <c r="F81" i="4"/>
  <c r="E81" i="4"/>
  <c r="Q81" i="4" s="1"/>
  <c r="D81" i="4"/>
  <c r="A81" i="4"/>
  <c r="L80" i="4"/>
  <c r="I80" i="4"/>
  <c r="H80" i="4"/>
  <c r="G80" i="4"/>
  <c r="F80" i="4"/>
  <c r="E80" i="4"/>
  <c r="Q80" i="4" s="1"/>
  <c r="N80" i="12" s="1"/>
  <c r="D80" i="4"/>
  <c r="A80" i="4"/>
  <c r="L79" i="4"/>
  <c r="I79" i="4"/>
  <c r="H79" i="4"/>
  <c r="G79" i="4"/>
  <c r="F79" i="4"/>
  <c r="E79" i="4"/>
  <c r="Q79" i="4" s="1"/>
  <c r="D79" i="4"/>
  <c r="A79" i="4"/>
  <c r="L78" i="4"/>
  <c r="I78" i="4"/>
  <c r="H78" i="4"/>
  <c r="G78" i="4"/>
  <c r="F78" i="4"/>
  <c r="E78" i="4"/>
  <c r="D78" i="4"/>
  <c r="Q78" i="4" s="1"/>
  <c r="A78" i="4"/>
  <c r="L77" i="4"/>
  <c r="I77" i="4"/>
  <c r="H77" i="4"/>
  <c r="G77" i="4"/>
  <c r="F77" i="4"/>
  <c r="E77" i="4"/>
  <c r="D77" i="4"/>
  <c r="Q77" i="4" s="1"/>
  <c r="N77" i="12" s="1"/>
  <c r="A77" i="4"/>
  <c r="L76" i="4"/>
  <c r="I76" i="4"/>
  <c r="H76" i="4"/>
  <c r="G76" i="4"/>
  <c r="F76" i="4"/>
  <c r="E76" i="4"/>
  <c r="D76" i="4"/>
  <c r="Q76" i="4" s="1"/>
  <c r="A76" i="4"/>
  <c r="L75" i="4"/>
  <c r="I75" i="4"/>
  <c r="H75" i="4"/>
  <c r="G75" i="4"/>
  <c r="F75" i="4"/>
  <c r="E75" i="4"/>
  <c r="D75" i="4"/>
  <c r="Q75" i="4" s="1"/>
  <c r="A75" i="4"/>
  <c r="L74" i="4"/>
  <c r="I74" i="4"/>
  <c r="H74" i="4"/>
  <c r="G74" i="4"/>
  <c r="F74" i="4"/>
  <c r="E74" i="4"/>
  <c r="D74" i="4"/>
  <c r="Q74" i="4" s="1"/>
  <c r="N74" i="12" s="1"/>
  <c r="A74" i="4"/>
  <c r="L73" i="4"/>
  <c r="I73" i="4"/>
  <c r="H73" i="4"/>
  <c r="G73" i="4"/>
  <c r="F73" i="4"/>
  <c r="E73" i="4"/>
  <c r="D73" i="4"/>
  <c r="Q73" i="4" s="1"/>
  <c r="A73" i="4"/>
  <c r="L72" i="4"/>
  <c r="I72" i="4"/>
  <c r="H72" i="4"/>
  <c r="G72" i="4"/>
  <c r="F72" i="4"/>
  <c r="E72" i="4"/>
  <c r="D72" i="4"/>
  <c r="Q72" i="4" s="1"/>
  <c r="A72" i="4"/>
  <c r="L71" i="4"/>
  <c r="I71" i="4"/>
  <c r="H71" i="4"/>
  <c r="G71" i="4"/>
  <c r="F71" i="4"/>
  <c r="E71" i="4"/>
  <c r="D71" i="4"/>
  <c r="Q71" i="4" s="1"/>
  <c r="N71" i="12" s="1"/>
  <c r="A71" i="4"/>
  <c r="L70" i="4"/>
  <c r="I70" i="4"/>
  <c r="H70" i="4"/>
  <c r="G70" i="4"/>
  <c r="F70" i="4"/>
  <c r="E70" i="4"/>
  <c r="D70" i="4"/>
  <c r="Q70" i="4" s="1"/>
  <c r="A70" i="4"/>
  <c r="L69" i="4"/>
  <c r="I69" i="4"/>
  <c r="H69" i="4"/>
  <c r="G69" i="4"/>
  <c r="F69" i="4"/>
  <c r="E69" i="4"/>
  <c r="D69" i="4"/>
  <c r="Q69" i="4" s="1"/>
  <c r="A69" i="4"/>
  <c r="L68" i="4"/>
  <c r="I68" i="4"/>
  <c r="H68" i="4"/>
  <c r="G68" i="4"/>
  <c r="F68" i="4"/>
  <c r="E68" i="4"/>
  <c r="D68" i="4"/>
  <c r="Q68" i="4" s="1"/>
  <c r="A68" i="4"/>
  <c r="L67" i="4"/>
  <c r="I67" i="4"/>
  <c r="H67" i="4"/>
  <c r="G67" i="4"/>
  <c r="F67" i="4"/>
  <c r="E67" i="4"/>
  <c r="D67" i="4"/>
  <c r="Q67" i="4" s="1"/>
  <c r="A67" i="4"/>
  <c r="L66" i="4"/>
  <c r="I66" i="4"/>
  <c r="H66" i="4"/>
  <c r="G66" i="4"/>
  <c r="F66" i="4"/>
  <c r="E66" i="4"/>
  <c r="D66" i="4"/>
  <c r="Q66" i="4" s="1"/>
  <c r="C66" i="4"/>
  <c r="A66" i="4"/>
  <c r="L65" i="4"/>
  <c r="I65" i="4"/>
  <c r="H65" i="4"/>
  <c r="G65" i="4"/>
  <c r="F65" i="4"/>
  <c r="E65" i="4"/>
  <c r="D65" i="4"/>
  <c r="Q65" i="4" s="1"/>
  <c r="C65" i="4"/>
  <c r="A65" i="4"/>
  <c r="L64" i="4"/>
  <c r="I64" i="4"/>
  <c r="H64" i="4"/>
  <c r="G64" i="4"/>
  <c r="F64" i="4"/>
  <c r="E64" i="4"/>
  <c r="D64" i="4"/>
  <c r="Q64" i="4" s="1"/>
  <c r="C64" i="4"/>
  <c r="A64" i="4"/>
  <c r="L63" i="4"/>
  <c r="I63" i="4"/>
  <c r="H63" i="4"/>
  <c r="G63" i="4"/>
  <c r="F63" i="4"/>
  <c r="E63" i="4"/>
  <c r="D63" i="4"/>
  <c r="Q63" i="4" s="1"/>
  <c r="C63" i="4"/>
  <c r="A63" i="4"/>
  <c r="L62" i="4"/>
  <c r="I62" i="4"/>
  <c r="H62" i="4"/>
  <c r="G62" i="4"/>
  <c r="F62" i="4"/>
  <c r="E62" i="4"/>
  <c r="D62" i="4"/>
  <c r="C62" i="4"/>
  <c r="A62" i="4"/>
  <c r="L61" i="4"/>
  <c r="I61" i="4"/>
  <c r="H61" i="4"/>
  <c r="G61" i="4"/>
  <c r="F61" i="4"/>
  <c r="E61" i="4"/>
  <c r="D61" i="4"/>
  <c r="Q61" i="4" s="1"/>
  <c r="C61" i="4"/>
  <c r="A61" i="4"/>
  <c r="L60" i="4"/>
  <c r="I60" i="4"/>
  <c r="H60" i="4"/>
  <c r="G60" i="4"/>
  <c r="F60" i="4"/>
  <c r="E60" i="4"/>
  <c r="D60" i="4"/>
  <c r="Q60" i="4" s="1"/>
  <c r="C60" i="4"/>
  <c r="A60" i="4"/>
  <c r="L59" i="4"/>
  <c r="I59" i="4"/>
  <c r="H59" i="4"/>
  <c r="G59" i="4"/>
  <c r="F59" i="4"/>
  <c r="E59" i="4"/>
  <c r="D59" i="4"/>
  <c r="Q59" i="4" s="1"/>
  <c r="C59" i="4"/>
  <c r="A59" i="4"/>
  <c r="L58" i="4"/>
  <c r="I58" i="4"/>
  <c r="H58" i="4"/>
  <c r="G58" i="4"/>
  <c r="F58" i="4"/>
  <c r="E58" i="4"/>
  <c r="D58" i="4"/>
  <c r="Q58" i="4" s="1"/>
  <c r="C58" i="4"/>
  <c r="A58" i="4"/>
  <c r="L57" i="4"/>
  <c r="I57" i="4"/>
  <c r="H57" i="4"/>
  <c r="G57" i="4"/>
  <c r="F57" i="4"/>
  <c r="E57" i="4"/>
  <c r="D57" i="4"/>
  <c r="C57" i="4"/>
  <c r="Q57" i="4" s="1"/>
  <c r="A57" i="4"/>
  <c r="L56" i="4"/>
  <c r="I56" i="4"/>
  <c r="H56" i="4"/>
  <c r="G56" i="4"/>
  <c r="F56" i="4"/>
  <c r="E56" i="4"/>
  <c r="D56" i="4"/>
  <c r="C56" i="4"/>
  <c r="Q56" i="4" s="1"/>
  <c r="A56" i="4"/>
  <c r="L55" i="4"/>
  <c r="I55" i="4"/>
  <c r="H55" i="4"/>
  <c r="G55" i="4"/>
  <c r="F55" i="4"/>
  <c r="E55" i="4"/>
  <c r="D55" i="4"/>
  <c r="C55" i="4"/>
  <c r="Q55" i="4" s="1"/>
  <c r="A55" i="4"/>
  <c r="L54" i="4"/>
  <c r="I54" i="4"/>
  <c r="H54" i="4"/>
  <c r="G54" i="4"/>
  <c r="F54" i="4"/>
  <c r="E54" i="4"/>
  <c r="D54" i="4"/>
  <c r="C54" i="4"/>
  <c r="Q54" i="4" s="1"/>
  <c r="AA54" i="14" s="1"/>
  <c r="A54" i="4"/>
  <c r="L53" i="4"/>
  <c r="I53" i="4"/>
  <c r="H53" i="4"/>
  <c r="G53" i="4"/>
  <c r="F53" i="4"/>
  <c r="E53" i="4"/>
  <c r="D53" i="4"/>
  <c r="C53" i="4"/>
  <c r="Q53" i="4" s="1"/>
  <c r="A53" i="4"/>
  <c r="L52" i="4"/>
  <c r="I52" i="4"/>
  <c r="H52" i="4"/>
  <c r="G52" i="4"/>
  <c r="F52" i="4"/>
  <c r="E52" i="4"/>
  <c r="D52" i="4"/>
  <c r="C52" i="4"/>
  <c r="Q52" i="4" s="1"/>
  <c r="A52" i="4"/>
  <c r="L51" i="4"/>
  <c r="I51" i="4"/>
  <c r="H51" i="4"/>
  <c r="G51" i="4"/>
  <c r="F51" i="4"/>
  <c r="E51" i="4"/>
  <c r="D51" i="4"/>
  <c r="C51" i="4"/>
  <c r="Q51" i="4" s="1"/>
  <c r="A51" i="4"/>
  <c r="L50" i="4"/>
  <c r="I50" i="4"/>
  <c r="H50" i="4"/>
  <c r="G50" i="4"/>
  <c r="F50" i="4"/>
  <c r="E50" i="4"/>
  <c r="D50" i="4"/>
  <c r="C50" i="4"/>
  <c r="Q50" i="4" s="1"/>
  <c r="N50" i="12" s="1"/>
  <c r="A50" i="4"/>
  <c r="L49" i="4"/>
  <c r="I49" i="4"/>
  <c r="H49" i="4"/>
  <c r="G49" i="4"/>
  <c r="F49" i="4"/>
  <c r="E49" i="4"/>
  <c r="D49" i="4"/>
  <c r="C49" i="4"/>
  <c r="Q49" i="4" s="1"/>
  <c r="A49" i="4"/>
  <c r="L48" i="4"/>
  <c r="I48" i="4"/>
  <c r="H48" i="4"/>
  <c r="G48" i="4"/>
  <c r="F48" i="4"/>
  <c r="E48" i="4"/>
  <c r="D48" i="4"/>
  <c r="C48" i="4"/>
  <c r="Q48" i="4" s="1"/>
  <c r="A48" i="4"/>
  <c r="L47" i="4"/>
  <c r="I47" i="4"/>
  <c r="H47" i="4"/>
  <c r="G47" i="4"/>
  <c r="F47" i="4"/>
  <c r="E47" i="4"/>
  <c r="D47" i="4"/>
  <c r="C47" i="4"/>
  <c r="Q47" i="4" s="1"/>
  <c r="A47" i="4"/>
  <c r="L46" i="4"/>
  <c r="I46" i="4"/>
  <c r="H46" i="4"/>
  <c r="G46" i="4"/>
  <c r="F46" i="4"/>
  <c r="E46" i="4"/>
  <c r="D46" i="4"/>
  <c r="C46" i="4"/>
  <c r="Q46" i="4" s="1"/>
  <c r="A46" i="4"/>
  <c r="L45" i="4"/>
  <c r="I45" i="4"/>
  <c r="H45" i="4"/>
  <c r="G45" i="4"/>
  <c r="F45" i="4"/>
  <c r="E45" i="4"/>
  <c r="D45" i="4"/>
  <c r="C45" i="4"/>
  <c r="Q45" i="4" s="1"/>
  <c r="A45" i="4"/>
  <c r="L44" i="4"/>
  <c r="I44" i="4"/>
  <c r="H44" i="4"/>
  <c r="G44" i="4"/>
  <c r="F44" i="4"/>
  <c r="E44" i="4"/>
  <c r="D44" i="4"/>
  <c r="C44" i="4"/>
  <c r="Q44" i="4" s="1"/>
  <c r="A44" i="4"/>
  <c r="L43" i="4"/>
  <c r="I43" i="4"/>
  <c r="H43" i="4"/>
  <c r="G43" i="4"/>
  <c r="F43" i="4"/>
  <c r="E43" i="4"/>
  <c r="D43" i="4"/>
  <c r="C43" i="4"/>
  <c r="Q43" i="4" s="1"/>
  <c r="A43" i="4"/>
  <c r="L42" i="4"/>
  <c r="I42" i="4"/>
  <c r="G42" i="4"/>
  <c r="F42" i="4"/>
  <c r="E42" i="4"/>
  <c r="D42" i="4"/>
  <c r="C42" i="4"/>
  <c r="Q42" i="4" s="1"/>
  <c r="B42" i="4"/>
  <c r="A42" i="4"/>
  <c r="L41" i="4"/>
  <c r="I41" i="4"/>
  <c r="G41" i="4"/>
  <c r="F41" i="4"/>
  <c r="E41" i="4"/>
  <c r="D41" i="4"/>
  <c r="C41" i="4"/>
  <c r="B41" i="4"/>
  <c r="A41" i="4"/>
  <c r="L40" i="4"/>
  <c r="I40" i="4"/>
  <c r="G40" i="4"/>
  <c r="F40" i="4"/>
  <c r="E40" i="4"/>
  <c r="D40" i="4"/>
  <c r="C40" i="4"/>
  <c r="Q40" i="4" s="1"/>
  <c r="B40" i="4"/>
  <c r="A40" i="4"/>
  <c r="L39" i="4"/>
  <c r="I39" i="4"/>
  <c r="G39" i="4"/>
  <c r="F39" i="4"/>
  <c r="E39" i="4"/>
  <c r="D39" i="4"/>
  <c r="C39" i="4"/>
  <c r="Q39" i="4" s="1"/>
  <c r="B39" i="4"/>
  <c r="A39" i="4"/>
  <c r="L38" i="4"/>
  <c r="I38" i="4"/>
  <c r="G38" i="4"/>
  <c r="F38" i="4"/>
  <c r="E38" i="4"/>
  <c r="D38" i="4"/>
  <c r="C38" i="4"/>
  <c r="B38" i="4"/>
  <c r="A38" i="4"/>
  <c r="L37" i="4"/>
  <c r="I37" i="4"/>
  <c r="G37" i="4"/>
  <c r="F37" i="4"/>
  <c r="E37" i="4"/>
  <c r="D37" i="4"/>
  <c r="B37" i="4"/>
  <c r="A37" i="4"/>
  <c r="L36" i="4"/>
  <c r="I36" i="4"/>
  <c r="G36" i="4"/>
  <c r="F36" i="4"/>
  <c r="E36" i="4"/>
  <c r="D36" i="4"/>
  <c r="C36" i="4"/>
  <c r="B36" i="4"/>
  <c r="Q36" i="4" s="1"/>
  <c r="A36" i="4"/>
  <c r="L35" i="4"/>
  <c r="I35" i="4"/>
  <c r="G35" i="4"/>
  <c r="F35" i="4"/>
  <c r="E35" i="4"/>
  <c r="D35" i="4"/>
  <c r="C35" i="4"/>
  <c r="B35" i="4"/>
  <c r="Q35" i="4" s="1"/>
  <c r="N35" i="12" s="1"/>
  <c r="A35" i="4"/>
  <c r="L34" i="4"/>
  <c r="I34" i="4"/>
  <c r="G34" i="4"/>
  <c r="F34" i="4"/>
  <c r="E34" i="4"/>
  <c r="D34" i="4"/>
  <c r="C34" i="4"/>
  <c r="B34" i="4"/>
  <c r="Q34" i="4" s="1"/>
  <c r="A34" i="4"/>
  <c r="L33" i="4"/>
  <c r="I33" i="4"/>
  <c r="G33" i="4"/>
  <c r="F33" i="4"/>
  <c r="E33" i="4"/>
  <c r="D33" i="4"/>
  <c r="C33" i="4"/>
  <c r="B33" i="4"/>
  <c r="Q33" i="4" s="1"/>
  <c r="A33" i="4"/>
  <c r="L32" i="4"/>
  <c r="I32" i="4"/>
  <c r="G32" i="4"/>
  <c r="F32" i="4"/>
  <c r="E32" i="4"/>
  <c r="D32" i="4"/>
  <c r="C32" i="4"/>
  <c r="B32" i="4"/>
  <c r="Q32" i="4" s="1"/>
  <c r="A32" i="4"/>
  <c r="L31" i="4"/>
  <c r="I31" i="4"/>
  <c r="G31" i="4"/>
  <c r="F31" i="4"/>
  <c r="E31" i="4"/>
  <c r="D31" i="4"/>
  <c r="C31" i="4"/>
  <c r="B31" i="4"/>
  <c r="Q31" i="4" s="1"/>
  <c r="A31" i="4"/>
  <c r="L30" i="4"/>
  <c r="I30" i="4"/>
  <c r="G30" i="4"/>
  <c r="F30" i="4"/>
  <c r="E30" i="4"/>
  <c r="D30" i="4"/>
  <c r="C30" i="4"/>
  <c r="B30" i="4"/>
  <c r="Q30" i="4" s="1"/>
  <c r="A30" i="4"/>
  <c r="L29" i="4"/>
  <c r="I29" i="4"/>
  <c r="G29" i="4"/>
  <c r="F29" i="4"/>
  <c r="E29" i="4"/>
  <c r="D29" i="4"/>
  <c r="C29" i="4"/>
  <c r="B29" i="4"/>
  <c r="Q29" i="4" s="1"/>
  <c r="A29" i="4"/>
  <c r="L28" i="4"/>
  <c r="I28" i="4"/>
  <c r="G28" i="4"/>
  <c r="F28" i="4"/>
  <c r="E28" i="4"/>
  <c r="D28" i="4"/>
  <c r="C28" i="4"/>
  <c r="B28" i="4"/>
  <c r="Q28" i="4" s="1"/>
  <c r="A28" i="4"/>
  <c r="L27" i="4"/>
  <c r="I27" i="4"/>
  <c r="G27" i="4"/>
  <c r="F27" i="4"/>
  <c r="E27" i="4"/>
  <c r="D27" i="4"/>
  <c r="C27" i="4"/>
  <c r="B27" i="4"/>
  <c r="Q27" i="4" s="1"/>
  <c r="A27" i="4"/>
  <c r="L26" i="4"/>
  <c r="I26" i="4"/>
  <c r="G26" i="4"/>
  <c r="F26" i="4"/>
  <c r="E26" i="4"/>
  <c r="D26" i="4"/>
  <c r="C26" i="4"/>
  <c r="B26" i="4"/>
  <c r="Q26" i="4" s="1"/>
  <c r="A26" i="4"/>
  <c r="L25" i="4"/>
  <c r="I25" i="4"/>
  <c r="G25" i="4"/>
  <c r="F25" i="4"/>
  <c r="E25" i="4"/>
  <c r="D25" i="4"/>
  <c r="C25" i="4"/>
  <c r="B25" i="4"/>
  <c r="Q25" i="4" s="1"/>
  <c r="M25" i="10" s="1"/>
  <c r="A25" i="4"/>
  <c r="L24" i="4"/>
  <c r="I24" i="4"/>
  <c r="G24" i="4"/>
  <c r="F24" i="4"/>
  <c r="E24" i="4"/>
  <c r="D24" i="4"/>
  <c r="C24" i="4"/>
  <c r="B24" i="4"/>
  <c r="Q24" i="4" s="1"/>
  <c r="A24" i="4"/>
  <c r="L23" i="4"/>
  <c r="I23" i="4"/>
  <c r="G23" i="4"/>
  <c r="F23" i="4"/>
  <c r="E23" i="4"/>
  <c r="D23" i="4"/>
  <c r="C23" i="4"/>
  <c r="B23" i="4"/>
  <c r="Q23" i="4" s="1"/>
  <c r="A23" i="4"/>
  <c r="L22" i="4"/>
  <c r="I22" i="4"/>
  <c r="F22" i="4"/>
  <c r="E22" i="4"/>
  <c r="D22" i="4"/>
  <c r="C22" i="4"/>
  <c r="B22" i="4"/>
  <c r="A22" i="4"/>
  <c r="L21" i="4"/>
  <c r="I21" i="4"/>
  <c r="F21" i="4"/>
  <c r="E21" i="4"/>
  <c r="D21" i="4"/>
  <c r="C21" i="4"/>
  <c r="B21" i="4"/>
  <c r="Q21" i="4" s="1"/>
  <c r="A21" i="4"/>
  <c r="L20" i="4"/>
  <c r="I20" i="4"/>
  <c r="F20" i="4"/>
  <c r="E20" i="4"/>
  <c r="D20" i="4"/>
  <c r="C20" i="4"/>
  <c r="B20" i="4"/>
  <c r="Q20" i="4" s="1"/>
  <c r="A20" i="4"/>
  <c r="L19" i="4"/>
  <c r="I19" i="4"/>
  <c r="F19" i="4"/>
  <c r="E19" i="4"/>
  <c r="D19" i="4"/>
  <c r="C19" i="4"/>
  <c r="B19" i="4"/>
  <c r="A19" i="4"/>
  <c r="L18" i="4"/>
  <c r="I18" i="4"/>
  <c r="F18" i="4"/>
  <c r="E18" i="4"/>
  <c r="D18" i="4"/>
  <c r="C18" i="4"/>
  <c r="B18" i="4"/>
  <c r="A18" i="4"/>
  <c r="L17" i="4"/>
  <c r="I17" i="4"/>
  <c r="F17" i="4"/>
  <c r="E17" i="4"/>
  <c r="D17" i="4"/>
  <c r="C17" i="4"/>
  <c r="B17" i="4"/>
  <c r="Q17" i="4" s="1"/>
  <c r="A17" i="4"/>
  <c r="L16" i="4"/>
  <c r="I16" i="4"/>
  <c r="F16" i="4"/>
  <c r="E16" i="4"/>
  <c r="D16" i="4"/>
  <c r="C16" i="4"/>
  <c r="B16" i="4"/>
  <c r="Q16" i="4" s="1"/>
  <c r="M16" i="10" s="1"/>
  <c r="A16" i="4"/>
  <c r="L15" i="4"/>
  <c r="I15" i="4"/>
  <c r="F15" i="4"/>
  <c r="E15" i="4"/>
  <c r="D15" i="4"/>
  <c r="C15" i="4"/>
  <c r="B15" i="4"/>
  <c r="A15" i="4"/>
  <c r="L14" i="4"/>
  <c r="I14" i="4"/>
  <c r="F14" i="4"/>
  <c r="E14" i="4"/>
  <c r="D14" i="4"/>
  <c r="C14" i="4"/>
  <c r="B14" i="4"/>
  <c r="Q14" i="4" s="1"/>
  <c r="A14" i="4"/>
  <c r="L13" i="4"/>
  <c r="I13" i="4"/>
  <c r="F13" i="4"/>
  <c r="E13" i="4"/>
  <c r="D13" i="4"/>
  <c r="C13" i="4"/>
  <c r="B13" i="4"/>
  <c r="A13" i="4"/>
  <c r="L12" i="4"/>
  <c r="I12" i="4"/>
  <c r="F12" i="4"/>
  <c r="E12" i="4"/>
  <c r="D12" i="4"/>
  <c r="C12" i="4"/>
  <c r="B12" i="4"/>
  <c r="A12" i="4"/>
  <c r="L11" i="4"/>
  <c r="I11" i="4"/>
  <c r="F11" i="4"/>
  <c r="E11" i="4"/>
  <c r="D11" i="4"/>
  <c r="C11" i="4"/>
  <c r="B11" i="4"/>
  <c r="A11" i="4"/>
  <c r="L10" i="4"/>
  <c r="I10" i="4"/>
  <c r="F10" i="4"/>
  <c r="E10" i="4"/>
  <c r="D10" i="4"/>
  <c r="C10" i="4"/>
  <c r="B10" i="4"/>
  <c r="A10" i="4"/>
  <c r="L9" i="4"/>
  <c r="I9" i="4"/>
  <c r="F9" i="4"/>
  <c r="E9" i="4"/>
  <c r="D9" i="4"/>
  <c r="C9" i="4"/>
  <c r="B9" i="4"/>
  <c r="A9" i="4"/>
  <c r="L8" i="4"/>
  <c r="I8" i="4"/>
  <c r="F8" i="4"/>
  <c r="E8" i="4"/>
  <c r="D8" i="4"/>
  <c r="C8" i="4"/>
  <c r="B8" i="4"/>
  <c r="A8" i="4"/>
  <c r="L7" i="4"/>
  <c r="I7" i="4"/>
  <c r="F7" i="4"/>
  <c r="E7" i="4"/>
  <c r="D7" i="4"/>
  <c r="C7" i="4"/>
  <c r="B7" i="4"/>
  <c r="A7" i="4"/>
  <c r="L6" i="4"/>
  <c r="I6" i="4"/>
  <c r="F6" i="4"/>
  <c r="E6" i="4"/>
  <c r="D6" i="4"/>
  <c r="C6" i="4"/>
  <c r="B6" i="4"/>
  <c r="A6" i="4"/>
  <c r="L5" i="4"/>
  <c r="I5" i="4"/>
  <c r="F5" i="4"/>
  <c r="E5" i="4"/>
  <c r="D5" i="4"/>
  <c r="C5" i="4"/>
  <c r="B5" i="4"/>
  <c r="A5" i="4"/>
  <c r="L4" i="4"/>
  <c r="I4" i="4"/>
  <c r="F4" i="4"/>
  <c r="E4" i="4"/>
  <c r="D4" i="4"/>
  <c r="C4" i="4"/>
  <c r="B4" i="4"/>
  <c r="A4" i="4"/>
  <c r="A3" i="4"/>
  <c r="S280" i="3"/>
  <c r="N280" i="3"/>
  <c r="Q280" i="3" s="1"/>
  <c r="M280" i="3"/>
  <c r="A280" i="3"/>
  <c r="S279" i="3"/>
  <c r="N279" i="3"/>
  <c r="Q279" i="3" s="1"/>
  <c r="M279" i="3"/>
  <c r="A279" i="3"/>
  <c r="S278" i="3"/>
  <c r="N278" i="3"/>
  <c r="Q278" i="3" s="1"/>
  <c r="M278" i="3"/>
  <c r="A278" i="3"/>
  <c r="S277" i="3"/>
  <c r="N277" i="3"/>
  <c r="Q277" i="3" s="1"/>
  <c r="M277" i="3"/>
  <c r="A277" i="3"/>
  <c r="S276" i="3"/>
  <c r="N276" i="3"/>
  <c r="Q276" i="3" s="1"/>
  <c r="M276" i="3"/>
  <c r="A276" i="3"/>
  <c r="S275" i="3"/>
  <c r="N275" i="3"/>
  <c r="M275" i="3"/>
  <c r="Q275" i="3" s="1"/>
  <c r="A275" i="3"/>
  <c r="S274" i="3"/>
  <c r="F274" i="12" s="1"/>
  <c r="N274" i="3"/>
  <c r="M274" i="3"/>
  <c r="Q274" i="3" s="1"/>
  <c r="A274" i="3"/>
  <c r="S273" i="3"/>
  <c r="N273" i="3"/>
  <c r="M273" i="3"/>
  <c r="A273" i="3"/>
  <c r="S272" i="3"/>
  <c r="N272" i="3"/>
  <c r="M272" i="3"/>
  <c r="Q272" i="3" s="1"/>
  <c r="A272" i="3"/>
  <c r="S271" i="3"/>
  <c r="N271" i="3"/>
  <c r="M271" i="3"/>
  <c r="Q271" i="3" s="1"/>
  <c r="A271" i="3"/>
  <c r="S270" i="3"/>
  <c r="F270" i="12" s="1"/>
  <c r="N270" i="3"/>
  <c r="M270" i="3"/>
  <c r="Q270" i="3" s="1"/>
  <c r="A270" i="3"/>
  <c r="S269" i="3"/>
  <c r="N269" i="3"/>
  <c r="M269" i="3"/>
  <c r="A269" i="3"/>
  <c r="S268" i="3"/>
  <c r="F268" i="10" s="1"/>
  <c r="N268" i="3"/>
  <c r="M268" i="3"/>
  <c r="Q268" i="3" s="1"/>
  <c r="A268" i="3"/>
  <c r="S267" i="3"/>
  <c r="N267" i="3"/>
  <c r="M267" i="3"/>
  <c r="A267" i="3"/>
  <c r="S266" i="3"/>
  <c r="N266" i="3"/>
  <c r="M266" i="3"/>
  <c r="Q266" i="3" s="1"/>
  <c r="A266" i="3"/>
  <c r="S265" i="3"/>
  <c r="F265" i="10" s="1"/>
  <c r="N265" i="3"/>
  <c r="M265" i="3"/>
  <c r="Q265" i="3" s="1"/>
  <c r="A265" i="3"/>
  <c r="S264" i="3"/>
  <c r="N264" i="3"/>
  <c r="M264" i="3"/>
  <c r="Q264" i="3" s="1"/>
  <c r="A264" i="3"/>
  <c r="S263" i="3"/>
  <c r="F263" i="12" s="1"/>
  <c r="N263" i="3"/>
  <c r="M263" i="3"/>
  <c r="Q263" i="3" s="1"/>
  <c r="A263" i="3"/>
  <c r="S262" i="3"/>
  <c r="N262" i="3"/>
  <c r="M262" i="3"/>
  <c r="Q262" i="3" s="1"/>
  <c r="L262" i="3"/>
  <c r="A262" i="3"/>
  <c r="S261" i="3"/>
  <c r="F261" i="10" s="1"/>
  <c r="N261" i="3"/>
  <c r="M261" i="3"/>
  <c r="Q261" i="3" s="1"/>
  <c r="L261" i="3"/>
  <c r="A261" i="3"/>
  <c r="S260" i="3"/>
  <c r="N260" i="3"/>
  <c r="M260" i="3"/>
  <c r="Q260" i="3" s="1"/>
  <c r="L260" i="3"/>
  <c r="A260" i="3"/>
  <c r="S259" i="3"/>
  <c r="N259" i="3"/>
  <c r="M259" i="3"/>
  <c r="Q259" i="3" s="1"/>
  <c r="L259" i="3"/>
  <c r="A259" i="3"/>
  <c r="S258" i="3"/>
  <c r="N258" i="3"/>
  <c r="M258" i="3"/>
  <c r="L258" i="3"/>
  <c r="A258" i="3"/>
  <c r="S257" i="3"/>
  <c r="N257" i="3"/>
  <c r="M257" i="3"/>
  <c r="Q257" i="3" s="1"/>
  <c r="L257" i="3"/>
  <c r="A257" i="3"/>
  <c r="S256" i="3"/>
  <c r="N256" i="3"/>
  <c r="M256" i="3"/>
  <c r="Q256" i="3" s="1"/>
  <c r="V256" i="12" s="1"/>
  <c r="L256" i="3"/>
  <c r="A256" i="3"/>
  <c r="S255" i="3"/>
  <c r="N255" i="3"/>
  <c r="M255" i="3"/>
  <c r="Q255" i="3" s="1"/>
  <c r="L255" i="3"/>
  <c r="A255" i="3"/>
  <c r="S254" i="3"/>
  <c r="N254" i="3"/>
  <c r="M254" i="3"/>
  <c r="L254" i="3"/>
  <c r="A254" i="3"/>
  <c r="S253" i="3"/>
  <c r="N253" i="3"/>
  <c r="M253" i="3"/>
  <c r="Q253" i="3" s="1"/>
  <c r="L253" i="3"/>
  <c r="A253" i="3"/>
  <c r="S252" i="3"/>
  <c r="N252" i="3"/>
  <c r="M252" i="3"/>
  <c r="L252" i="3"/>
  <c r="Q252" i="3" s="1"/>
  <c r="A252" i="3"/>
  <c r="S251" i="3"/>
  <c r="F251" i="12" s="1"/>
  <c r="N251" i="3"/>
  <c r="M251" i="3"/>
  <c r="L251" i="3"/>
  <c r="Q251" i="3" s="1"/>
  <c r="A251" i="3"/>
  <c r="S250" i="3"/>
  <c r="F250" i="10" s="1"/>
  <c r="N250" i="3"/>
  <c r="M250" i="3"/>
  <c r="L250" i="3"/>
  <c r="Q250" i="3" s="1"/>
  <c r="A250" i="3"/>
  <c r="S249" i="3"/>
  <c r="N249" i="3"/>
  <c r="M249" i="3"/>
  <c r="L249" i="3"/>
  <c r="Q249" i="3" s="1"/>
  <c r="A249" i="3"/>
  <c r="S248" i="3"/>
  <c r="N248" i="3"/>
  <c r="M248" i="3"/>
  <c r="L248" i="3"/>
  <c r="Q248" i="3" s="1"/>
  <c r="U248" i="5" s="1"/>
  <c r="A248" i="3"/>
  <c r="S247" i="3"/>
  <c r="N247" i="3"/>
  <c r="M247" i="3"/>
  <c r="L247" i="3"/>
  <c r="Q247" i="3" s="1"/>
  <c r="A247" i="3"/>
  <c r="S246" i="3"/>
  <c r="N246" i="3"/>
  <c r="M246" i="3"/>
  <c r="L246" i="3"/>
  <c r="Q246" i="3" s="1"/>
  <c r="A246" i="3"/>
  <c r="S245" i="3"/>
  <c r="N245" i="3"/>
  <c r="M245" i="3"/>
  <c r="L245" i="3"/>
  <c r="Q245" i="3" s="1"/>
  <c r="A245" i="3"/>
  <c r="S244" i="3"/>
  <c r="F244" i="12" s="1"/>
  <c r="N244" i="3"/>
  <c r="M244" i="3"/>
  <c r="L244" i="3"/>
  <c r="Q244" i="3" s="1"/>
  <c r="A244" i="3"/>
  <c r="S243" i="3"/>
  <c r="N243" i="3"/>
  <c r="M243" i="3"/>
  <c r="L243" i="3"/>
  <c r="Q243" i="3" s="1"/>
  <c r="A243" i="3"/>
  <c r="S242" i="3"/>
  <c r="N242" i="3"/>
  <c r="M242" i="3"/>
  <c r="L242" i="3"/>
  <c r="Q242" i="3" s="1"/>
  <c r="K242" i="3"/>
  <c r="A242" i="3"/>
  <c r="S241" i="3"/>
  <c r="N241" i="3"/>
  <c r="M241" i="3"/>
  <c r="L241" i="3"/>
  <c r="Q241" i="3" s="1"/>
  <c r="K241" i="3"/>
  <c r="A241" i="3"/>
  <c r="S240" i="3"/>
  <c r="F240" i="10" s="1"/>
  <c r="N240" i="3"/>
  <c r="M240" i="3"/>
  <c r="L240" i="3"/>
  <c r="Q240" i="3" s="1"/>
  <c r="K240" i="3"/>
  <c r="A240" i="3"/>
  <c r="S239" i="3"/>
  <c r="N239" i="3"/>
  <c r="M239" i="3"/>
  <c r="L239" i="3"/>
  <c r="Q239" i="3" s="1"/>
  <c r="K239" i="3"/>
  <c r="A239" i="3"/>
  <c r="S238" i="3"/>
  <c r="N238" i="3"/>
  <c r="M238" i="3"/>
  <c r="L238" i="3"/>
  <c r="Q238" i="3" s="1"/>
  <c r="K238" i="3"/>
  <c r="A238" i="3"/>
  <c r="S237" i="3"/>
  <c r="N237" i="3"/>
  <c r="M237" i="3"/>
  <c r="L237" i="3"/>
  <c r="Q237" i="3" s="1"/>
  <c r="K237" i="3"/>
  <c r="A237" i="3"/>
  <c r="S236" i="3"/>
  <c r="N236" i="3"/>
  <c r="M236" i="3"/>
  <c r="L236" i="3"/>
  <c r="Q236" i="3" s="1"/>
  <c r="K236" i="3"/>
  <c r="A236" i="3"/>
  <c r="S235" i="3"/>
  <c r="N235" i="3"/>
  <c r="M235" i="3"/>
  <c r="L235" i="3"/>
  <c r="Q235" i="3" s="1"/>
  <c r="K235" i="3"/>
  <c r="A235" i="3"/>
  <c r="S234" i="3"/>
  <c r="N234" i="3"/>
  <c r="M234" i="3"/>
  <c r="L234" i="3"/>
  <c r="Q234" i="3" s="1"/>
  <c r="K234" i="3"/>
  <c r="A234" i="3"/>
  <c r="S233" i="3"/>
  <c r="N233" i="3"/>
  <c r="M233" i="3"/>
  <c r="L233" i="3"/>
  <c r="Q233" i="3" s="1"/>
  <c r="K233" i="3"/>
  <c r="A233" i="3"/>
  <c r="S232" i="3"/>
  <c r="N232" i="3"/>
  <c r="M232" i="3"/>
  <c r="L232" i="3"/>
  <c r="K232" i="3"/>
  <c r="Q232" i="3" s="1"/>
  <c r="V232" i="12" s="1"/>
  <c r="A232" i="3"/>
  <c r="S231" i="3"/>
  <c r="N231" i="3"/>
  <c r="M231" i="3"/>
  <c r="L231" i="3"/>
  <c r="K231" i="3"/>
  <c r="Q231" i="3" s="1"/>
  <c r="A231" i="3"/>
  <c r="S230" i="3"/>
  <c r="N230" i="3"/>
  <c r="M230" i="3"/>
  <c r="L230" i="3"/>
  <c r="K230" i="3"/>
  <c r="Q230" i="3" s="1"/>
  <c r="A230" i="3"/>
  <c r="S229" i="3"/>
  <c r="N229" i="3"/>
  <c r="M229" i="3"/>
  <c r="L229" i="3"/>
  <c r="K229" i="3"/>
  <c r="Q229" i="3" s="1"/>
  <c r="A229" i="3"/>
  <c r="S228" i="3"/>
  <c r="N228" i="3"/>
  <c r="M228" i="3"/>
  <c r="L228" i="3"/>
  <c r="K228" i="3"/>
  <c r="Q228" i="3" s="1"/>
  <c r="A228" i="3"/>
  <c r="S227" i="3"/>
  <c r="N227" i="3"/>
  <c r="M227" i="3"/>
  <c r="L227" i="3"/>
  <c r="K227" i="3"/>
  <c r="Q227" i="3" s="1"/>
  <c r="A227" i="3"/>
  <c r="S226" i="3"/>
  <c r="N226" i="3"/>
  <c r="M226" i="3"/>
  <c r="L226" i="3"/>
  <c r="K226" i="3"/>
  <c r="Q226" i="3" s="1"/>
  <c r="U226" i="5" s="1"/>
  <c r="A226" i="3"/>
  <c r="S225" i="3"/>
  <c r="N225" i="3"/>
  <c r="M225" i="3"/>
  <c r="L225" i="3"/>
  <c r="K225" i="3"/>
  <c r="Q225" i="3" s="1"/>
  <c r="A225" i="3"/>
  <c r="S224" i="3"/>
  <c r="N224" i="3"/>
  <c r="M224" i="3"/>
  <c r="L224" i="3"/>
  <c r="K224" i="3"/>
  <c r="Q224" i="3" s="1"/>
  <c r="A224" i="3"/>
  <c r="S223" i="3"/>
  <c r="N223" i="3"/>
  <c r="M223" i="3"/>
  <c r="L223" i="3"/>
  <c r="K223" i="3"/>
  <c r="Q223" i="3" s="1"/>
  <c r="A223" i="3"/>
  <c r="S222" i="3"/>
  <c r="F222" i="12" s="1"/>
  <c r="N222" i="3"/>
  <c r="M222" i="3"/>
  <c r="L222" i="3"/>
  <c r="K222" i="3"/>
  <c r="Q222" i="3" s="1"/>
  <c r="A222" i="3"/>
  <c r="S221" i="3"/>
  <c r="N221" i="3"/>
  <c r="M221" i="3"/>
  <c r="L221" i="3"/>
  <c r="K221" i="3"/>
  <c r="Q221" i="3" s="1"/>
  <c r="A221" i="3"/>
  <c r="S220" i="3"/>
  <c r="N220" i="3"/>
  <c r="M220" i="3"/>
  <c r="L220" i="3"/>
  <c r="K220" i="3"/>
  <c r="Q220" i="3" s="1"/>
  <c r="A220" i="3"/>
  <c r="S219" i="3"/>
  <c r="N219" i="3"/>
  <c r="M219" i="3"/>
  <c r="L219" i="3"/>
  <c r="K219" i="3"/>
  <c r="Q219" i="3" s="1"/>
  <c r="A219" i="3"/>
  <c r="S218" i="3"/>
  <c r="F218" i="12" s="1"/>
  <c r="N218" i="3"/>
  <c r="M218" i="3"/>
  <c r="L218" i="3"/>
  <c r="K218" i="3"/>
  <c r="Q218" i="3" s="1"/>
  <c r="A218" i="3"/>
  <c r="S217" i="3"/>
  <c r="N217" i="3"/>
  <c r="M217" i="3"/>
  <c r="L217" i="3"/>
  <c r="K217" i="3"/>
  <c r="Q217" i="3" s="1"/>
  <c r="J217" i="3"/>
  <c r="A217" i="3"/>
  <c r="S216" i="3"/>
  <c r="N216" i="3"/>
  <c r="M216" i="3"/>
  <c r="L216" i="3"/>
  <c r="K216" i="3"/>
  <c r="J216" i="3"/>
  <c r="A216" i="3"/>
  <c r="S215" i="3"/>
  <c r="F215" i="10" s="1"/>
  <c r="N215" i="3"/>
  <c r="M215" i="3"/>
  <c r="L215" i="3"/>
  <c r="K215" i="3"/>
  <c r="Q215" i="3" s="1"/>
  <c r="J215" i="3"/>
  <c r="A215" i="3"/>
  <c r="S214" i="3"/>
  <c r="N214" i="3"/>
  <c r="M214" i="3"/>
  <c r="L214" i="3"/>
  <c r="K214" i="3"/>
  <c r="Q214" i="3" s="1"/>
  <c r="V214" i="12" s="1"/>
  <c r="J214" i="3"/>
  <c r="A214" i="3"/>
  <c r="S213" i="3"/>
  <c r="N213" i="3"/>
  <c r="M213" i="3"/>
  <c r="L213" i="3"/>
  <c r="K213" i="3"/>
  <c r="Q213" i="3" s="1"/>
  <c r="J213" i="3"/>
  <c r="A213" i="3"/>
  <c r="S212" i="3"/>
  <c r="N212" i="3"/>
  <c r="M212" i="3"/>
  <c r="L212" i="3"/>
  <c r="K212" i="3"/>
  <c r="Q212" i="3" s="1"/>
  <c r="J212" i="3"/>
  <c r="A212" i="3"/>
  <c r="S211" i="3"/>
  <c r="N211" i="3"/>
  <c r="M211" i="3"/>
  <c r="L211" i="3"/>
  <c r="K211" i="3"/>
  <c r="Q211" i="3" s="1"/>
  <c r="J211" i="3"/>
  <c r="A211" i="3"/>
  <c r="S210" i="3"/>
  <c r="F210" i="13" s="1"/>
  <c r="N210" i="3"/>
  <c r="M210" i="3"/>
  <c r="L210" i="3"/>
  <c r="K210" i="3"/>
  <c r="Q210" i="3" s="1"/>
  <c r="J210" i="3"/>
  <c r="A210" i="3"/>
  <c r="S209" i="3"/>
  <c r="F209" i="13" s="1"/>
  <c r="N209" i="3"/>
  <c r="M209" i="3"/>
  <c r="L209" i="3"/>
  <c r="K209" i="3"/>
  <c r="J209" i="3"/>
  <c r="Q209" i="3" s="1"/>
  <c r="A209" i="3"/>
  <c r="S208" i="3"/>
  <c r="N208" i="3"/>
  <c r="M208" i="3"/>
  <c r="L208" i="3"/>
  <c r="K208" i="3"/>
  <c r="J208" i="3"/>
  <c r="A208" i="3"/>
  <c r="S207" i="3"/>
  <c r="F207" i="10" s="1"/>
  <c r="N207" i="3"/>
  <c r="M207" i="3"/>
  <c r="L207" i="3"/>
  <c r="K207" i="3"/>
  <c r="J207" i="3"/>
  <c r="Q207" i="3" s="1"/>
  <c r="A207" i="3"/>
  <c r="S206" i="3"/>
  <c r="F206" i="13" s="1"/>
  <c r="N206" i="3"/>
  <c r="M206" i="3"/>
  <c r="L206" i="3"/>
  <c r="K206" i="3"/>
  <c r="J206" i="3"/>
  <c r="Q206" i="3" s="1"/>
  <c r="A206" i="3"/>
  <c r="S205" i="3"/>
  <c r="N205" i="3"/>
  <c r="M205" i="3"/>
  <c r="L205" i="3"/>
  <c r="K205" i="3"/>
  <c r="J205" i="3"/>
  <c r="Q205" i="3" s="1"/>
  <c r="A205" i="3"/>
  <c r="S204" i="3"/>
  <c r="N204" i="3"/>
  <c r="M204" i="3"/>
  <c r="L204" i="3"/>
  <c r="K204" i="3"/>
  <c r="J204" i="3"/>
  <c r="Q204" i="3" s="1"/>
  <c r="A204" i="3"/>
  <c r="S203" i="3"/>
  <c r="N203" i="3"/>
  <c r="M203" i="3"/>
  <c r="L203" i="3"/>
  <c r="K203" i="3"/>
  <c r="J203" i="3"/>
  <c r="Q203" i="3" s="1"/>
  <c r="U203" i="5" s="1"/>
  <c r="A203" i="3"/>
  <c r="S202" i="3"/>
  <c r="N202" i="3"/>
  <c r="M202" i="3"/>
  <c r="L202" i="3"/>
  <c r="K202" i="3"/>
  <c r="J202" i="3"/>
  <c r="Q202" i="3" s="1"/>
  <c r="V202" i="12" s="1"/>
  <c r="A202" i="3"/>
  <c r="S201" i="3"/>
  <c r="N201" i="3"/>
  <c r="M201" i="3"/>
  <c r="L201" i="3"/>
  <c r="K201" i="3"/>
  <c r="J201" i="3"/>
  <c r="Q201" i="3" s="1"/>
  <c r="A201" i="3"/>
  <c r="S200" i="3"/>
  <c r="F200" i="13" s="1"/>
  <c r="N200" i="3"/>
  <c r="M200" i="3"/>
  <c r="L200" i="3"/>
  <c r="K200" i="3"/>
  <c r="J200" i="3"/>
  <c r="Q200" i="3" s="1"/>
  <c r="A200" i="3"/>
  <c r="S199" i="3"/>
  <c r="F199" i="10" s="1"/>
  <c r="N199" i="3"/>
  <c r="M199" i="3"/>
  <c r="L199" i="3"/>
  <c r="K199" i="3"/>
  <c r="J199" i="3"/>
  <c r="Q199" i="3" s="1"/>
  <c r="A199" i="3"/>
  <c r="S198" i="3"/>
  <c r="N198" i="3"/>
  <c r="M198" i="3"/>
  <c r="L198" i="3"/>
  <c r="K198" i="3"/>
  <c r="J198" i="3"/>
  <c r="Q198" i="3" s="1"/>
  <c r="A198" i="3"/>
  <c r="S197" i="3"/>
  <c r="F197" i="10" s="1"/>
  <c r="N197" i="3"/>
  <c r="M197" i="3"/>
  <c r="L197" i="3"/>
  <c r="K197" i="3"/>
  <c r="J197" i="3"/>
  <c r="Q197" i="3" s="1"/>
  <c r="I197" i="3"/>
  <c r="A197" i="3"/>
  <c r="S196" i="3"/>
  <c r="N196" i="3"/>
  <c r="M196" i="3"/>
  <c r="L196" i="3"/>
  <c r="K196" i="3"/>
  <c r="J196" i="3"/>
  <c r="Q196" i="3" s="1"/>
  <c r="I196" i="3"/>
  <c r="A196" i="3"/>
  <c r="S195" i="3"/>
  <c r="N195" i="3"/>
  <c r="M195" i="3"/>
  <c r="L195" i="3"/>
  <c r="K195" i="3"/>
  <c r="J195" i="3"/>
  <c r="Q195" i="3" s="1"/>
  <c r="I195" i="3"/>
  <c r="A195" i="3"/>
  <c r="S194" i="3"/>
  <c r="F194" i="10" s="1"/>
  <c r="N194" i="3"/>
  <c r="M194" i="3"/>
  <c r="L194" i="3"/>
  <c r="K194" i="3"/>
  <c r="J194" i="3"/>
  <c r="Q194" i="3" s="1"/>
  <c r="I194" i="3"/>
  <c r="A194" i="3"/>
  <c r="S193" i="3"/>
  <c r="N193" i="3"/>
  <c r="M193" i="3"/>
  <c r="L193" i="3"/>
  <c r="K193" i="3"/>
  <c r="J193" i="3"/>
  <c r="Q193" i="3" s="1"/>
  <c r="I193" i="3"/>
  <c r="A193" i="3"/>
  <c r="S192" i="3"/>
  <c r="N192" i="3"/>
  <c r="M192" i="3"/>
  <c r="L192" i="3"/>
  <c r="K192" i="3"/>
  <c r="J192" i="3"/>
  <c r="Q192" i="3" s="1"/>
  <c r="I192" i="3"/>
  <c r="A192" i="3"/>
  <c r="S191" i="3"/>
  <c r="N191" i="3"/>
  <c r="M191" i="3"/>
  <c r="L191" i="3"/>
  <c r="K191" i="3"/>
  <c r="J191" i="3"/>
  <c r="Q191" i="3" s="1"/>
  <c r="I191" i="3"/>
  <c r="A191" i="3"/>
  <c r="S190" i="3"/>
  <c r="N190" i="3"/>
  <c r="M190" i="3"/>
  <c r="L190" i="3"/>
  <c r="K190" i="3"/>
  <c r="J190" i="3"/>
  <c r="Q190" i="3" s="1"/>
  <c r="I190" i="3"/>
  <c r="A190" i="3"/>
  <c r="S189" i="3"/>
  <c r="N189" i="3"/>
  <c r="M189" i="3"/>
  <c r="L189" i="3"/>
  <c r="K189" i="3"/>
  <c r="J189" i="3"/>
  <c r="Q189" i="3" s="1"/>
  <c r="I189" i="3"/>
  <c r="A189" i="3"/>
  <c r="S188" i="3"/>
  <c r="N188" i="3"/>
  <c r="M188" i="3"/>
  <c r="L188" i="3"/>
  <c r="K188" i="3"/>
  <c r="J188" i="3"/>
  <c r="Q188" i="3" s="1"/>
  <c r="I188" i="3"/>
  <c r="A188" i="3"/>
  <c r="S187" i="3"/>
  <c r="N187" i="3"/>
  <c r="M187" i="3"/>
  <c r="L187" i="3"/>
  <c r="K187" i="3"/>
  <c r="J187" i="3"/>
  <c r="I187" i="3"/>
  <c r="Q187" i="3" s="1"/>
  <c r="A187" i="3"/>
  <c r="S186" i="3"/>
  <c r="N186" i="3"/>
  <c r="M186" i="3"/>
  <c r="L186" i="3"/>
  <c r="K186" i="3"/>
  <c r="J186" i="3"/>
  <c r="I186" i="3"/>
  <c r="Q186" i="3" s="1"/>
  <c r="A186" i="3"/>
  <c r="S185" i="3"/>
  <c r="F185" i="10" s="1"/>
  <c r="N185" i="3"/>
  <c r="M185" i="3"/>
  <c r="L185" i="3"/>
  <c r="K185" i="3"/>
  <c r="J185" i="3"/>
  <c r="I185" i="3"/>
  <c r="Q185" i="3" s="1"/>
  <c r="A185" i="3"/>
  <c r="S184" i="3"/>
  <c r="N184" i="3"/>
  <c r="M184" i="3"/>
  <c r="L184" i="3"/>
  <c r="K184" i="3"/>
  <c r="J184" i="3"/>
  <c r="I184" i="3"/>
  <c r="Q184" i="3" s="1"/>
  <c r="A184" i="3"/>
  <c r="S183" i="3"/>
  <c r="N183" i="3"/>
  <c r="M183" i="3"/>
  <c r="L183" i="3"/>
  <c r="K183" i="3"/>
  <c r="J183" i="3"/>
  <c r="I183" i="3"/>
  <c r="Q183" i="3" s="1"/>
  <c r="A183" i="3"/>
  <c r="S182" i="3"/>
  <c r="N182" i="3"/>
  <c r="M182" i="3"/>
  <c r="L182" i="3"/>
  <c r="K182" i="3"/>
  <c r="J182" i="3"/>
  <c r="I182" i="3"/>
  <c r="Q182" i="3" s="1"/>
  <c r="A182" i="3"/>
  <c r="S181" i="3"/>
  <c r="N181" i="3"/>
  <c r="M181" i="3"/>
  <c r="L181" i="3"/>
  <c r="K181" i="3"/>
  <c r="J181" i="3"/>
  <c r="I181" i="3"/>
  <c r="Q181" i="3" s="1"/>
  <c r="A181" i="3"/>
  <c r="S180" i="3"/>
  <c r="N180" i="3"/>
  <c r="M180" i="3"/>
  <c r="L180" i="3"/>
  <c r="K180" i="3"/>
  <c r="J180" i="3"/>
  <c r="I180" i="3"/>
  <c r="Q180" i="3" s="1"/>
  <c r="U180" i="5" s="1"/>
  <c r="A180" i="3"/>
  <c r="S179" i="3"/>
  <c r="F179" i="12" s="1"/>
  <c r="N179" i="3"/>
  <c r="M179" i="3"/>
  <c r="L179" i="3"/>
  <c r="K179" i="3"/>
  <c r="J179" i="3"/>
  <c r="I179" i="3"/>
  <c r="Q179" i="3" s="1"/>
  <c r="U179" i="5" s="1"/>
  <c r="A179" i="3"/>
  <c r="S178" i="3"/>
  <c r="N178" i="3"/>
  <c r="M178" i="3"/>
  <c r="L178" i="3"/>
  <c r="K178" i="3"/>
  <c r="J178" i="3"/>
  <c r="I178" i="3"/>
  <c r="Q178" i="3" s="1"/>
  <c r="A178" i="3"/>
  <c r="S177" i="3"/>
  <c r="M177" i="3"/>
  <c r="L177" i="3"/>
  <c r="K177" i="3"/>
  <c r="J177" i="3"/>
  <c r="I177" i="3"/>
  <c r="Q177" i="3" s="1"/>
  <c r="H177" i="3"/>
  <c r="A177" i="3"/>
  <c r="S176" i="3"/>
  <c r="F176" i="12" s="1"/>
  <c r="M176" i="3"/>
  <c r="L176" i="3"/>
  <c r="K176" i="3"/>
  <c r="J176" i="3"/>
  <c r="I176" i="3"/>
  <c r="Q176" i="3" s="1"/>
  <c r="H176" i="3"/>
  <c r="A176" i="3"/>
  <c r="S175" i="3"/>
  <c r="M175" i="3"/>
  <c r="L175" i="3"/>
  <c r="K175" i="3"/>
  <c r="J175" i="3"/>
  <c r="I175" i="3"/>
  <c r="Q175" i="3" s="1"/>
  <c r="H175" i="3"/>
  <c r="A175" i="3"/>
  <c r="S174" i="3"/>
  <c r="M174" i="3"/>
  <c r="L174" i="3"/>
  <c r="K174" i="3"/>
  <c r="J174" i="3"/>
  <c r="I174" i="3"/>
  <c r="Q174" i="3" s="1"/>
  <c r="H174" i="3"/>
  <c r="A174" i="3"/>
  <c r="S173" i="3"/>
  <c r="M173" i="3"/>
  <c r="L173" i="3"/>
  <c r="K173" i="3"/>
  <c r="J173" i="3"/>
  <c r="I173" i="3"/>
  <c r="Q173" i="3" s="1"/>
  <c r="H173" i="3"/>
  <c r="A173" i="3"/>
  <c r="S172" i="3"/>
  <c r="M172" i="3"/>
  <c r="L172" i="3"/>
  <c r="K172" i="3"/>
  <c r="J172" i="3"/>
  <c r="I172" i="3"/>
  <c r="Q172" i="3" s="1"/>
  <c r="H172" i="3"/>
  <c r="A172" i="3"/>
  <c r="S171" i="3"/>
  <c r="M171" i="3"/>
  <c r="L171" i="3"/>
  <c r="K171" i="3"/>
  <c r="J171" i="3"/>
  <c r="I171" i="3"/>
  <c r="Q171" i="3" s="1"/>
  <c r="H171" i="3"/>
  <c r="A171" i="3"/>
  <c r="S170" i="3"/>
  <c r="M170" i="3"/>
  <c r="L170" i="3"/>
  <c r="K170" i="3"/>
  <c r="J170" i="3"/>
  <c r="I170" i="3"/>
  <c r="Q170" i="3" s="1"/>
  <c r="H170" i="3"/>
  <c r="A170" i="3"/>
  <c r="S169" i="3"/>
  <c r="M169" i="3"/>
  <c r="L169" i="3"/>
  <c r="K169" i="3"/>
  <c r="J169" i="3"/>
  <c r="I169" i="3"/>
  <c r="Q169" i="3" s="1"/>
  <c r="H169" i="3"/>
  <c r="A169" i="3"/>
  <c r="S168" i="3"/>
  <c r="M168" i="3"/>
  <c r="L168" i="3"/>
  <c r="K168" i="3"/>
  <c r="J168" i="3"/>
  <c r="I168" i="3"/>
  <c r="Q168" i="3" s="1"/>
  <c r="H168" i="3"/>
  <c r="A168" i="3"/>
  <c r="S167" i="3"/>
  <c r="M167" i="3"/>
  <c r="L167" i="3"/>
  <c r="K167" i="3"/>
  <c r="J167" i="3"/>
  <c r="I167" i="3"/>
  <c r="Q167" i="3" s="1"/>
  <c r="V167" i="12" s="1"/>
  <c r="H167" i="3"/>
  <c r="A167" i="3"/>
  <c r="S166" i="3"/>
  <c r="M166" i="3"/>
  <c r="L166" i="3"/>
  <c r="K166" i="3"/>
  <c r="J166" i="3"/>
  <c r="I166" i="3"/>
  <c r="H166" i="3"/>
  <c r="Q166" i="3" s="1"/>
  <c r="V166" i="12" s="1"/>
  <c r="A166" i="3"/>
  <c r="S165" i="3"/>
  <c r="M165" i="3"/>
  <c r="L165" i="3"/>
  <c r="K165" i="3"/>
  <c r="J165" i="3"/>
  <c r="I165" i="3"/>
  <c r="H165" i="3"/>
  <c r="Q165" i="3" s="1"/>
  <c r="A165" i="3"/>
  <c r="S164" i="3"/>
  <c r="M164" i="3"/>
  <c r="L164" i="3"/>
  <c r="K164" i="3"/>
  <c r="J164" i="3"/>
  <c r="I164" i="3"/>
  <c r="H164" i="3"/>
  <c r="Q164" i="3" s="1"/>
  <c r="A164" i="3"/>
  <c r="S163" i="3"/>
  <c r="M163" i="3"/>
  <c r="L163" i="3"/>
  <c r="K163" i="3"/>
  <c r="J163" i="3"/>
  <c r="I163" i="3"/>
  <c r="H163" i="3"/>
  <c r="Q163" i="3" s="1"/>
  <c r="A163" i="3"/>
  <c r="S162" i="3"/>
  <c r="M162" i="3"/>
  <c r="L162" i="3"/>
  <c r="K162" i="3"/>
  <c r="J162" i="3"/>
  <c r="I162" i="3"/>
  <c r="H162" i="3"/>
  <c r="Q162" i="3" s="1"/>
  <c r="A162" i="3"/>
  <c r="S161" i="3"/>
  <c r="F161" i="12" s="1"/>
  <c r="M161" i="3"/>
  <c r="L161" i="3"/>
  <c r="K161" i="3"/>
  <c r="J161" i="3"/>
  <c r="I161" i="3"/>
  <c r="H161" i="3"/>
  <c r="Q161" i="3" s="1"/>
  <c r="A161" i="3"/>
  <c r="S160" i="3"/>
  <c r="M160" i="3"/>
  <c r="L160" i="3"/>
  <c r="K160" i="3"/>
  <c r="J160" i="3"/>
  <c r="I160" i="3"/>
  <c r="H160" i="3"/>
  <c r="Q160" i="3" s="1"/>
  <c r="A160" i="3"/>
  <c r="S159" i="3"/>
  <c r="M159" i="3"/>
  <c r="L159" i="3"/>
  <c r="K159" i="3"/>
  <c r="J159" i="3"/>
  <c r="I159" i="3"/>
  <c r="H159" i="3"/>
  <c r="Q159" i="3" s="1"/>
  <c r="A159" i="3"/>
  <c r="S158" i="3"/>
  <c r="M158" i="3"/>
  <c r="L158" i="3"/>
  <c r="K158" i="3"/>
  <c r="J158" i="3"/>
  <c r="I158" i="3"/>
  <c r="H158" i="3"/>
  <c r="Q158" i="3" s="1"/>
  <c r="A158" i="3"/>
  <c r="S157" i="3"/>
  <c r="M157" i="3"/>
  <c r="L157" i="3"/>
  <c r="K157" i="3"/>
  <c r="J157" i="3"/>
  <c r="I157" i="3"/>
  <c r="H157" i="3"/>
  <c r="Q157" i="3" s="1"/>
  <c r="A157" i="3"/>
  <c r="S156" i="3"/>
  <c r="M156" i="3"/>
  <c r="L156" i="3"/>
  <c r="K156" i="3"/>
  <c r="J156" i="3"/>
  <c r="I156" i="3"/>
  <c r="H156" i="3"/>
  <c r="Q156" i="3" s="1"/>
  <c r="A156" i="3"/>
  <c r="S155" i="3"/>
  <c r="M155" i="3"/>
  <c r="L155" i="3"/>
  <c r="K155" i="3"/>
  <c r="J155" i="3"/>
  <c r="I155" i="3"/>
  <c r="H155" i="3"/>
  <c r="Q155" i="3" s="1"/>
  <c r="A155" i="3"/>
  <c r="S154" i="3"/>
  <c r="M154" i="3"/>
  <c r="L154" i="3"/>
  <c r="K154" i="3"/>
  <c r="J154" i="3"/>
  <c r="I154" i="3"/>
  <c r="H154" i="3"/>
  <c r="Q154" i="3" s="1"/>
  <c r="V154" i="12" s="1"/>
  <c r="A154" i="3"/>
  <c r="S153" i="3"/>
  <c r="M153" i="3"/>
  <c r="L153" i="3"/>
  <c r="K153" i="3"/>
  <c r="J153" i="3"/>
  <c r="I153" i="3"/>
  <c r="H153" i="3"/>
  <c r="Q153" i="3" s="1"/>
  <c r="A153" i="3"/>
  <c r="S152" i="3"/>
  <c r="L152" i="3"/>
  <c r="K152" i="3"/>
  <c r="J152" i="3"/>
  <c r="I152" i="3"/>
  <c r="H152" i="3"/>
  <c r="Q152" i="3" s="1"/>
  <c r="G152" i="3"/>
  <c r="A152" i="3"/>
  <c r="S151" i="3"/>
  <c r="L151" i="3"/>
  <c r="K151" i="3"/>
  <c r="J151" i="3"/>
  <c r="I151" i="3"/>
  <c r="H151" i="3"/>
  <c r="Q151" i="3" s="1"/>
  <c r="G151" i="3"/>
  <c r="A151" i="3"/>
  <c r="S150" i="3"/>
  <c r="L150" i="3"/>
  <c r="K150" i="3"/>
  <c r="J150" i="3"/>
  <c r="I150" i="3"/>
  <c r="H150" i="3"/>
  <c r="Q150" i="3" s="1"/>
  <c r="G150" i="3"/>
  <c r="A150" i="3"/>
  <c r="S149" i="3"/>
  <c r="L149" i="3"/>
  <c r="K149" i="3"/>
  <c r="J149" i="3"/>
  <c r="I149" i="3"/>
  <c r="H149" i="3"/>
  <c r="Q149" i="3" s="1"/>
  <c r="G149" i="3"/>
  <c r="A149" i="3"/>
  <c r="S148" i="3"/>
  <c r="F148" i="10" s="1"/>
  <c r="L148" i="3"/>
  <c r="K148" i="3"/>
  <c r="J148" i="3"/>
  <c r="I148" i="3"/>
  <c r="H148" i="3"/>
  <c r="Q148" i="3" s="1"/>
  <c r="G148" i="3"/>
  <c r="A148" i="3"/>
  <c r="S147" i="3"/>
  <c r="L147" i="3"/>
  <c r="K147" i="3"/>
  <c r="J147" i="3"/>
  <c r="I147" i="3"/>
  <c r="H147" i="3"/>
  <c r="Q147" i="3" s="1"/>
  <c r="G147" i="3"/>
  <c r="A147" i="3"/>
  <c r="S146" i="3"/>
  <c r="F146" i="10" s="1"/>
  <c r="L146" i="3"/>
  <c r="K146" i="3"/>
  <c r="J146" i="3"/>
  <c r="I146" i="3"/>
  <c r="H146" i="3"/>
  <c r="Q146" i="3" s="1"/>
  <c r="G146" i="3"/>
  <c r="A146" i="3"/>
  <c r="S145" i="3"/>
  <c r="L145" i="3"/>
  <c r="K145" i="3"/>
  <c r="J145" i="3"/>
  <c r="I145" i="3"/>
  <c r="H145" i="3"/>
  <c r="Q145" i="3" s="1"/>
  <c r="G145" i="3"/>
  <c r="A145" i="3"/>
  <c r="S144" i="3"/>
  <c r="L144" i="3"/>
  <c r="K144" i="3"/>
  <c r="J144" i="3"/>
  <c r="I144" i="3"/>
  <c r="H144" i="3"/>
  <c r="Q144" i="3" s="1"/>
  <c r="G144" i="3"/>
  <c r="A144" i="3"/>
  <c r="S143" i="3"/>
  <c r="F143" i="10" s="1"/>
  <c r="L143" i="3"/>
  <c r="K143" i="3"/>
  <c r="J143" i="3"/>
  <c r="I143" i="3"/>
  <c r="H143" i="3"/>
  <c r="G143" i="3"/>
  <c r="Q143" i="3" s="1"/>
  <c r="A143" i="3"/>
  <c r="S142" i="3"/>
  <c r="L142" i="3"/>
  <c r="K142" i="3"/>
  <c r="J142" i="3"/>
  <c r="I142" i="3"/>
  <c r="H142" i="3"/>
  <c r="G142" i="3"/>
  <c r="Q142" i="3" s="1"/>
  <c r="A142" i="3"/>
  <c r="S141" i="3"/>
  <c r="L141" i="3"/>
  <c r="K141" i="3"/>
  <c r="J141" i="3"/>
  <c r="I141" i="3"/>
  <c r="H141" i="3"/>
  <c r="G141" i="3"/>
  <c r="Q141" i="3" s="1"/>
  <c r="A141" i="3"/>
  <c r="S140" i="3"/>
  <c r="F140" i="10" s="1"/>
  <c r="L140" i="3"/>
  <c r="K140" i="3"/>
  <c r="J140" i="3"/>
  <c r="I140" i="3"/>
  <c r="H140" i="3"/>
  <c r="G140" i="3"/>
  <c r="Q140" i="3" s="1"/>
  <c r="U140" i="5" s="1"/>
  <c r="A140" i="3"/>
  <c r="S139" i="3"/>
  <c r="L139" i="3"/>
  <c r="K139" i="3"/>
  <c r="J139" i="3"/>
  <c r="I139" i="3"/>
  <c r="H139" i="3"/>
  <c r="G139" i="3"/>
  <c r="Q139" i="3" s="1"/>
  <c r="A139" i="3"/>
  <c r="S138" i="3"/>
  <c r="L138" i="3"/>
  <c r="K138" i="3"/>
  <c r="J138" i="3"/>
  <c r="I138" i="3"/>
  <c r="H138" i="3"/>
  <c r="G138" i="3"/>
  <c r="Q138" i="3" s="1"/>
  <c r="A138" i="3"/>
  <c r="S137" i="3"/>
  <c r="F137" i="12" s="1"/>
  <c r="L137" i="3"/>
  <c r="K137" i="3"/>
  <c r="J137" i="3"/>
  <c r="I137" i="3"/>
  <c r="H137" i="3"/>
  <c r="G137" i="3"/>
  <c r="Q137" i="3" s="1"/>
  <c r="A137" i="3"/>
  <c r="S136" i="3"/>
  <c r="L136" i="3"/>
  <c r="K136" i="3"/>
  <c r="J136" i="3"/>
  <c r="I136" i="3"/>
  <c r="H136" i="3"/>
  <c r="G136" i="3"/>
  <c r="Q136" i="3" s="1"/>
  <c r="A136" i="3"/>
  <c r="S135" i="3"/>
  <c r="L135" i="3"/>
  <c r="K135" i="3"/>
  <c r="J135" i="3"/>
  <c r="I135" i="3"/>
  <c r="H135" i="3"/>
  <c r="G135" i="3"/>
  <c r="Q135" i="3" s="1"/>
  <c r="A135" i="3"/>
  <c r="S134" i="3"/>
  <c r="L134" i="3"/>
  <c r="K134" i="3"/>
  <c r="J134" i="3"/>
  <c r="I134" i="3"/>
  <c r="H134" i="3"/>
  <c r="G134" i="3"/>
  <c r="Q134" i="3" s="1"/>
  <c r="A134" i="3"/>
  <c r="S133" i="3"/>
  <c r="L133" i="3"/>
  <c r="K133" i="3"/>
  <c r="J133" i="3"/>
  <c r="I133" i="3"/>
  <c r="H133" i="3"/>
  <c r="G133" i="3"/>
  <c r="Q133" i="3" s="1"/>
  <c r="U133" i="5" s="1"/>
  <c r="A133" i="3"/>
  <c r="S132" i="3"/>
  <c r="L132" i="3"/>
  <c r="K132" i="3"/>
  <c r="J132" i="3"/>
  <c r="I132" i="3"/>
  <c r="H132" i="3"/>
  <c r="G132" i="3"/>
  <c r="Q132" i="3" s="1"/>
  <c r="F132" i="3"/>
  <c r="A132" i="3"/>
  <c r="S131" i="3"/>
  <c r="L131" i="3"/>
  <c r="K131" i="3"/>
  <c r="J131" i="3"/>
  <c r="I131" i="3"/>
  <c r="H131" i="3"/>
  <c r="G131" i="3"/>
  <c r="Q131" i="3" s="1"/>
  <c r="F131" i="3"/>
  <c r="A131" i="3"/>
  <c r="S130" i="3"/>
  <c r="L130" i="3"/>
  <c r="K130" i="3"/>
  <c r="J130" i="3"/>
  <c r="I130" i="3"/>
  <c r="H130" i="3"/>
  <c r="G130" i="3"/>
  <c r="F130" i="3"/>
  <c r="A130" i="3"/>
  <c r="S129" i="3"/>
  <c r="L129" i="3"/>
  <c r="K129" i="3"/>
  <c r="J129" i="3"/>
  <c r="I129" i="3"/>
  <c r="H129" i="3"/>
  <c r="G129" i="3"/>
  <c r="Q129" i="3" s="1"/>
  <c r="F129" i="3"/>
  <c r="A129" i="3"/>
  <c r="S128" i="3"/>
  <c r="L128" i="3"/>
  <c r="K128" i="3"/>
  <c r="J128" i="3"/>
  <c r="I128" i="3"/>
  <c r="H128" i="3"/>
  <c r="G128" i="3"/>
  <c r="Q128" i="3" s="1"/>
  <c r="F128" i="3"/>
  <c r="A128" i="3"/>
  <c r="S127" i="3"/>
  <c r="L127" i="3"/>
  <c r="K127" i="3"/>
  <c r="J127" i="3"/>
  <c r="I127" i="3"/>
  <c r="H127" i="3"/>
  <c r="G127" i="3"/>
  <c r="Q127" i="3" s="1"/>
  <c r="F127" i="3"/>
  <c r="A127" i="3"/>
  <c r="S126" i="3"/>
  <c r="L126" i="3"/>
  <c r="K126" i="3"/>
  <c r="J126" i="3"/>
  <c r="I126" i="3"/>
  <c r="H126" i="3"/>
  <c r="G126" i="3"/>
  <c r="Q126" i="3" s="1"/>
  <c r="F126" i="3"/>
  <c r="A126" i="3"/>
  <c r="S125" i="3"/>
  <c r="L125" i="3"/>
  <c r="K125" i="3"/>
  <c r="J125" i="3"/>
  <c r="I125" i="3"/>
  <c r="H125" i="3"/>
  <c r="G125" i="3"/>
  <c r="Q125" i="3" s="1"/>
  <c r="F125" i="3"/>
  <c r="A125" i="3"/>
  <c r="S124" i="3"/>
  <c r="L124" i="3"/>
  <c r="K124" i="3"/>
  <c r="J124" i="3"/>
  <c r="I124" i="3"/>
  <c r="H124" i="3"/>
  <c r="G124" i="3"/>
  <c r="Q124" i="3" s="1"/>
  <c r="F124" i="3"/>
  <c r="A124" i="3"/>
  <c r="S123" i="3"/>
  <c r="L123" i="3"/>
  <c r="K123" i="3"/>
  <c r="J123" i="3"/>
  <c r="I123" i="3"/>
  <c r="H123" i="3"/>
  <c r="G123" i="3"/>
  <c r="Q123" i="3" s="1"/>
  <c r="F123" i="3"/>
  <c r="A123" i="3"/>
  <c r="S122" i="3"/>
  <c r="L122" i="3"/>
  <c r="K122" i="3"/>
  <c r="J122" i="3"/>
  <c r="I122" i="3"/>
  <c r="H122" i="3"/>
  <c r="G122" i="3"/>
  <c r="F122" i="3"/>
  <c r="Q122" i="3" s="1"/>
  <c r="A122" i="3"/>
  <c r="S121" i="3"/>
  <c r="L121" i="3"/>
  <c r="K121" i="3"/>
  <c r="J121" i="3"/>
  <c r="I121" i="3"/>
  <c r="H121" i="3"/>
  <c r="G121" i="3"/>
  <c r="F121" i="3"/>
  <c r="Q121" i="3" s="1"/>
  <c r="A121" i="3"/>
  <c r="S120" i="3"/>
  <c r="L120" i="3"/>
  <c r="K120" i="3"/>
  <c r="J120" i="3"/>
  <c r="I120" i="3"/>
  <c r="H120" i="3"/>
  <c r="G120" i="3"/>
  <c r="F120" i="3"/>
  <c r="Q120" i="3" s="1"/>
  <c r="A120" i="3"/>
  <c r="S119" i="3"/>
  <c r="L119" i="3"/>
  <c r="K119" i="3"/>
  <c r="J119" i="3"/>
  <c r="I119" i="3"/>
  <c r="H119" i="3"/>
  <c r="G119" i="3"/>
  <c r="F119" i="3"/>
  <c r="Q119" i="3" s="1"/>
  <c r="A119" i="3"/>
  <c r="S118" i="3"/>
  <c r="L118" i="3"/>
  <c r="K118" i="3"/>
  <c r="J118" i="3"/>
  <c r="I118" i="3"/>
  <c r="H118" i="3"/>
  <c r="G118" i="3"/>
  <c r="F118" i="3"/>
  <c r="Q118" i="3" s="1"/>
  <c r="A118" i="3"/>
  <c r="S117" i="3"/>
  <c r="L117" i="3"/>
  <c r="K117" i="3"/>
  <c r="J117" i="3"/>
  <c r="I117" i="3"/>
  <c r="H117" i="3"/>
  <c r="G117" i="3"/>
  <c r="F117" i="3"/>
  <c r="Q117" i="3" s="1"/>
  <c r="A117" i="3"/>
  <c r="S116" i="3"/>
  <c r="L116" i="3"/>
  <c r="K116" i="3"/>
  <c r="J116" i="3"/>
  <c r="I116" i="3"/>
  <c r="H116" i="3"/>
  <c r="G116" i="3"/>
  <c r="F116" i="3"/>
  <c r="Q116" i="3" s="1"/>
  <c r="A116" i="3"/>
  <c r="S115" i="3"/>
  <c r="L115" i="3"/>
  <c r="K115" i="3"/>
  <c r="J115" i="3"/>
  <c r="I115" i="3"/>
  <c r="H115" i="3"/>
  <c r="G115" i="3"/>
  <c r="F115" i="3"/>
  <c r="Q115" i="3" s="1"/>
  <c r="A115" i="3"/>
  <c r="S114" i="3"/>
  <c r="L114" i="3"/>
  <c r="K114" i="3"/>
  <c r="J114" i="3"/>
  <c r="I114" i="3"/>
  <c r="H114" i="3"/>
  <c r="G114" i="3"/>
  <c r="F114" i="3"/>
  <c r="Q114" i="3" s="1"/>
  <c r="A114" i="3"/>
  <c r="S113" i="3"/>
  <c r="L113" i="3"/>
  <c r="K113" i="3"/>
  <c r="J113" i="3"/>
  <c r="I113" i="3"/>
  <c r="H113" i="3"/>
  <c r="G113" i="3"/>
  <c r="F113" i="3"/>
  <c r="Q113" i="3" s="1"/>
  <c r="U113" i="5" s="1"/>
  <c r="A113" i="3"/>
  <c r="S112" i="3"/>
  <c r="L112" i="3"/>
  <c r="J112" i="3"/>
  <c r="I112" i="3"/>
  <c r="H112" i="3"/>
  <c r="G112" i="3"/>
  <c r="F112" i="3"/>
  <c r="Q112" i="3" s="1"/>
  <c r="E112" i="3"/>
  <c r="A112" i="3"/>
  <c r="S111" i="3"/>
  <c r="F111" i="10" s="1"/>
  <c r="L111" i="3"/>
  <c r="J111" i="3"/>
  <c r="I111" i="3"/>
  <c r="H111" i="3"/>
  <c r="G111" i="3"/>
  <c r="F111" i="3"/>
  <c r="Q111" i="3" s="1"/>
  <c r="E111" i="3"/>
  <c r="A111" i="3"/>
  <c r="S110" i="3"/>
  <c r="L110" i="3"/>
  <c r="J110" i="3"/>
  <c r="I110" i="3"/>
  <c r="H110" i="3"/>
  <c r="G110" i="3"/>
  <c r="F110" i="3"/>
  <c r="Q110" i="3" s="1"/>
  <c r="E110" i="3"/>
  <c r="A110" i="3"/>
  <c r="S109" i="3"/>
  <c r="L109" i="3"/>
  <c r="J109" i="3"/>
  <c r="I109" i="3"/>
  <c r="H109" i="3"/>
  <c r="G109" i="3"/>
  <c r="F109" i="3"/>
  <c r="Q109" i="3" s="1"/>
  <c r="E109" i="3"/>
  <c r="A109" i="3"/>
  <c r="S108" i="3"/>
  <c r="L108" i="3"/>
  <c r="J108" i="3"/>
  <c r="I108" i="3"/>
  <c r="H108" i="3"/>
  <c r="G108" i="3"/>
  <c r="F108" i="3"/>
  <c r="Q108" i="3" s="1"/>
  <c r="E108" i="3"/>
  <c r="A108" i="3"/>
  <c r="S107" i="3"/>
  <c r="F107" i="12" s="1"/>
  <c r="L107" i="3"/>
  <c r="J107" i="3"/>
  <c r="I107" i="3"/>
  <c r="H107" i="3"/>
  <c r="G107" i="3"/>
  <c r="F107" i="3"/>
  <c r="Q107" i="3" s="1"/>
  <c r="E107" i="3"/>
  <c r="A107" i="3"/>
  <c r="S106" i="3"/>
  <c r="F106" i="12" s="1"/>
  <c r="L106" i="3"/>
  <c r="J106" i="3"/>
  <c r="I106" i="3"/>
  <c r="H106" i="3"/>
  <c r="G106" i="3"/>
  <c r="F106" i="3"/>
  <c r="Q106" i="3" s="1"/>
  <c r="E106" i="3"/>
  <c r="A106" i="3"/>
  <c r="S105" i="3"/>
  <c r="L105" i="3"/>
  <c r="J105" i="3"/>
  <c r="I105" i="3"/>
  <c r="H105" i="3"/>
  <c r="G105" i="3"/>
  <c r="F105" i="3"/>
  <c r="Q105" i="3" s="1"/>
  <c r="E105" i="3"/>
  <c r="A105" i="3"/>
  <c r="S104" i="3"/>
  <c r="L104" i="3"/>
  <c r="J104" i="3"/>
  <c r="I104" i="3"/>
  <c r="H104" i="3"/>
  <c r="G104" i="3"/>
  <c r="F104" i="3"/>
  <c r="Q104" i="3" s="1"/>
  <c r="E104" i="3"/>
  <c r="A104" i="3"/>
  <c r="S103" i="3"/>
  <c r="F103" i="12" s="1"/>
  <c r="L103" i="3"/>
  <c r="J103" i="3"/>
  <c r="I103" i="3"/>
  <c r="H103" i="3"/>
  <c r="G103" i="3"/>
  <c r="F103" i="3"/>
  <c r="Q103" i="3" s="1"/>
  <c r="E103" i="3"/>
  <c r="A103" i="3"/>
  <c r="S102" i="3"/>
  <c r="L102" i="3"/>
  <c r="J102" i="3"/>
  <c r="I102" i="3"/>
  <c r="H102" i="3"/>
  <c r="G102" i="3"/>
  <c r="F102" i="3"/>
  <c r="Q102" i="3" s="1"/>
  <c r="E102" i="3"/>
  <c r="A102" i="3"/>
  <c r="S101" i="3"/>
  <c r="F101" i="12" s="1"/>
  <c r="L101" i="3"/>
  <c r="J101" i="3"/>
  <c r="I101" i="3"/>
  <c r="H101" i="3"/>
  <c r="G101" i="3"/>
  <c r="F101" i="3"/>
  <c r="Q101" i="3" s="1"/>
  <c r="E101" i="3"/>
  <c r="A101" i="3"/>
  <c r="S100" i="3"/>
  <c r="L100" i="3"/>
  <c r="J100" i="3"/>
  <c r="I100" i="3"/>
  <c r="H100" i="3"/>
  <c r="G100" i="3"/>
  <c r="F100" i="3"/>
  <c r="E100" i="3"/>
  <c r="A100" i="3"/>
  <c r="S99" i="3"/>
  <c r="L99" i="3"/>
  <c r="J99" i="3"/>
  <c r="I99" i="3"/>
  <c r="H99" i="3"/>
  <c r="G99" i="3"/>
  <c r="F99" i="3"/>
  <c r="E99" i="3"/>
  <c r="Q99" i="3" s="1"/>
  <c r="A99" i="3"/>
  <c r="S98" i="3"/>
  <c r="F98" i="12" s="1"/>
  <c r="L98" i="3"/>
  <c r="J98" i="3"/>
  <c r="I98" i="3"/>
  <c r="H98" i="3"/>
  <c r="G98" i="3"/>
  <c r="F98" i="3"/>
  <c r="E98" i="3"/>
  <c r="Q98" i="3" s="1"/>
  <c r="A98" i="3"/>
  <c r="S97" i="3"/>
  <c r="L97" i="3"/>
  <c r="J97" i="3"/>
  <c r="I97" i="3"/>
  <c r="H97" i="3"/>
  <c r="G97" i="3"/>
  <c r="F97" i="3"/>
  <c r="E97" i="3"/>
  <c r="Q97" i="3" s="1"/>
  <c r="AI97" i="14" s="1"/>
  <c r="A97" i="3"/>
  <c r="S96" i="3"/>
  <c r="L96" i="3"/>
  <c r="J96" i="3"/>
  <c r="I96" i="3"/>
  <c r="H96" i="3"/>
  <c r="G96" i="3"/>
  <c r="F96" i="3"/>
  <c r="E96" i="3"/>
  <c r="Q96" i="3" s="1"/>
  <c r="A96" i="3"/>
  <c r="S95" i="3"/>
  <c r="L95" i="3"/>
  <c r="J95" i="3"/>
  <c r="I95" i="3"/>
  <c r="H95" i="3"/>
  <c r="G95" i="3"/>
  <c r="F95" i="3"/>
  <c r="E95" i="3"/>
  <c r="Q95" i="3" s="1"/>
  <c r="A95" i="3"/>
  <c r="S94" i="3"/>
  <c r="F94" i="12" s="1"/>
  <c r="L94" i="3"/>
  <c r="J94" i="3"/>
  <c r="I94" i="3"/>
  <c r="H94" i="3"/>
  <c r="G94" i="3"/>
  <c r="F94" i="3"/>
  <c r="E94" i="3"/>
  <c r="Q94" i="3" s="1"/>
  <c r="A94" i="3"/>
  <c r="S93" i="3"/>
  <c r="L93" i="3"/>
  <c r="J93" i="3"/>
  <c r="I93" i="3"/>
  <c r="H93" i="3"/>
  <c r="G93" i="3"/>
  <c r="F93" i="3"/>
  <c r="E93" i="3"/>
  <c r="Q93" i="3" s="1"/>
  <c r="A93" i="3"/>
  <c r="S92" i="3"/>
  <c r="L92" i="3"/>
  <c r="J92" i="3"/>
  <c r="I92" i="3"/>
  <c r="H92" i="3"/>
  <c r="G92" i="3"/>
  <c r="F92" i="3"/>
  <c r="E92" i="3"/>
  <c r="A92" i="3"/>
  <c r="S91" i="3"/>
  <c r="L91" i="3"/>
  <c r="J91" i="3"/>
  <c r="I91" i="3"/>
  <c r="H91" i="3"/>
  <c r="G91" i="3"/>
  <c r="F91" i="3"/>
  <c r="E91" i="3"/>
  <c r="Q91" i="3" s="1"/>
  <c r="A91" i="3"/>
  <c r="S90" i="3"/>
  <c r="L90" i="3"/>
  <c r="J90" i="3"/>
  <c r="I90" i="3"/>
  <c r="H90" i="3"/>
  <c r="G90" i="3"/>
  <c r="F90" i="3"/>
  <c r="E90" i="3"/>
  <c r="Q90" i="3" s="1"/>
  <c r="A90" i="3"/>
  <c r="S89" i="3"/>
  <c r="L89" i="3"/>
  <c r="J89" i="3"/>
  <c r="I89" i="3"/>
  <c r="H89" i="3"/>
  <c r="G89" i="3"/>
  <c r="F89" i="3"/>
  <c r="E89" i="3"/>
  <c r="Q89" i="3" s="1"/>
  <c r="A89" i="3"/>
  <c r="S88" i="3"/>
  <c r="L88" i="3"/>
  <c r="J88" i="3"/>
  <c r="I88" i="3"/>
  <c r="H88" i="3"/>
  <c r="G88" i="3"/>
  <c r="F88" i="3"/>
  <c r="E88" i="3"/>
  <c r="Q88" i="3" s="1"/>
  <c r="A88" i="3"/>
  <c r="S87" i="3"/>
  <c r="L87" i="3"/>
  <c r="I87" i="3"/>
  <c r="H87" i="3"/>
  <c r="G87" i="3"/>
  <c r="F87" i="3"/>
  <c r="E87" i="3"/>
  <c r="Q87" i="3" s="1"/>
  <c r="D87" i="3"/>
  <c r="A87" i="3"/>
  <c r="S86" i="3"/>
  <c r="L86" i="3"/>
  <c r="I86" i="3"/>
  <c r="H86" i="3"/>
  <c r="G86" i="3"/>
  <c r="F86" i="3"/>
  <c r="E86" i="3"/>
  <c r="Q86" i="3" s="1"/>
  <c r="D86" i="3"/>
  <c r="A86" i="3"/>
  <c r="S85" i="3"/>
  <c r="L85" i="3"/>
  <c r="I85" i="3"/>
  <c r="H85" i="3"/>
  <c r="G85" i="3"/>
  <c r="F85" i="3"/>
  <c r="E85" i="3"/>
  <c r="Q85" i="3" s="1"/>
  <c r="D85" i="3"/>
  <c r="A85" i="3"/>
  <c r="S84" i="3"/>
  <c r="L84" i="3"/>
  <c r="I84" i="3"/>
  <c r="H84" i="3"/>
  <c r="G84" i="3"/>
  <c r="F84" i="3"/>
  <c r="E84" i="3"/>
  <c r="Q84" i="3" s="1"/>
  <c r="V84" i="12" s="1"/>
  <c r="D84" i="3"/>
  <c r="A84" i="3"/>
  <c r="S83" i="3"/>
  <c r="L83" i="3"/>
  <c r="I83" i="3"/>
  <c r="H83" i="3"/>
  <c r="G83" i="3"/>
  <c r="F83" i="3"/>
  <c r="E83" i="3"/>
  <c r="Q83" i="3" s="1"/>
  <c r="D83" i="3"/>
  <c r="A83" i="3"/>
  <c r="S82" i="3"/>
  <c r="F82" i="10" s="1"/>
  <c r="L82" i="3"/>
  <c r="I82" i="3"/>
  <c r="H82" i="3"/>
  <c r="G82" i="3"/>
  <c r="F82" i="3"/>
  <c r="E82" i="3"/>
  <c r="D82" i="3"/>
  <c r="A82" i="3"/>
  <c r="S81" i="3"/>
  <c r="L81" i="3"/>
  <c r="I81" i="3"/>
  <c r="H81" i="3"/>
  <c r="G81" i="3"/>
  <c r="F81" i="3"/>
  <c r="E81" i="3"/>
  <c r="Q81" i="3" s="1"/>
  <c r="D81" i="3"/>
  <c r="A81" i="3"/>
  <c r="S80" i="3"/>
  <c r="L80" i="3"/>
  <c r="I80" i="3"/>
  <c r="H80" i="3"/>
  <c r="G80" i="3"/>
  <c r="F80" i="3"/>
  <c r="E80" i="3"/>
  <c r="Q80" i="3" s="1"/>
  <c r="D80" i="3"/>
  <c r="A80" i="3"/>
  <c r="S79" i="3"/>
  <c r="F79" i="10" s="1"/>
  <c r="L79" i="3"/>
  <c r="I79" i="3"/>
  <c r="H79" i="3"/>
  <c r="G79" i="3"/>
  <c r="F79" i="3"/>
  <c r="E79" i="3"/>
  <c r="Q79" i="3" s="1"/>
  <c r="D79" i="3"/>
  <c r="A79" i="3"/>
  <c r="S78" i="3"/>
  <c r="L78" i="3"/>
  <c r="I78" i="3"/>
  <c r="H78" i="3"/>
  <c r="G78" i="3"/>
  <c r="F78" i="3"/>
  <c r="E78" i="3"/>
  <c r="D78" i="3"/>
  <c r="Q78" i="3" s="1"/>
  <c r="A78" i="3"/>
  <c r="S77" i="3"/>
  <c r="F77" i="13" s="1"/>
  <c r="L77" i="3"/>
  <c r="I77" i="3"/>
  <c r="H77" i="3"/>
  <c r="G77" i="3"/>
  <c r="F77" i="3"/>
  <c r="E77" i="3"/>
  <c r="D77" i="3"/>
  <c r="Q77" i="3" s="1"/>
  <c r="AI77" i="13" s="1"/>
  <c r="A77" i="3"/>
  <c r="S76" i="3"/>
  <c r="L76" i="3"/>
  <c r="I76" i="3"/>
  <c r="H76" i="3"/>
  <c r="G76" i="3"/>
  <c r="F76" i="3"/>
  <c r="E76" i="3"/>
  <c r="D76" i="3"/>
  <c r="Q76" i="3" s="1"/>
  <c r="A76" i="3"/>
  <c r="S75" i="3"/>
  <c r="L75" i="3"/>
  <c r="I75" i="3"/>
  <c r="H75" i="3"/>
  <c r="G75" i="3"/>
  <c r="F75" i="3"/>
  <c r="E75" i="3"/>
  <c r="D75" i="3"/>
  <c r="Q75" i="3" s="1"/>
  <c r="A75" i="3"/>
  <c r="S74" i="3"/>
  <c r="L74" i="3"/>
  <c r="I74" i="3"/>
  <c r="H74" i="3"/>
  <c r="G74" i="3"/>
  <c r="F74" i="3"/>
  <c r="E74" i="3"/>
  <c r="D74" i="3"/>
  <c r="Q74" i="3" s="1"/>
  <c r="A74" i="3"/>
  <c r="S73" i="3"/>
  <c r="L73" i="3"/>
  <c r="I73" i="3"/>
  <c r="H73" i="3"/>
  <c r="G73" i="3"/>
  <c r="F73" i="3"/>
  <c r="E73" i="3"/>
  <c r="D73" i="3"/>
  <c r="Q73" i="3" s="1"/>
  <c r="A73" i="3"/>
  <c r="S72" i="3"/>
  <c r="L72" i="3"/>
  <c r="I72" i="3"/>
  <c r="H72" i="3"/>
  <c r="G72" i="3"/>
  <c r="F72" i="3"/>
  <c r="E72" i="3"/>
  <c r="D72" i="3"/>
  <c r="Q72" i="3" s="1"/>
  <c r="A72" i="3"/>
  <c r="S71" i="3"/>
  <c r="F71" i="12" s="1"/>
  <c r="L71" i="3"/>
  <c r="I71" i="3"/>
  <c r="H71" i="3"/>
  <c r="G71" i="3"/>
  <c r="F71" i="3"/>
  <c r="E71" i="3"/>
  <c r="D71" i="3"/>
  <c r="Q71" i="3" s="1"/>
  <c r="V71" i="12" s="1"/>
  <c r="A71" i="3"/>
  <c r="S70" i="3"/>
  <c r="L70" i="3"/>
  <c r="I70" i="3"/>
  <c r="H70" i="3"/>
  <c r="G70" i="3"/>
  <c r="F70" i="3"/>
  <c r="E70" i="3"/>
  <c r="D70" i="3"/>
  <c r="Q70" i="3" s="1"/>
  <c r="U70" i="5" s="1"/>
  <c r="A70" i="3"/>
  <c r="S69" i="3"/>
  <c r="L69" i="3"/>
  <c r="I69" i="3"/>
  <c r="H69" i="3"/>
  <c r="G69" i="3"/>
  <c r="F69" i="3"/>
  <c r="E69" i="3"/>
  <c r="D69" i="3"/>
  <c r="Q69" i="3" s="1"/>
  <c r="A69" i="3"/>
  <c r="S68" i="3"/>
  <c r="L68" i="3"/>
  <c r="I68" i="3"/>
  <c r="H68" i="3"/>
  <c r="G68" i="3"/>
  <c r="F68" i="3"/>
  <c r="E68" i="3"/>
  <c r="D68" i="3"/>
  <c r="A68" i="3"/>
  <c r="S67" i="3"/>
  <c r="F67" i="10" s="1"/>
  <c r="L67" i="3"/>
  <c r="I67" i="3"/>
  <c r="H67" i="3"/>
  <c r="G67" i="3"/>
  <c r="F67" i="3"/>
  <c r="E67" i="3"/>
  <c r="D67" i="3"/>
  <c r="Q67" i="3" s="1"/>
  <c r="A67" i="3"/>
  <c r="S66" i="3"/>
  <c r="L66" i="3"/>
  <c r="I66" i="3"/>
  <c r="H66" i="3"/>
  <c r="G66" i="3"/>
  <c r="F66" i="3"/>
  <c r="E66" i="3"/>
  <c r="D66" i="3"/>
  <c r="Q66" i="3" s="1"/>
  <c r="C66" i="3"/>
  <c r="A66" i="3"/>
  <c r="S65" i="3"/>
  <c r="L65" i="3"/>
  <c r="I65" i="3"/>
  <c r="H65" i="3"/>
  <c r="G65" i="3"/>
  <c r="F65" i="3"/>
  <c r="E65" i="3"/>
  <c r="D65" i="3"/>
  <c r="Q65" i="3" s="1"/>
  <c r="C65" i="3"/>
  <c r="A65" i="3"/>
  <c r="S64" i="3"/>
  <c r="L64" i="3"/>
  <c r="I64" i="3"/>
  <c r="H64" i="3"/>
  <c r="G64" i="3"/>
  <c r="F64" i="3"/>
  <c r="E64" i="3"/>
  <c r="D64" i="3"/>
  <c r="Q64" i="3" s="1"/>
  <c r="C64" i="3"/>
  <c r="A64" i="3"/>
  <c r="S63" i="3"/>
  <c r="L63" i="3"/>
  <c r="I63" i="3"/>
  <c r="H63" i="3"/>
  <c r="G63" i="3"/>
  <c r="F63" i="3"/>
  <c r="E63" i="3"/>
  <c r="D63" i="3"/>
  <c r="Q63" i="3" s="1"/>
  <c r="C63" i="3"/>
  <c r="A63" i="3"/>
  <c r="S62" i="3"/>
  <c r="L62" i="3"/>
  <c r="I62" i="3"/>
  <c r="H62" i="3"/>
  <c r="G62" i="3"/>
  <c r="F62" i="3"/>
  <c r="E62" i="3"/>
  <c r="D62" i="3"/>
  <c r="Q62" i="3" s="1"/>
  <c r="C62" i="3"/>
  <c r="A62" i="3"/>
  <c r="S61" i="3"/>
  <c r="F61" i="13" s="1"/>
  <c r="L61" i="3"/>
  <c r="I61" i="3"/>
  <c r="H61" i="3"/>
  <c r="G61" i="3"/>
  <c r="F61" i="3"/>
  <c r="E61" i="3"/>
  <c r="D61" i="3"/>
  <c r="Q61" i="3" s="1"/>
  <c r="C61" i="3"/>
  <c r="A61" i="3"/>
  <c r="S60" i="3"/>
  <c r="L60" i="3"/>
  <c r="I60" i="3"/>
  <c r="H60" i="3"/>
  <c r="G60" i="3"/>
  <c r="F60" i="3"/>
  <c r="E60" i="3"/>
  <c r="D60" i="3"/>
  <c r="Q60" i="3" s="1"/>
  <c r="U60" i="5" s="1"/>
  <c r="C60" i="3"/>
  <c r="A60" i="3"/>
  <c r="S59" i="3"/>
  <c r="F59" i="12" s="1"/>
  <c r="L59" i="3"/>
  <c r="I59" i="3"/>
  <c r="H59" i="3"/>
  <c r="G59" i="3"/>
  <c r="F59" i="3"/>
  <c r="E59" i="3"/>
  <c r="D59" i="3"/>
  <c r="Q59" i="3" s="1"/>
  <c r="U59" i="5" s="1"/>
  <c r="C59" i="3"/>
  <c r="A59" i="3"/>
  <c r="S58" i="3"/>
  <c r="F58" i="12" s="1"/>
  <c r="L58" i="3"/>
  <c r="I58" i="3"/>
  <c r="H58" i="3"/>
  <c r="G58" i="3"/>
  <c r="F58" i="3"/>
  <c r="E58" i="3"/>
  <c r="C58" i="3"/>
  <c r="A58" i="3"/>
  <c r="S57" i="3"/>
  <c r="L57" i="3"/>
  <c r="I57" i="3"/>
  <c r="H57" i="3"/>
  <c r="G57" i="3"/>
  <c r="F57" i="3"/>
  <c r="E57" i="3"/>
  <c r="D57" i="3"/>
  <c r="C57" i="3"/>
  <c r="Q57" i="3" s="1"/>
  <c r="A57" i="3"/>
  <c r="S56" i="3"/>
  <c r="F56" i="12" s="1"/>
  <c r="L56" i="3"/>
  <c r="I56" i="3"/>
  <c r="H56" i="3"/>
  <c r="G56" i="3"/>
  <c r="F56" i="3"/>
  <c r="E56" i="3"/>
  <c r="D56" i="3"/>
  <c r="C56" i="3"/>
  <c r="Q56" i="3" s="1"/>
  <c r="A56" i="3"/>
  <c r="S55" i="3"/>
  <c r="L55" i="3"/>
  <c r="I55" i="3"/>
  <c r="H55" i="3"/>
  <c r="G55" i="3"/>
  <c r="F55" i="3"/>
  <c r="E55" i="3"/>
  <c r="D55" i="3"/>
  <c r="C55" i="3"/>
  <c r="Q55" i="3" s="1"/>
  <c r="A55" i="3"/>
  <c r="S54" i="3"/>
  <c r="L54" i="3"/>
  <c r="I54" i="3"/>
  <c r="H54" i="3"/>
  <c r="G54" i="3"/>
  <c r="F54" i="3"/>
  <c r="E54" i="3"/>
  <c r="D54" i="3"/>
  <c r="C54" i="3"/>
  <c r="Q54" i="3" s="1"/>
  <c r="A54" i="3"/>
  <c r="S53" i="3"/>
  <c r="L53" i="3"/>
  <c r="I53" i="3"/>
  <c r="H53" i="3"/>
  <c r="G53" i="3"/>
  <c r="F53" i="3"/>
  <c r="E53" i="3"/>
  <c r="D53" i="3"/>
  <c r="C53" i="3"/>
  <c r="Q53" i="3" s="1"/>
  <c r="A53" i="3"/>
  <c r="S52" i="3"/>
  <c r="L52" i="3"/>
  <c r="I52" i="3"/>
  <c r="H52" i="3"/>
  <c r="G52" i="3"/>
  <c r="F52" i="3"/>
  <c r="E52" i="3"/>
  <c r="D52" i="3"/>
  <c r="C52" i="3"/>
  <c r="Q52" i="3" s="1"/>
  <c r="A52" i="3"/>
  <c r="S51" i="3"/>
  <c r="F51" i="10" s="1"/>
  <c r="L51" i="3"/>
  <c r="I51" i="3"/>
  <c r="H51" i="3"/>
  <c r="G51" i="3"/>
  <c r="F51" i="3"/>
  <c r="E51" i="3"/>
  <c r="D51" i="3"/>
  <c r="C51" i="3"/>
  <c r="Q51" i="3" s="1"/>
  <c r="A51" i="3"/>
  <c r="S50" i="3"/>
  <c r="L50" i="3"/>
  <c r="I50" i="3"/>
  <c r="H50" i="3"/>
  <c r="G50" i="3"/>
  <c r="F50" i="3"/>
  <c r="E50" i="3"/>
  <c r="D50" i="3"/>
  <c r="C50" i="3"/>
  <c r="Q50" i="3" s="1"/>
  <c r="A50" i="3"/>
  <c r="S49" i="3"/>
  <c r="L49" i="3"/>
  <c r="I49" i="3"/>
  <c r="H49" i="3"/>
  <c r="G49" i="3"/>
  <c r="F49" i="3"/>
  <c r="E49" i="3"/>
  <c r="D49" i="3"/>
  <c r="C49" i="3"/>
  <c r="Q49" i="3" s="1"/>
  <c r="V49" i="12" s="1"/>
  <c r="A49" i="3"/>
  <c r="S48" i="3"/>
  <c r="L48" i="3"/>
  <c r="I48" i="3"/>
  <c r="H48" i="3"/>
  <c r="G48" i="3"/>
  <c r="F48" i="3"/>
  <c r="E48" i="3"/>
  <c r="D48" i="3"/>
  <c r="C48" i="3"/>
  <c r="Q48" i="3" s="1"/>
  <c r="A48" i="3"/>
  <c r="S47" i="3"/>
  <c r="F47" i="10" s="1"/>
  <c r="L47" i="3"/>
  <c r="I47" i="3"/>
  <c r="H47" i="3"/>
  <c r="G47" i="3"/>
  <c r="F47" i="3"/>
  <c r="E47" i="3"/>
  <c r="D47" i="3"/>
  <c r="C47" i="3"/>
  <c r="Q47" i="3" s="1"/>
  <c r="A47" i="3"/>
  <c r="S46" i="3"/>
  <c r="L46" i="3"/>
  <c r="I46" i="3"/>
  <c r="H46" i="3"/>
  <c r="G46" i="3"/>
  <c r="F46" i="3"/>
  <c r="E46" i="3"/>
  <c r="D46" i="3"/>
  <c r="C46" i="3"/>
  <c r="Q46" i="3" s="1"/>
  <c r="A46" i="3"/>
  <c r="S45" i="3"/>
  <c r="L45" i="3"/>
  <c r="I45" i="3"/>
  <c r="H45" i="3"/>
  <c r="G45" i="3"/>
  <c r="F45" i="3"/>
  <c r="E45" i="3"/>
  <c r="D45" i="3"/>
  <c r="C45" i="3"/>
  <c r="Q45" i="3" s="1"/>
  <c r="A45" i="3"/>
  <c r="S44" i="3"/>
  <c r="F44" i="12" s="1"/>
  <c r="L44" i="3"/>
  <c r="I44" i="3"/>
  <c r="H44" i="3"/>
  <c r="G44" i="3"/>
  <c r="F44" i="3"/>
  <c r="E44" i="3"/>
  <c r="D44" i="3"/>
  <c r="C44" i="3"/>
  <c r="Q44" i="3" s="1"/>
  <c r="A44" i="3"/>
  <c r="S43" i="3"/>
  <c r="L43" i="3"/>
  <c r="I43" i="3"/>
  <c r="H43" i="3"/>
  <c r="G43" i="3"/>
  <c r="F43" i="3"/>
  <c r="E43" i="3"/>
  <c r="D43" i="3"/>
  <c r="C43" i="3"/>
  <c r="Q43" i="3" s="1"/>
  <c r="A43" i="3"/>
  <c r="S42" i="3"/>
  <c r="L42" i="3"/>
  <c r="I42" i="3"/>
  <c r="G42" i="3"/>
  <c r="F42" i="3"/>
  <c r="E42" i="3"/>
  <c r="D42" i="3"/>
  <c r="C42" i="3"/>
  <c r="Q42" i="3" s="1"/>
  <c r="B42" i="3"/>
  <c r="A42" i="3"/>
  <c r="S41" i="3"/>
  <c r="F41" i="10" s="1"/>
  <c r="L41" i="3"/>
  <c r="I41" i="3"/>
  <c r="G41" i="3"/>
  <c r="F41" i="3"/>
  <c r="E41" i="3"/>
  <c r="D41" i="3"/>
  <c r="C41" i="3"/>
  <c r="Q41" i="3" s="1"/>
  <c r="B41" i="3"/>
  <c r="A41" i="3"/>
  <c r="S40" i="3"/>
  <c r="L40" i="3"/>
  <c r="I40" i="3"/>
  <c r="G40" i="3"/>
  <c r="F40" i="3"/>
  <c r="E40" i="3"/>
  <c r="D40" i="3"/>
  <c r="C40" i="3"/>
  <c r="Q40" i="3" s="1"/>
  <c r="B40" i="3"/>
  <c r="A40" i="3"/>
  <c r="S39" i="3"/>
  <c r="L39" i="3"/>
  <c r="I39" i="3"/>
  <c r="G39" i="3"/>
  <c r="F39" i="3"/>
  <c r="E39" i="3"/>
  <c r="D39" i="3"/>
  <c r="C39" i="3"/>
  <c r="Q39" i="3" s="1"/>
  <c r="B39" i="3"/>
  <c r="A39" i="3"/>
  <c r="S38" i="3"/>
  <c r="L38" i="3"/>
  <c r="I38" i="3"/>
  <c r="G38" i="3"/>
  <c r="F38" i="3"/>
  <c r="E38" i="3"/>
  <c r="D38" i="3"/>
  <c r="C38" i="3"/>
  <c r="Q38" i="3" s="1"/>
  <c r="B38" i="3"/>
  <c r="A38" i="3"/>
  <c r="S37" i="3"/>
  <c r="L37" i="3"/>
  <c r="I37" i="3"/>
  <c r="G37" i="3"/>
  <c r="F37" i="3"/>
  <c r="E37" i="3"/>
  <c r="D37" i="3"/>
  <c r="A37" i="3"/>
  <c r="S36" i="3"/>
  <c r="L36" i="3"/>
  <c r="I36" i="3"/>
  <c r="G36" i="3"/>
  <c r="F36" i="3"/>
  <c r="E36" i="3"/>
  <c r="D36" i="3"/>
  <c r="C36" i="3"/>
  <c r="B36" i="3"/>
  <c r="Q36" i="3" s="1"/>
  <c r="U36" i="5" s="1"/>
  <c r="A36" i="3"/>
  <c r="S35" i="3"/>
  <c r="F35" i="12" s="1"/>
  <c r="L35" i="3"/>
  <c r="I35" i="3"/>
  <c r="G35" i="3"/>
  <c r="F35" i="3"/>
  <c r="E35" i="3"/>
  <c r="D35" i="3"/>
  <c r="C35" i="3"/>
  <c r="B35" i="3"/>
  <c r="Q35" i="3" s="1"/>
  <c r="A35" i="3"/>
  <c r="S34" i="3"/>
  <c r="F34" i="10" s="1"/>
  <c r="L34" i="3"/>
  <c r="I34" i="3"/>
  <c r="G34" i="3"/>
  <c r="F34" i="3"/>
  <c r="E34" i="3"/>
  <c r="D34" i="3"/>
  <c r="C34" i="3"/>
  <c r="B34" i="3"/>
  <c r="Q34" i="3" s="1"/>
  <c r="U34" i="5" s="1"/>
  <c r="A34" i="3"/>
  <c r="S33" i="3"/>
  <c r="F33" i="12" s="1"/>
  <c r="L33" i="3"/>
  <c r="I33" i="3"/>
  <c r="G33" i="3"/>
  <c r="F33" i="3"/>
  <c r="E33" i="3"/>
  <c r="D33" i="3"/>
  <c r="C33" i="3"/>
  <c r="B33" i="3"/>
  <c r="Q33" i="3" s="1"/>
  <c r="U33" i="5" s="1"/>
  <c r="A33" i="3"/>
  <c r="S32" i="3"/>
  <c r="L32" i="3"/>
  <c r="I32" i="3"/>
  <c r="G32" i="3"/>
  <c r="F32" i="3"/>
  <c r="E32" i="3"/>
  <c r="D32" i="3"/>
  <c r="C32" i="3"/>
  <c r="B32" i="3"/>
  <c r="Q32" i="3" s="1"/>
  <c r="A32" i="3"/>
  <c r="S31" i="3"/>
  <c r="L31" i="3"/>
  <c r="I31" i="3"/>
  <c r="G31" i="3"/>
  <c r="F31" i="3"/>
  <c r="E31" i="3"/>
  <c r="D31" i="3"/>
  <c r="C31" i="3"/>
  <c r="B31" i="3"/>
  <c r="Q31" i="3" s="1"/>
  <c r="A31" i="3"/>
  <c r="S30" i="3"/>
  <c r="F30" i="12" s="1"/>
  <c r="L30" i="3"/>
  <c r="I30" i="3"/>
  <c r="G30" i="3"/>
  <c r="F30" i="3"/>
  <c r="E30" i="3"/>
  <c r="D30" i="3"/>
  <c r="C30" i="3"/>
  <c r="B30" i="3"/>
  <c r="Q30" i="3" s="1"/>
  <c r="A30" i="3"/>
  <c r="S29" i="3"/>
  <c r="L29" i="3"/>
  <c r="I29" i="3"/>
  <c r="G29" i="3"/>
  <c r="F29" i="3"/>
  <c r="E29" i="3"/>
  <c r="D29" i="3"/>
  <c r="C29" i="3"/>
  <c r="B29" i="3"/>
  <c r="Q29" i="3" s="1"/>
  <c r="A29" i="3"/>
  <c r="S28" i="3"/>
  <c r="L28" i="3"/>
  <c r="I28" i="3"/>
  <c r="G28" i="3"/>
  <c r="F28" i="3"/>
  <c r="E28" i="3"/>
  <c r="D28" i="3"/>
  <c r="C28" i="3"/>
  <c r="B28" i="3"/>
  <c r="Q28" i="3" s="1"/>
  <c r="A28" i="3"/>
  <c r="S27" i="3"/>
  <c r="F27" i="14" s="1"/>
  <c r="L27" i="3"/>
  <c r="I27" i="3"/>
  <c r="G27" i="3"/>
  <c r="F27" i="3"/>
  <c r="E27" i="3"/>
  <c r="D27" i="3"/>
  <c r="C27" i="3"/>
  <c r="B27" i="3"/>
  <c r="Q27" i="3" s="1"/>
  <c r="V27" i="12" s="1"/>
  <c r="A27" i="3"/>
  <c r="S26" i="3"/>
  <c r="F26" i="12" s="1"/>
  <c r="L26" i="3"/>
  <c r="I26" i="3"/>
  <c r="G26" i="3"/>
  <c r="F26" i="3"/>
  <c r="E26" i="3"/>
  <c r="D26" i="3"/>
  <c r="C26" i="3"/>
  <c r="B26" i="3"/>
  <c r="Q26" i="3" s="1"/>
  <c r="V26" i="12" s="1"/>
  <c r="A26" i="3"/>
  <c r="S25" i="3"/>
  <c r="L25" i="3"/>
  <c r="I25" i="3"/>
  <c r="G25" i="3"/>
  <c r="F25" i="3"/>
  <c r="E25" i="3"/>
  <c r="D25" i="3"/>
  <c r="C25" i="3"/>
  <c r="B25" i="3"/>
  <c r="Q25" i="3" s="1"/>
  <c r="A25" i="3"/>
  <c r="S24" i="3"/>
  <c r="L24" i="3"/>
  <c r="I24" i="3"/>
  <c r="G24" i="3"/>
  <c r="F24" i="3"/>
  <c r="E24" i="3"/>
  <c r="D24" i="3"/>
  <c r="C24" i="3"/>
  <c r="B24" i="3"/>
  <c r="Q24" i="3" s="1"/>
  <c r="A24" i="3"/>
  <c r="S23" i="3"/>
  <c r="L23" i="3"/>
  <c r="I23" i="3"/>
  <c r="G23" i="3"/>
  <c r="F23" i="3"/>
  <c r="E23" i="3"/>
  <c r="D23" i="3"/>
  <c r="C23" i="3"/>
  <c r="B23" i="3"/>
  <c r="Q23" i="3" s="1"/>
  <c r="A23" i="3"/>
  <c r="S22" i="3"/>
  <c r="L22" i="3"/>
  <c r="I22" i="3"/>
  <c r="F22" i="3"/>
  <c r="E22" i="3"/>
  <c r="D22" i="3"/>
  <c r="C22" i="3"/>
  <c r="B22" i="3"/>
  <c r="Q22" i="3" s="1"/>
  <c r="A22" i="3"/>
  <c r="S21" i="3"/>
  <c r="F21" i="12" s="1"/>
  <c r="L21" i="3"/>
  <c r="I21" i="3"/>
  <c r="F21" i="3"/>
  <c r="E21" i="3"/>
  <c r="D21" i="3"/>
  <c r="C21" i="3"/>
  <c r="B21" i="3"/>
  <c r="Q21" i="3" s="1"/>
  <c r="A21" i="3"/>
  <c r="S20" i="3"/>
  <c r="L20" i="3"/>
  <c r="I20" i="3"/>
  <c r="F20" i="3"/>
  <c r="E20" i="3"/>
  <c r="D20" i="3"/>
  <c r="C20" i="3"/>
  <c r="B20" i="3"/>
  <c r="Q20" i="3" s="1"/>
  <c r="A20" i="3"/>
  <c r="S19" i="3"/>
  <c r="L19" i="3"/>
  <c r="I19" i="3"/>
  <c r="F19" i="3"/>
  <c r="E19" i="3"/>
  <c r="D19" i="3"/>
  <c r="C19" i="3"/>
  <c r="B19" i="3"/>
  <c r="Q19" i="3" s="1"/>
  <c r="A19" i="3"/>
  <c r="S18" i="3"/>
  <c r="L18" i="3"/>
  <c r="I18" i="3"/>
  <c r="F18" i="3"/>
  <c r="E18" i="3"/>
  <c r="D18" i="3"/>
  <c r="C18" i="3"/>
  <c r="B18" i="3"/>
  <c r="Q18" i="3" s="1"/>
  <c r="A18" i="3"/>
  <c r="S17" i="3"/>
  <c r="F17" i="12" s="1"/>
  <c r="L17" i="3"/>
  <c r="I17" i="3"/>
  <c r="F17" i="3"/>
  <c r="E17" i="3"/>
  <c r="D17" i="3"/>
  <c r="C17" i="3"/>
  <c r="B17" i="3"/>
  <c r="Q17" i="3" s="1"/>
  <c r="A17" i="3"/>
  <c r="L16" i="3"/>
  <c r="I16" i="3"/>
  <c r="F16" i="3"/>
  <c r="E16" i="3"/>
  <c r="D16" i="3"/>
  <c r="C16" i="3"/>
  <c r="B16" i="3"/>
  <c r="Q16" i="3" s="1"/>
  <c r="A16" i="3"/>
  <c r="S15" i="3"/>
  <c r="L15" i="3"/>
  <c r="I15" i="3"/>
  <c r="F15" i="3"/>
  <c r="E15" i="3"/>
  <c r="D15" i="3"/>
  <c r="C15" i="3"/>
  <c r="B15" i="3"/>
  <c r="Q15" i="3" s="1"/>
  <c r="A15" i="3"/>
  <c r="S14" i="3"/>
  <c r="F14" i="10" s="1"/>
  <c r="L14" i="3"/>
  <c r="I14" i="3"/>
  <c r="F14" i="3"/>
  <c r="E14" i="3"/>
  <c r="D14" i="3"/>
  <c r="C14" i="3"/>
  <c r="B14" i="3"/>
  <c r="Q14" i="3" s="1"/>
  <c r="AI14" i="13" s="1"/>
  <c r="A14" i="3"/>
  <c r="L13" i="3"/>
  <c r="I13" i="3"/>
  <c r="F13" i="3"/>
  <c r="E13" i="3"/>
  <c r="D13" i="3"/>
  <c r="C13" i="3"/>
  <c r="B13" i="3"/>
  <c r="A13" i="3"/>
  <c r="L12" i="3"/>
  <c r="I12" i="3"/>
  <c r="F12" i="3"/>
  <c r="E12" i="3"/>
  <c r="D12" i="3"/>
  <c r="C12" i="3"/>
  <c r="B12" i="3"/>
  <c r="A12" i="3"/>
  <c r="L11" i="3"/>
  <c r="I11" i="3"/>
  <c r="F11" i="3"/>
  <c r="E11" i="3"/>
  <c r="D11" i="3"/>
  <c r="C11" i="3"/>
  <c r="B11" i="3"/>
  <c r="A11" i="3"/>
  <c r="L10" i="3"/>
  <c r="I10" i="3"/>
  <c r="F10" i="3"/>
  <c r="E10" i="3"/>
  <c r="D10" i="3"/>
  <c r="C10" i="3"/>
  <c r="B10" i="3"/>
  <c r="A10" i="3"/>
  <c r="L9" i="3"/>
  <c r="I9" i="3"/>
  <c r="F9" i="3"/>
  <c r="E9" i="3"/>
  <c r="D9" i="3"/>
  <c r="C9" i="3"/>
  <c r="B9" i="3"/>
  <c r="A9" i="3"/>
  <c r="L8" i="3"/>
  <c r="I8" i="3"/>
  <c r="F8" i="3"/>
  <c r="E8" i="3"/>
  <c r="D8" i="3"/>
  <c r="C8" i="3"/>
  <c r="B8" i="3"/>
  <c r="A8" i="3"/>
  <c r="L7" i="3"/>
  <c r="I7" i="3"/>
  <c r="F7" i="3"/>
  <c r="E7" i="3"/>
  <c r="D7" i="3"/>
  <c r="C7" i="3"/>
  <c r="B7" i="3"/>
  <c r="A7" i="3"/>
  <c r="L6" i="3"/>
  <c r="I6" i="3"/>
  <c r="F6" i="3"/>
  <c r="E6" i="3"/>
  <c r="D6" i="3"/>
  <c r="C6" i="3"/>
  <c r="B6" i="3"/>
  <c r="A6" i="3"/>
  <c r="L5" i="3"/>
  <c r="I5" i="3"/>
  <c r="F5" i="3"/>
  <c r="E5" i="3"/>
  <c r="D5" i="3"/>
  <c r="C5" i="3"/>
  <c r="B5" i="3"/>
  <c r="A5" i="3"/>
  <c r="L4" i="3"/>
  <c r="I4" i="3"/>
  <c r="F4" i="3"/>
  <c r="E4" i="3"/>
  <c r="D4" i="3"/>
  <c r="C4" i="3"/>
  <c r="B4" i="3"/>
  <c r="A4" i="3"/>
  <c r="A3" i="3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D273" i="2" s="1"/>
  <c r="B273" i="2"/>
  <c r="C272" i="2"/>
  <c r="B272" i="2"/>
  <c r="C271" i="2"/>
  <c r="B271" i="2"/>
  <c r="C270" i="2"/>
  <c r="B270" i="2"/>
  <c r="C269" i="2"/>
  <c r="B269" i="2"/>
  <c r="D269" i="2" s="1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V258" i="12" s="1"/>
  <c r="C256" i="2"/>
  <c r="B256" i="2"/>
  <c r="V257" i="12" s="1"/>
  <c r="C255" i="2"/>
  <c r="B255" i="2"/>
  <c r="C254" i="2"/>
  <c r="B254" i="2"/>
  <c r="C253" i="2"/>
  <c r="B253" i="2"/>
  <c r="C252" i="2"/>
  <c r="B252" i="2"/>
  <c r="C251" i="2"/>
  <c r="B251" i="2"/>
  <c r="C250" i="2"/>
  <c r="B250" i="2"/>
  <c r="U251" i="5" s="1"/>
  <c r="C249" i="2"/>
  <c r="B249" i="2"/>
  <c r="C248" i="2"/>
  <c r="B248" i="2"/>
  <c r="C247" i="2"/>
  <c r="B247" i="2"/>
  <c r="C246" i="2"/>
  <c r="B246" i="2"/>
  <c r="C245" i="2"/>
  <c r="B245" i="2"/>
  <c r="D245" i="2" s="1"/>
  <c r="C244" i="2"/>
  <c r="B244" i="2"/>
  <c r="V245" i="12" s="1"/>
  <c r="C243" i="2"/>
  <c r="B243" i="2"/>
  <c r="C242" i="2"/>
  <c r="B242" i="2"/>
  <c r="C241" i="2"/>
  <c r="B241" i="2"/>
  <c r="D241" i="2" s="1"/>
  <c r="C240" i="2"/>
  <c r="B240" i="2"/>
  <c r="C239" i="2"/>
  <c r="B239" i="2"/>
  <c r="V240" i="12" s="1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D229" i="2" s="1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V215" i="12" s="1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D205" i="2" s="1"/>
  <c r="C204" i="2"/>
  <c r="B204" i="2"/>
  <c r="U205" i="5" s="1"/>
  <c r="C203" i="2"/>
  <c r="B203" i="2"/>
  <c r="U204" i="5" s="1"/>
  <c r="C202" i="2"/>
  <c r="B202" i="2"/>
  <c r="C201" i="2"/>
  <c r="B201" i="2"/>
  <c r="C200" i="2"/>
  <c r="B200" i="2"/>
  <c r="V201" i="12" s="1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V193" i="12" s="1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D181" i="2" s="1"/>
  <c r="C180" i="2"/>
  <c r="B180" i="2"/>
  <c r="C179" i="2"/>
  <c r="B179" i="2"/>
  <c r="C178" i="2"/>
  <c r="B178" i="2"/>
  <c r="C177" i="2"/>
  <c r="B177" i="2"/>
  <c r="U178" i="5" s="1"/>
  <c r="C176" i="2"/>
  <c r="B176" i="2"/>
  <c r="C175" i="2"/>
  <c r="B175" i="2"/>
  <c r="C174" i="2"/>
  <c r="B174" i="2"/>
  <c r="V175" i="12" s="1"/>
  <c r="C173" i="2"/>
  <c r="B173" i="2"/>
  <c r="V174" i="12" s="1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V149" i="12" s="1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V126" i="12" s="1"/>
  <c r="C124" i="2"/>
  <c r="B124" i="2"/>
  <c r="V125" i="12" s="1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D101" i="2" s="1"/>
  <c r="C100" i="2"/>
  <c r="B100" i="2"/>
  <c r="V101" i="12" s="1"/>
  <c r="C99" i="2"/>
  <c r="B99" i="2"/>
  <c r="C98" i="2"/>
  <c r="B98" i="2"/>
  <c r="C97" i="2"/>
  <c r="B97" i="2"/>
  <c r="C96" i="2"/>
  <c r="B96" i="2"/>
  <c r="AI97" i="13" s="1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D89" i="2" s="1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V82" i="12" s="1"/>
  <c r="C80" i="2"/>
  <c r="B80" i="2"/>
  <c r="V81" i="12" s="1"/>
  <c r="C79" i="2"/>
  <c r="B79" i="2"/>
  <c r="C78" i="2"/>
  <c r="B78" i="2"/>
  <c r="C77" i="2"/>
  <c r="B77" i="2"/>
  <c r="D77" i="2" s="1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V65" i="12" s="1"/>
  <c r="C63" i="2"/>
  <c r="B63" i="2"/>
  <c r="AI64" i="13" s="1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D53" i="2" s="1"/>
  <c r="C52" i="2"/>
  <c r="B52" i="2"/>
  <c r="V53" i="12" s="1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78" i="5"/>
  <c r="C83" i="5" s="1"/>
  <c r="Q276" i="4"/>
  <c r="Q249" i="4"/>
  <c r="Q247" i="4"/>
  <c r="Q243" i="4"/>
  <c r="Q241" i="4"/>
  <c r="N241" i="12" s="1"/>
  <c r="Q238" i="4"/>
  <c r="Q233" i="4"/>
  <c r="Q230" i="4"/>
  <c r="Q228" i="4"/>
  <c r="Q227" i="4"/>
  <c r="N227" i="12" s="1"/>
  <c r="Q222" i="4"/>
  <c r="Q219" i="4"/>
  <c r="Q200" i="4"/>
  <c r="Q194" i="4"/>
  <c r="Q186" i="4"/>
  <c r="Q185" i="4"/>
  <c r="Q178" i="4"/>
  <c r="Q170" i="4"/>
  <c r="Q161" i="4"/>
  <c r="Q153" i="4"/>
  <c r="Q146" i="4"/>
  <c r="Q138" i="4"/>
  <c r="Q137" i="4"/>
  <c r="M137" i="10" s="1"/>
  <c r="Q128" i="4"/>
  <c r="Q110" i="4"/>
  <c r="Q62" i="4"/>
  <c r="N62" i="12" s="1"/>
  <c r="Q41" i="4"/>
  <c r="Q38" i="4"/>
  <c r="Q22" i="4"/>
  <c r="Q19" i="4"/>
  <c r="Q18" i="4"/>
  <c r="Q15" i="4"/>
  <c r="Q273" i="3"/>
  <c r="Q269" i="3"/>
  <c r="Q267" i="3"/>
  <c r="Q258" i="3"/>
  <c r="Q254" i="3"/>
  <c r="Q216" i="3"/>
  <c r="Q208" i="3"/>
  <c r="Q130" i="3"/>
  <c r="Q100" i="3"/>
  <c r="U100" i="5" s="1"/>
  <c r="Q92" i="3"/>
  <c r="Q82" i="3"/>
  <c r="U82" i="5" s="1"/>
  <c r="Q68" i="3"/>
  <c r="D61" i="2"/>
  <c r="D2" i="2"/>
  <c r="M147" i="9" l="1"/>
  <c r="AA147" i="14"/>
  <c r="AA147" i="13"/>
  <c r="M147" i="10"/>
  <c r="N147" i="12"/>
  <c r="M154" i="9"/>
  <c r="AA154" i="14"/>
  <c r="AA154" i="13"/>
  <c r="M154" i="10"/>
  <c r="N154" i="12"/>
  <c r="M195" i="9"/>
  <c r="AA195" i="14"/>
  <c r="AA195" i="13"/>
  <c r="N195" i="12"/>
  <c r="M195" i="10"/>
  <c r="D94" i="10"/>
  <c r="D99" i="10"/>
  <c r="D87" i="10"/>
  <c r="D83" i="10"/>
  <c r="D93" i="10"/>
  <c r="D79" i="10"/>
  <c r="D91" i="10"/>
  <c r="D95" i="10"/>
  <c r="D85" i="10"/>
  <c r="M270" i="9"/>
  <c r="AA270" i="14"/>
  <c r="N270" i="12"/>
  <c r="AA270" i="13"/>
  <c r="M270" i="10"/>
  <c r="AI39" i="14"/>
  <c r="AI39" i="13"/>
  <c r="V39" i="12"/>
  <c r="U39" i="5"/>
  <c r="AI116" i="14"/>
  <c r="AI116" i="13"/>
  <c r="V116" i="12"/>
  <c r="U116" i="5"/>
  <c r="M21" i="9"/>
  <c r="AA21" i="14"/>
  <c r="M21" i="10"/>
  <c r="AA21" i="13"/>
  <c r="N21" i="12"/>
  <c r="M204" i="9"/>
  <c r="AA204" i="14"/>
  <c r="AA204" i="13"/>
  <c r="N204" i="12"/>
  <c r="M204" i="10"/>
  <c r="AI99" i="14"/>
  <c r="AI99" i="13"/>
  <c r="V99" i="12"/>
  <c r="U99" i="5"/>
  <c r="AI115" i="14"/>
  <c r="AI115" i="13"/>
  <c r="U115" i="5"/>
  <c r="V115" i="12"/>
  <c r="AI217" i="14"/>
  <c r="U217" i="5"/>
  <c r="AI217" i="13"/>
  <c r="V217" i="12"/>
  <c r="AI221" i="14"/>
  <c r="AI221" i="13"/>
  <c r="V221" i="12"/>
  <c r="U221" i="5"/>
  <c r="AI225" i="14"/>
  <c r="AI225" i="13"/>
  <c r="V225" i="12"/>
  <c r="U225" i="5"/>
  <c r="AI229" i="14"/>
  <c r="AI229" i="13"/>
  <c r="U229" i="5"/>
  <c r="V229" i="12"/>
  <c r="M216" i="9"/>
  <c r="AA216" i="14"/>
  <c r="N216" i="12"/>
  <c r="AA216" i="13"/>
  <c r="M216" i="10"/>
  <c r="M245" i="9"/>
  <c r="AA245" i="14"/>
  <c r="AA245" i="13"/>
  <c r="N245" i="12"/>
  <c r="M245" i="10"/>
  <c r="M251" i="9"/>
  <c r="AA251" i="14"/>
  <c r="AA251" i="13"/>
  <c r="N251" i="12"/>
  <c r="M251" i="10"/>
  <c r="M271" i="9"/>
  <c r="AA271" i="13"/>
  <c r="AA271" i="14"/>
  <c r="M271" i="10"/>
  <c r="N271" i="12"/>
  <c r="AI83" i="14"/>
  <c r="U83" i="5"/>
  <c r="AI83" i="13"/>
  <c r="V83" i="12"/>
  <c r="AI107" i="14"/>
  <c r="AI107" i="13"/>
  <c r="U107" i="5"/>
  <c r="V107" i="12"/>
  <c r="U131" i="5"/>
  <c r="V131" i="12"/>
  <c r="AI131" i="13"/>
  <c r="AI131" i="14"/>
  <c r="AI207" i="14"/>
  <c r="AI207" i="13"/>
  <c r="V207" i="12"/>
  <c r="U207" i="5"/>
  <c r="AI237" i="14"/>
  <c r="AI237" i="13"/>
  <c r="U237" i="5"/>
  <c r="V237" i="12"/>
  <c r="AI241" i="14"/>
  <c r="AI241" i="13"/>
  <c r="U241" i="5"/>
  <c r="V241" i="12"/>
  <c r="AI255" i="14"/>
  <c r="AI255" i="13"/>
  <c r="U255" i="5"/>
  <c r="V255" i="12"/>
  <c r="AI277" i="14"/>
  <c r="AI277" i="13"/>
  <c r="U277" i="5"/>
  <c r="V277" i="12"/>
  <c r="M14" i="9"/>
  <c r="AA14" i="13"/>
  <c r="N14" i="12"/>
  <c r="M14" i="10"/>
  <c r="AA14" i="14"/>
  <c r="M14" i="5"/>
  <c r="M20" i="9"/>
  <c r="AA20" i="13"/>
  <c r="AA20" i="14"/>
  <c r="N20" i="12"/>
  <c r="M20" i="10"/>
  <c r="M23" i="9"/>
  <c r="AA23" i="14"/>
  <c r="M23" i="10"/>
  <c r="AA23" i="13"/>
  <c r="N23" i="12"/>
  <c r="M31" i="9"/>
  <c r="AA31" i="14"/>
  <c r="AA31" i="13"/>
  <c r="N31" i="12"/>
  <c r="M31" i="10"/>
  <c r="AI68" i="14"/>
  <c r="U68" i="5"/>
  <c r="V68" i="12"/>
  <c r="AI208" i="13"/>
  <c r="AI208" i="14"/>
  <c r="U208" i="5"/>
  <c r="V208" i="12"/>
  <c r="M38" i="9"/>
  <c r="AA38" i="14"/>
  <c r="AA38" i="13"/>
  <c r="M38" i="10"/>
  <c r="M228" i="9"/>
  <c r="AA228" i="14"/>
  <c r="AA228" i="13"/>
  <c r="N228" i="12"/>
  <c r="M228" i="10"/>
  <c r="AI67" i="14"/>
  <c r="U67" i="5"/>
  <c r="AI67" i="13"/>
  <c r="V67" i="12"/>
  <c r="AI119" i="14"/>
  <c r="AI119" i="13"/>
  <c r="V119" i="12"/>
  <c r="U119" i="5"/>
  <c r="F145" i="9"/>
  <c r="F145" i="14"/>
  <c r="F145" i="13"/>
  <c r="F145" i="12"/>
  <c r="F151" i="9"/>
  <c r="F151" i="14"/>
  <c r="F151" i="12"/>
  <c r="F151" i="13"/>
  <c r="F154" i="9"/>
  <c r="F154" i="14"/>
  <c r="F154" i="13"/>
  <c r="F154" i="12"/>
  <c r="F154" i="10"/>
  <c r="F163" i="14"/>
  <c r="F163" i="13"/>
  <c r="F163" i="12"/>
  <c r="F163" i="10"/>
  <c r="F181" i="9"/>
  <c r="F181" i="14"/>
  <c r="F181" i="13"/>
  <c r="F181" i="10"/>
  <c r="F184" i="9"/>
  <c r="F184" i="14"/>
  <c r="F184" i="13"/>
  <c r="F184" i="10"/>
  <c r="F187" i="14"/>
  <c r="E187" i="14"/>
  <c r="E188" i="14" s="1"/>
  <c r="F187" i="13"/>
  <c r="E187" i="13"/>
  <c r="F187" i="12"/>
  <c r="F187" i="10"/>
  <c r="F193" i="9"/>
  <c r="F193" i="14"/>
  <c r="F193" i="13"/>
  <c r="F193" i="10"/>
  <c r="F193" i="12"/>
  <c r="F196" i="9"/>
  <c r="F196" i="14"/>
  <c r="F196" i="10"/>
  <c r="F201" i="9"/>
  <c r="F201" i="14"/>
  <c r="F201" i="13"/>
  <c r="F201" i="10"/>
  <c r="F201" i="12"/>
  <c r="AI223" i="14"/>
  <c r="AI223" i="13"/>
  <c r="U223" i="5"/>
  <c r="V223" i="12"/>
  <c r="F252" i="14"/>
  <c r="AQ253" i="14" s="1"/>
  <c r="F252" i="13"/>
  <c r="E252" i="14"/>
  <c r="F252" i="10"/>
  <c r="F252" i="12"/>
  <c r="E252" i="10"/>
  <c r="E252" i="13"/>
  <c r="E268" i="13" s="1"/>
  <c r="AI262" i="14"/>
  <c r="AI262" i="13"/>
  <c r="V262" i="12"/>
  <c r="U262" i="5"/>
  <c r="AI268" i="14"/>
  <c r="AI268" i="13"/>
  <c r="U268" i="5"/>
  <c r="M43" i="5"/>
  <c r="AA43" i="14"/>
  <c r="AA43" i="13"/>
  <c r="M43" i="10"/>
  <c r="M55" i="5"/>
  <c r="AA55" i="14"/>
  <c r="AA55" i="13"/>
  <c r="M55" i="10"/>
  <c r="M67" i="5"/>
  <c r="AA67" i="14"/>
  <c r="AA67" i="13"/>
  <c r="M67" i="10"/>
  <c r="N67" i="12"/>
  <c r="M76" i="9"/>
  <c r="AA76" i="13"/>
  <c r="AA76" i="14"/>
  <c r="M76" i="10"/>
  <c r="M91" i="9"/>
  <c r="AA91" i="14"/>
  <c r="AA91" i="13"/>
  <c r="M91" i="10"/>
  <c r="M133" i="9"/>
  <c r="AA133" i="13"/>
  <c r="AA133" i="14"/>
  <c r="N133" i="12"/>
  <c r="M133" i="10"/>
  <c r="M174" i="9"/>
  <c r="AA174" i="14"/>
  <c r="AA174" i="13"/>
  <c r="N174" i="12"/>
  <c r="M174" i="10"/>
  <c r="AI269" i="14"/>
  <c r="AI269" i="13"/>
  <c r="U269" i="5"/>
  <c r="M276" i="9"/>
  <c r="AA276" i="14"/>
  <c r="AA276" i="13"/>
  <c r="N276" i="12"/>
  <c r="M276" i="10"/>
  <c r="U91" i="5"/>
  <c r="AI91" i="14"/>
  <c r="AI91" i="13"/>
  <c r="V91" i="12"/>
  <c r="F133" i="9"/>
  <c r="F133" i="14"/>
  <c r="F133" i="13"/>
  <c r="F133" i="12"/>
  <c r="F133" i="10"/>
  <c r="F136" i="9"/>
  <c r="F136" i="14"/>
  <c r="AQ137" i="14" s="1"/>
  <c r="F136" i="13"/>
  <c r="F136" i="12"/>
  <c r="F136" i="10"/>
  <c r="F142" i="9"/>
  <c r="F142" i="14"/>
  <c r="F142" i="13"/>
  <c r="F142" i="12"/>
  <c r="F142" i="10"/>
  <c r="F157" i="9"/>
  <c r="F157" i="14"/>
  <c r="F157" i="13"/>
  <c r="F157" i="12"/>
  <c r="F157" i="10"/>
  <c r="E166" i="13"/>
  <c r="E166" i="14"/>
  <c r="E178" i="14" s="1"/>
  <c r="F166" i="13"/>
  <c r="F169" i="9"/>
  <c r="F169" i="14"/>
  <c r="F169" i="13"/>
  <c r="F169" i="12"/>
  <c r="F172" i="9"/>
  <c r="F172" i="14"/>
  <c r="F172" i="10"/>
  <c r="F172" i="12"/>
  <c r="F175" i="14"/>
  <c r="F175" i="13"/>
  <c r="F175" i="10"/>
  <c r="F178" i="9"/>
  <c r="F178" i="13"/>
  <c r="F178" i="14"/>
  <c r="F178" i="10"/>
  <c r="F213" i="9"/>
  <c r="F213" i="13"/>
  <c r="F213" i="14"/>
  <c r="F213" i="12"/>
  <c r="F213" i="10"/>
  <c r="AI219" i="14"/>
  <c r="AI219" i="13"/>
  <c r="AI231" i="14"/>
  <c r="AI231" i="13"/>
  <c r="U231" i="5"/>
  <c r="V231" i="12"/>
  <c r="AI243" i="13"/>
  <c r="AI243" i="14"/>
  <c r="AI265" i="14"/>
  <c r="AI265" i="13"/>
  <c r="U265" i="5"/>
  <c r="M47" i="9"/>
  <c r="AA47" i="14"/>
  <c r="AA47" i="13"/>
  <c r="M51" i="9"/>
  <c r="AA51" i="14"/>
  <c r="M51" i="10"/>
  <c r="N51" i="12"/>
  <c r="AA51" i="13"/>
  <c r="M70" i="9"/>
  <c r="AA70" i="13"/>
  <c r="AA70" i="14"/>
  <c r="M70" i="10"/>
  <c r="M88" i="9"/>
  <c r="AA88" i="14"/>
  <c r="AA88" i="13"/>
  <c r="M88" i="10"/>
  <c r="N88" i="12"/>
  <c r="M100" i="9"/>
  <c r="AA100" i="13"/>
  <c r="AA100" i="14"/>
  <c r="N100" i="12"/>
  <c r="M100" i="10"/>
  <c r="M115" i="9"/>
  <c r="AA115" i="14"/>
  <c r="AA115" i="13"/>
  <c r="M121" i="9"/>
  <c r="AA121" i="13"/>
  <c r="AA121" i="14"/>
  <c r="N121" i="12"/>
  <c r="M121" i="10"/>
  <c r="M157" i="9"/>
  <c r="AA157" i="14"/>
  <c r="AA157" i="13"/>
  <c r="M157" i="10"/>
  <c r="N157" i="12"/>
  <c r="M181" i="9"/>
  <c r="AA181" i="14"/>
  <c r="AA181" i="13"/>
  <c r="M181" i="10"/>
  <c r="M210" i="9"/>
  <c r="AA210" i="14"/>
  <c r="N210" i="12"/>
  <c r="M210" i="10"/>
  <c r="M214" i="9"/>
  <c r="AA214" i="14"/>
  <c r="M214" i="10"/>
  <c r="M223" i="9"/>
  <c r="AA223" i="14"/>
  <c r="AA223" i="13"/>
  <c r="N223" i="12"/>
  <c r="M242" i="9"/>
  <c r="AA242" i="14"/>
  <c r="AA242" i="13"/>
  <c r="N242" i="12"/>
  <c r="M248" i="9"/>
  <c r="AA248" i="14"/>
  <c r="AA248" i="13"/>
  <c r="N248" i="12"/>
  <c r="M248" i="10"/>
  <c r="M263" i="9"/>
  <c r="AA263" i="14"/>
  <c r="AA263" i="13"/>
  <c r="M263" i="10"/>
  <c r="N263" i="12"/>
  <c r="AA275" i="14"/>
  <c r="AA275" i="13"/>
  <c r="N275" i="12"/>
  <c r="AI288" i="14"/>
  <c r="AI288" i="13"/>
  <c r="V288" i="12"/>
  <c r="F296" i="13"/>
  <c r="F296" i="14"/>
  <c r="F296" i="10"/>
  <c r="F296" i="12"/>
  <c r="F284" i="9"/>
  <c r="F284" i="14"/>
  <c r="F284" i="13"/>
  <c r="F284" i="12"/>
  <c r="F284" i="10"/>
  <c r="M288" i="9"/>
  <c r="AA288" i="14"/>
  <c r="AA288" i="13"/>
  <c r="N288" i="12"/>
  <c r="M41" i="9"/>
  <c r="AA41" i="14"/>
  <c r="AA41" i="13"/>
  <c r="N41" i="12"/>
  <c r="M178" i="9"/>
  <c r="AA178" i="13"/>
  <c r="AA178" i="14"/>
  <c r="M178" i="10"/>
  <c r="F24" i="9"/>
  <c r="F24" i="14"/>
  <c r="F24" i="10"/>
  <c r="F24" i="12"/>
  <c r="AI32" i="14"/>
  <c r="V32" i="12"/>
  <c r="AI32" i="13"/>
  <c r="F36" i="9"/>
  <c r="F36" i="13"/>
  <c r="F36" i="12"/>
  <c r="F36" i="10"/>
  <c r="E36" i="10"/>
  <c r="E36" i="13"/>
  <c r="E42" i="13" s="1"/>
  <c r="F36" i="14"/>
  <c r="AQ37" i="14" s="1"/>
  <c r="U43" i="5"/>
  <c r="AI43" i="14"/>
  <c r="AI43" i="13"/>
  <c r="V43" i="12"/>
  <c r="AI87" i="14"/>
  <c r="AI87" i="13"/>
  <c r="U87" i="5"/>
  <c r="F93" i="5"/>
  <c r="F93" i="13"/>
  <c r="F93" i="12"/>
  <c r="F93" i="10"/>
  <c r="F93" i="14"/>
  <c r="F97" i="9"/>
  <c r="F97" i="14"/>
  <c r="F97" i="13"/>
  <c r="F97" i="10"/>
  <c r="AI103" i="14"/>
  <c r="U103" i="5"/>
  <c r="V103" i="12"/>
  <c r="AI103" i="13"/>
  <c r="F105" i="9"/>
  <c r="F105" i="14"/>
  <c r="F105" i="13"/>
  <c r="F105" i="10"/>
  <c r="F105" i="12"/>
  <c r="F109" i="8"/>
  <c r="F109" i="14"/>
  <c r="F117" i="8"/>
  <c r="F117" i="14"/>
  <c r="F117" i="12"/>
  <c r="F117" i="13"/>
  <c r="F121" i="9"/>
  <c r="F121" i="14"/>
  <c r="F121" i="13"/>
  <c r="F121" i="12"/>
  <c r="F121" i="10"/>
  <c r="AI127" i="14"/>
  <c r="U127" i="5"/>
  <c r="AI127" i="13"/>
  <c r="F208" i="9"/>
  <c r="F208" i="14"/>
  <c r="F208" i="13"/>
  <c r="F208" i="12"/>
  <c r="AI233" i="13"/>
  <c r="AI233" i="14"/>
  <c r="U233" i="5"/>
  <c r="AI239" i="14"/>
  <c r="AI239" i="13"/>
  <c r="U239" i="5"/>
  <c r="F245" i="9"/>
  <c r="F245" i="14"/>
  <c r="AQ246" i="14" s="1"/>
  <c r="F245" i="13"/>
  <c r="F245" i="10"/>
  <c r="F257" i="9"/>
  <c r="F257" i="14"/>
  <c r="AQ258" i="14" s="1"/>
  <c r="F257" i="13"/>
  <c r="F257" i="10"/>
  <c r="M17" i="9"/>
  <c r="AA17" i="14"/>
  <c r="AA17" i="13"/>
  <c r="N17" i="12"/>
  <c r="M27" i="9"/>
  <c r="AA27" i="14"/>
  <c r="AA27" i="13"/>
  <c r="M27" i="10"/>
  <c r="N27" i="12"/>
  <c r="M39" i="9"/>
  <c r="AA39" i="13"/>
  <c r="AA39" i="14"/>
  <c r="N39" i="12"/>
  <c r="M39" i="10"/>
  <c r="M63" i="9"/>
  <c r="AA63" i="13"/>
  <c r="N63" i="12"/>
  <c r="M85" i="9"/>
  <c r="AA85" i="13"/>
  <c r="AA85" i="14"/>
  <c r="N85" i="12"/>
  <c r="M106" i="9"/>
  <c r="N106" i="12"/>
  <c r="M146" i="9"/>
  <c r="AA146" i="14"/>
  <c r="AA146" i="13"/>
  <c r="N146" i="12"/>
  <c r="M146" i="10"/>
  <c r="AI35" i="14"/>
  <c r="AI35" i="13"/>
  <c r="U35" i="5"/>
  <c r="V35" i="12"/>
  <c r="V46" i="12"/>
  <c r="U52" i="5"/>
  <c r="U81" i="5"/>
  <c r="AI169" i="13"/>
  <c r="AI172" i="13"/>
  <c r="U196" i="5"/>
  <c r="AI234" i="13"/>
  <c r="U261" i="5"/>
  <c r="AI293" i="13"/>
  <c r="U293" i="5"/>
  <c r="AI281" i="14"/>
  <c r="AI281" i="13"/>
  <c r="U281" i="5"/>
  <c r="AI297" i="14"/>
  <c r="AI297" i="13"/>
  <c r="U297" i="5"/>
  <c r="V297" i="12"/>
  <c r="U302" i="5"/>
  <c r="V302" i="12"/>
  <c r="AI302" i="14"/>
  <c r="AI302" i="13"/>
  <c r="F289" i="14"/>
  <c r="F289" i="13"/>
  <c r="F310" i="14"/>
  <c r="F310" i="12"/>
  <c r="F310" i="10"/>
  <c r="AA293" i="13"/>
  <c r="AA293" i="14"/>
  <c r="M293" i="10"/>
  <c r="N293" i="12"/>
  <c r="AA281" i="14"/>
  <c r="AA281" i="13"/>
  <c r="N281" i="12"/>
  <c r="M301" i="9"/>
  <c r="AA301" i="14"/>
  <c r="AA301" i="13"/>
  <c r="M62" i="10"/>
  <c r="C78" i="10"/>
  <c r="C85" i="10" s="1"/>
  <c r="M115" i="10"/>
  <c r="D197" i="10"/>
  <c r="D201" i="10"/>
  <c r="D191" i="10"/>
  <c r="D198" i="10"/>
  <c r="D196" i="10"/>
  <c r="D188" i="10"/>
  <c r="D190" i="10"/>
  <c r="M301" i="10"/>
  <c r="V243" i="12"/>
  <c r="V127" i="12"/>
  <c r="F310" i="13"/>
  <c r="U38" i="5"/>
  <c r="AI38" i="14"/>
  <c r="V38" i="12"/>
  <c r="AI38" i="13"/>
  <c r="F65" i="5"/>
  <c r="F65" i="14"/>
  <c r="AQ66" i="14" s="1"/>
  <c r="F65" i="13"/>
  <c r="AI75" i="14"/>
  <c r="AI75" i="13"/>
  <c r="U75" i="5"/>
  <c r="V75" i="12"/>
  <c r="F139" i="9"/>
  <c r="F139" i="14"/>
  <c r="AQ140" i="14" s="1"/>
  <c r="F139" i="13"/>
  <c r="F139" i="12"/>
  <c r="F139" i="10"/>
  <c r="AI200" i="14"/>
  <c r="AI200" i="13"/>
  <c r="U200" i="5"/>
  <c r="AI271" i="14"/>
  <c r="U271" i="5"/>
  <c r="AI271" i="13"/>
  <c r="V271" i="12"/>
  <c r="M94" i="9"/>
  <c r="AA94" i="14"/>
  <c r="M94" i="10"/>
  <c r="AA94" i="13"/>
  <c r="M150" i="9"/>
  <c r="AA150" i="14"/>
  <c r="AA150" i="13"/>
  <c r="M150" i="10"/>
  <c r="M212" i="9"/>
  <c r="AA212" i="14"/>
  <c r="AA212" i="13"/>
  <c r="AI309" i="13"/>
  <c r="AI309" i="14"/>
  <c r="M308" i="9"/>
  <c r="AA308" i="14"/>
  <c r="AA308" i="13"/>
  <c r="N308" i="12"/>
  <c r="M308" i="10"/>
  <c r="E288" i="10"/>
  <c r="E280" i="10"/>
  <c r="E303" i="10"/>
  <c r="E282" i="10"/>
  <c r="E304" i="10"/>
  <c r="E297" i="10"/>
  <c r="E294" i="10"/>
  <c r="AP70" i="14"/>
  <c r="AR55" i="14"/>
  <c r="AP57" i="14"/>
  <c r="AP61" i="14"/>
  <c r="AR75" i="14"/>
  <c r="AI21" i="13"/>
  <c r="V21" i="12"/>
  <c r="U21" i="5"/>
  <c r="AI21" i="14"/>
  <c r="F30" i="5"/>
  <c r="F30" i="14"/>
  <c r="F30" i="13"/>
  <c r="F30" i="10"/>
  <c r="F47" i="9"/>
  <c r="F47" i="14"/>
  <c r="AQ48" i="14" s="1"/>
  <c r="F47" i="13"/>
  <c r="F53" i="5"/>
  <c r="F53" i="14"/>
  <c r="F53" i="13"/>
  <c r="F53" i="12"/>
  <c r="AI61" i="14"/>
  <c r="AI61" i="13"/>
  <c r="V61" i="12"/>
  <c r="F69" i="5"/>
  <c r="F69" i="13"/>
  <c r="F69" i="14"/>
  <c r="AQ70" i="14" s="1"/>
  <c r="F69" i="12"/>
  <c r="F73" i="9"/>
  <c r="F73" i="14"/>
  <c r="F73" i="13"/>
  <c r="F73" i="10"/>
  <c r="AI79" i="14"/>
  <c r="U79" i="5"/>
  <c r="AI79" i="13"/>
  <c r="V79" i="12"/>
  <c r="F81" i="9"/>
  <c r="F81" i="13"/>
  <c r="F81" i="14"/>
  <c r="AQ82" i="14" s="1"/>
  <c r="F81" i="12"/>
  <c r="F81" i="10"/>
  <c r="F85" i="9"/>
  <c r="F85" i="14"/>
  <c r="AQ86" i="14" s="1"/>
  <c r="F85" i="13"/>
  <c r="F85" i="12"/>
  <c r="F89" i="9"/>
  <c r="F89" i="14"/>
  <c r="F89" i="10"/>
  <c r="F89" i="13"/>
  <c r="F89" i="12"/>
  <c r="F113" i="9"/>
  <c r="F113" i="14"/>
  <c r="F113" i="13"/>
  <c r="F113" i="10"/>
  <c r="AI123" i="13"/>
  <c r="U123" i="5"/>
  <c r="V123" i="12"/>
  <c r="AI123" i="14"/>
  <c r="F125" i="9"/>
  <c r="F125" i="14"/>
  <c r="F125" i="13"/>
  <c r="F125" i="10"/>
  <c r="F125" i="12"/>
  <c r="AI212" i="14"/>
  <c r="AI212" i="13"/>
  <c r="U212" i="5"/>
  <c r="V212" i="12"/>
  <c r="AI235" i="13"/>
  <c r="AI235" i="14"/>
  <c r="U235" i="5"/>
  <c r="V235" i="12"/>
  <c r="M59" i="9"/>
  <c r="AA59" i="14"/>
  <c r="AA59" i="13"/>
  <c r="M79" i="5"/>
  <c r="AA79" i="14"/>
  <c r="AA79" i="13"/>
  <c r="M79" i="10"/>
  <c r="M109" i="9"/>
  <c r="AA109" i="14"/>
  <c r="M124" i="9"/>
  <c r="AA124" i="14"/>
  <c r="AA124" i="13"/>
  <c r="M124" i="10"/>
  <c r="N124" i="12"/>
  <c r="M145" i="9"/>
  <c r="AA145" i="14"/>
  <c r="AA145" i="13"/>
  <c r="N145" i="12"/>
  <c r="M169" i="9"/>
  <c r="AA169" i="14"/>
  <c r="M169" i="10"/>
  <c r="N169" i="12"/>
  <c r="AA169" i="13"/>
  <c r="M193" i="9"/>
  <c r="AA193" i="13"/>
  <c r="M193" i="10"/>
  <c r="N193" i="12"/>
  <c r="M235" i="9"/>
  <c r="M235" i="10"/>
  <c r="AA235" i="13"/>
  <c r="N235" i="12"/>
  <c r="M254" i="9"/>
  <c r="AA254" i="14"/>
  <c r="AA254" i="13"/>
  <c r="M254" i="10"/>
  <c r="M260" i="9"/>
  <c r="AA260" i="14"/>
  <c r="M260" i="10"/>
  <c r="AA260" i="13"/>
  <c r="N260" i="12"/>
  <c r="M279" i="9"/>
  <c r="AA279" i="14"/>
  <c r="AA279" i="13"/>
  <c r="M279" i="10"/>
  <c r="N279" i="12"/>
  <c r="D225" i="5"/>
  <c r="D218" i="5"/>
  <c r="AI308" i="13"/>
  <c r="AI308" i="14"/>
  <c r="U308" i="5"/>
  <c r="F295" i="9"/>
  <c r="F295" i="14"/>
  <c r="F295" i="13"/>
  <c r="F295" i="10"/>
  <c r="F295" i="12"/>
  <c r="F283" i="9"/>
  <c r="F283" i="14"/>
  <c r="F283" i="13"/>
  <c r="F304" i="14"/>
  <c r="AQ305" i="14" s="1"/>
  <c r="F304" i="13"/>
  <c r="M287" i="9"/>
  <c r="AA287" i="14"/>
  <c r="AA287" i="13"/>
  <c r="N287" i="12"/>
  <c r="M287" i="10"/>
  <c r="M307" i="9"/>
  <c r="AA307" i="14"/>
  <c r="AA307" i="13"/>
  <c r="N307" i="12"/>
  <c r="M307" i="10"/>
  <c r="E73" i="10"/>
  <c r="E69" i="10"/>
  <c r="E64" i="10"/>
  <c r="E59" i="10"/>
  <c r="E71" i="10"/>
  <c r="E62" i="10"/>
  <c r="E70" i="10"/>
  <c r="E61" i="10"/>
  <c r="E58" i="10"/>
  <c r="E76" i="10"/>
  <c r="E67" i="10"/>
  <c r="E68" i="10"/>
  <c r="E72" i="10"/>
  <c r="F65" i="12"/>
  <c r="F181" i="12"/>
  <c r="M185" i="9"/>
  <c r="AA185" i="14"/>
  <c r="AA185" i="13"/>
  <c r="M185" i="10"/>
  <c r="AI161" i="13"/>
  <c r="V161" i="12"/>
  <c r="U161" i="5"/>
  <c r="F277" i="9"/>
  <c r="F277" i="14"/>
  <c r="AQ278" i="14" s="1"/>
  <c r="F277" i="13"/>
  <c r="F277" i="10"/>
  <c r="M159" i="9"/>
  <c r="AA159" i="14"/>
  <c r="N159" i="12"/>
  <c r="AA188" i="14"/>
  <c r="AA188" i="13"/>
  <c r="M188" i="10"/>
  <c r="F53" i="10"/>
  <c r="M275" i="10"/>
  <c r="AI37" i="14"/>
  <c r="AI37" i="13"/>
  <c r="V37" i="12"/>
  <c r="U37" i="5"/>
  <c r="N47" i="12"/>
  <c r="N91" i="12"/>
  <c r="N181" i="12"/>
  <c r="AI92" i="14"/>
  <c r="AI92" i="13"/>
  <c r="V92" i="12"/>
  <c r="U92" i="5"/>
  <c r="F40" i="9"/>
  <c r="F40" i="13"/>
  <c r="F40" i="14"/>
  <c r="AQ41" i="14" s="1"/>
  <c r="F40" i="12"/>
  <c r="AI74" i="14"/>
  <c r="U74" i="5"/>
  <c r="V74" i="12"/>
  <c r="AI74" i="13"/>
  <c r="AI94" i="14"/>
  <c r="U94" i="5"/>
  <c r="AI94" i="13"/>
  <c r="V94" i="12"/>
  <c r="AI114" i="14"/>
  <c r="U114" i="5"/>
  <c r="AI114" i="13"/>
  <c r="V114" i="12"/>
  <c r="AI122" i="14"/>
  <c r="U122" i="5"/>
  <c r="V122" i="12"/>
  <c r="AI122" i="13"/>
  <c r="AI146" i="14"/>
  <c r="U146" i="5"/>
  <c r="V146" i="12"/>
  <c r="AI146" i="13"/>
  <c r="AI194" i="13"/>
  <c r="U194" i="5"/>
  <c r="AI194" i="14"/>
  <c r="V194" i="12"/>
  <c r="F255" i="9"/>
  <c r="F255" i="14"/>
  <c r="AQ256" i="14" s="1"/>
  <c r="F255" i="13"/>
  <c r="F255" i="10"/>
  <c r="F255" i="12"/>
  <c r="M46" i="9"/>
  <c r="AA46" i="14"/>
  <c r="AA46" i="13"/>
  <c r="M46" i="10"/>
  <c r="M128" i="9"/>
  <c r="AA128" i="14"/>
  <c r="AA128" i="13"/>
  <c r="M128" i="10"/>
  <c r="N128" i="12"/>
  <c r="F145" i="10"/>
  <c r="D169" i="10"/>
  <c r="M288" i="10"/>
  <c r="N38" i="12"/>
  <c r="F18" i="9"/>
  <c r="F18" i="14"/>
  <c r="F18" i="13"/>
  <c r="F18" i="10"/>
  <c r="AI59" i="14"/>
  <c r="AI59" i="13"/>
  <c r="V59" i="12"/>
  <c r="AI244" i="14"/>
  <c r="AI244" i="13"/>
  <c r="N79" i="12"/>
  <c r="F178" i="12"/>
  <c r="AI93" i="14"/>
  <c r="AI93" i="13"/>
  <c r="V93" i="12"/>
  <c r="U93" i="5"/>
  <c r="AI121" i="13"/>
  <c r="AI121" i="14"/>
  <c r="U121" i="5"/>
  <c r="V121" i="12"/>
  <c r="AI139" i="14"/>
  <c r="U139" i="5"/>
  <c r="V139" i="12"/>
  <c r="AI230" i="14"/>
  <c r="AI230" i="13"/>
  <c r="U230" i="5"/>
  <c r="V230" i="12"/>
  <c r="D13" i="10"/>
  <c r="M106" i="10"/>
  <c r="F166" i="10"/>
  <c r="M223" i="10"/>
  <c r="F304" i="10"/>
  <c r="F97" i="12"/>
  <c r="N178" i="12"/>
  <c r="N212" i="12"/>
  <c r="F245" i="12"/>
  <c r="F250" i="12"/>
  <c r="N254" i="12"/>
  <c r="F283" i="12"/>
  <c r="V284" i="12"/>
  <c r="V244" i="12"/>
  <c r="V87" i="12"/>
  <c r="E36" i="14"/>
  <c r="AI254" i="14"/>
  <c r="AI254" i="13"/>
  <c r="U254" i="5"/>
  <c r="V254" i="12"/>
  <c r="M249" i="9"/>
  <c r="AA249" i="14"/>
  <c r="AA249" i="13"/>
  <c r="N249" i="12"/>
  <c r="M249" i="10"/>
  <c r="U15" i="5"/>
  <c r="AI213" i="13"/>
  <c r="AI292" i="14"/>
  <c r="U292" i="5"/>
  <c r="AI292" i="13"/>
  <c r="AI298" i="14"/>
  <c r="AI298" i="13"/>
  <c r="U298" i="5"/>
  <c r="V298" i="12"/>
  <c r="AI301" i="14"/>
  <c r="AI301" i="13"/>
  <c r="V301" i="12"/>
  <c r="U301" i="5"/>
  <c r="F288" i="14"/>
  <c r="F288" i="13"/>
  <c r="F288" i="12"/>
  <c r="F288" i="10"/>
  <c r="F309" i="9"/>
  <c r="F309" i="14"/>
  <c r="F309" i="13"/>
  <c r="F309" i="10"/>
  <c r="M292" i="9"/>
  <c r="AA292" i="13"/>
  <c r="AA292" i="14"/>
  <c r="N292" i="12"/>
  <c r="AA298" i="14"/>
  <c r="AA298" i="13"/>
  <c r="M298" i="10"/>
  <c r="M300" i="9"/>
  <c r="AA300" i="14"/>
  <c r="AA300" i="13"/>
  <c r="M300" i="10"/>
  <c r="N300" i="12"/>
  <c r="M47" i="10"/>
  <c r="M59" i="10"/>
  <c r="E66" i="10"/>
  <c r="AI58" i="13"/>
  <c r="U58" i="5"/>
  <c r="AI58" i="14"/>
  <c r="V58" i="12"/>
  <c r="N76" i="12"/>
  <c r="F166" i="12"/>
  <c r="V311" i="12"/>
  <c r="AA210" i="13"/>
  <c r="D99" i="5"/>
  <c r="F15" i="9"/>
  <c r="F15" i="14"/>
  <c r="F15" i="13"/>
  <c r="F15" i="10"/>
  <c r="AI25" i="14"/>
  <c r="AI25" i="13"/>
  <c r="U25" i="5"/>
  <c r="V25" i="12"/>
  <c r="F46" i="9"/>
  <c r="AR46" i="14"/>
  <c r="F46" i="14"/>
  <c r="AQ47" i="14" s="1"/>
  <c r="F46" i="13"/>
  <c r="F46" i="12"/>
  <c r="F46" i="10"/>
  <c r="F52" i="9"/>
  <c r="F52" i="14"/>
  <c r="F52" i="13"/>
  <c r="F52" i="12"/>
  <c r="F52" i="10"/>
  <c r="AI118" i="13"/>
  <c r="AI118" i="14"/>
  <c r="V118" i="12"/>
  <c r="U118" i="5"/>
  <c r="AI188" i="14"/>
  <c r="U188" i="5"/>
  <c r="V188" i="12"/>
  <c r="F65" i="10"/>
  <c r="U24" i="5"/>
  <c r="AI24" i="14"/>
  <c r="AI36" i="14"/>
  <c r="AI36" i="13"/>
  <c r="V36" i="12"/>
  <c r="AI47" i="14"/>
  <c r="V47" i="12"/>
  <c r="U47" i="5"/>
  <c r="AI47" i="13"/>
  <c r="V100" i="12"/>
  <c r="M138" i="9"/>
  <c r="AA138" i="14"/>
  <c r="AA138" i="13"/>
  <c r="AI69" i="14"/>
  <c r="AI69" i="13"/>
  <c r="U69" i="5"/>
  <c r="V69" i="12"/>
  <c r="F26" i="5"/>
  <c r="F26" i="14"/>
  <c r="F26" i="13"/>
  <c r="F32" i="9"/>
  <c r="F32" i="14"/>
  <c r="AQ33" i="14" s="1"/>
  <c r="F32" i="10"/>
  <c r="F32" i="13"/>
  <c r="F49" i="9"/>
  <c r="F49" i="14"/>
  <c r="F49" i="13"/>
  <c r="F49" i="12"/>
  <c r="F49" i="10"/>
  <c r="AI276" i="14"/>
  <c r="U276" i="5"/>
  <c r="V276" i="12"/>
  <c r="AI276" i="13"/>
  <c r="M44" i="9"/>
  <c r="AA44" i="14"/>
  <c r="AA44" i="13"/>
  <c r="N44" i="12"/>
  <c r="M131" i="9"/>
  <c r="AA131" i="13"/>
  <c r="M177" i="9"/>
  <c r="AA177" i="14"/>
  <c r="AA177" i="13"/>
  <c r="N177" i="12"/>
  <c r="M177" i="10"/>
  <c r="M184" i="9"/>
  <c r="AA184" i="14"/>
  <c r="AA184" i="13"/>
  <c r="M184" i="10"/>
  <c r="M189" i="9"/>
  <c r="AA189" i="14"/>
  <c r="N189" i="12"/>
  <c r="AA189" i="13"/>
  <c r="M220" i="9"/>
  <c r="AA220" i="14"/>
  <c r="N220" i="12"/>
  <c r="AA220" i="13"/>
  <c r="M220" i="10"/>
  <c r="M232" i="9"/>
  <c r="AA232" i="14"/>
  <c r="AA232" i="13"/>
  <c r="M232" i="10"/>
  <c r="N232" i="12"/>
  <c r="M239" i="9"/>
  <c r="AA239" i="14"/>
  <c r="AA239" i="13"/>
  <c r="N239" i="12"/>
  <c r="M253" i="9"/>
  <c r="AA253" i="13"/>
  <c r="AA253" i="14"/>
  <c r="M256" i="9"/>
  <c r="AA256" i="14"/>
  <c r="AA256" i="13"/>
  <c r="N256" i="12"/>
  <c r="M266" i="9"/>
  <c r="AA266" i="14"/>
  <c r="AA266" i="13"/>
  <c r="M266" i="10"/>
  <c r="M274" i="9"/>
  <c r="AA274" i="14"/>
  <c r="AA274" i="13"/>
  <c r="M274" i="10"/>
  <c r="AI291" i="14"/>
  <c r="AI291" i="13"/>
  <c r="V291" i="12"/>
  <c r="U291" i="5"/>
  <c r="AI300" i="13"/>
  <c r="AI300" i="14"/>
  <c r="V300" i="12"/>
  <c r="U300" i="5"/>
  <c r="F287" i="9"/>
  <c r="F287" i="14"/>
  <c r="F287" i="13"/>
  <c r="F287" i="12"/>
  <c r="F287" i="10"/>
  <c r="F308" i="9"/>
  <c r="F308" i="13"/>
  <c r="F308" i="14"/>
  <c r="AQ309" i="14" s="1"/>
  <c r="F308" i="12"/>
  <c r="F308" i="10"/>
  <c r="M291" i="9"/>
  <c r="AA291" i="14"/>
  <c r="AA291" i="13"/>
  <c r="N291" i="12"/>
  <c r="M311" i="9"/>
  <c r="AA311" i="14"/>
  <c r="AA311" i="13"/>
  <c r="N311" i="12"/>
  <c r="M311" i="10"/>
  <c r="M299" i="9"/>
  <c r="AA299" i="14"/>
  <c r="AA299" i="13"/>
  <c r="N299" i="12"/>
  <c r="M299" i="10"/>
  <c r="M17" i="10"/>
  <c r="F26" i="10"/>
  <c r="F151" i="10"/>
  <c r="D183" i="10"/>
  <c r="E187" i="10"/>
  <c r="E278" i="10"/>
  <c r="N55" i="12"/>
  <c r="N59" i="12"/>
  <c r="N115" i="12"/>
  <c r="F196" i="12"/>
  <c r="V281" i="12"/>
  <c r="V200" i="12"/>
  <c r="U101" i="5"/>
  <c r="F24" i="13"/>
  <c r="AI14" i="14"/>
  <c r="N214" i="12"/>
  <c r="AI273" i="14"/>
  <c r="AI273" i="13"/>
  <c r="U273" i="5"/>
  <c r="V273" i="12"/>
  <c r="M230" i="9"/>
  <c r="AA230" i="14"/>
  <c r="AA230" i="13"/>
  <c r="M230" i="10"/>
  <c r="AI17" i="14"/>
  <c r="V17" i="12"/>
  <c r="AI17" i="13"/>
  <c r="U17" i="5"/>
  <c r="AI26" i="14"/>
  <c r="U26" i="5"/>
  <c r="AI26" i="13"/>
  <c r="F41" i="9"/>
  <c r="F41" i="14"/>
  <c r="AQ42" i="14" s="1"/>
  <c r="F41" i="12"/>
  <c r="F41" i="13"/>
  <c r="AI49" i="13"/>
  <c r="AI49" i="14"/>
  <c r="U49" i="5"/>
  <c r="AI55" i="14"/>
  <c r="AI55" i="13"/>
  <c r="U55" i="5"/>
  <c r="F77" i="9"/>
  <c r="F77" i="14"/>
  <c r="AQ78" i="14" s="1"/>
  <c r="F77" i="10"/>
  <c r="F101" i="5"/>
  <c r="F101" i="14"/>
  <c r="F101" i="13"/>
  <c r="AI111" i="14"/>
  <c r="AI111" i="13"/>
  <c r="U111" i="5"/>
  <c r="F129" i="9"/>
  <c r="F129" i="13"/>
  <c r="F129" i="14"/>
  <c r="F129" i="12"/>
  <c r="F129" i="10"/>
  <c r="AI248" i="13"/>
  <c r="V248" i="12"/>
  <c r="AI280" i="14"/>
  <c r="AI280" i="13"/>
  <c r="U280" i="5"/>
  <c r="V280" i="12"/>
  <c r="M35" i="9"/>
  <c r="AA35" i="14"/>
  <c r="AA35" i="13"/>
  <c r="M35" i="10"/>
  <c r="M82" i="9"/>
  <c r="AA82" i="14"/>
  <c r="AA82" i="13"/>
  <c r="N82" i="12"/>
  <c r="M103" i="9"/>
  <c r="AA103" i="13"/>
  <c r="AA103" i="14"/>
  <c r="N103" i="12"/>
  <c r="M103" i="10"/>
  <c r="M112" i="9"/>
  <c r="AA112" i="14"/>
  <c r="AA112" i="13"/>
  <c r="M127" i="9"/>
  <c r="AA127" i="14"/>
  <c r="AA127" i="13"/>
  <c r="M127" i="10"/>
  <c r="M130" i="9"/>
  <c r="AA130" i="13"/>
  <c r="AA130" i="14"/>
  <c r="M130" i="10"/>
  <c r="M140" i="9"/>
  <c r="AA140" i="14"/>
  <c r="M140" i="10"/>
  <c r="N140" i="12"/>
  <c r="AA140" i="13"/>
  <c r="M164" i="9"/>
  <c r="AA164" i="14"/>
  <c r="AA164" i="13"/>
  <c r="N164" i="12"/>
  <c r="M257" i="9"/>
  <c r="AA257" i="14"/>
  <c r="AA257" i="13"/>
  <c r="M257" i="10"/>
  <c r="AI287" i="14"/>
  <c r="AI287" i="13"/>
  <c r="V287" i="12"/>
  <c r="U309" i="5"/>
  <c r="U288" i="5"/>
  <c r="M186" i="9"/>
  <c r="AA186" i="13"/>
  <c r="AA186" i="14"/>
  <c r="N186" i="12"/>
  <c r="M186" i="10"/>
  <c r="F29" i="9"/>
  <c r="F29" i="14"/>
  <c r="F29" i="13"/>
  <c r="F29" i="12"/>
  <c r="F29" i="10"/>
  <c r="AI48" i="14"/>
  <c r="AI48" i="13"/>
  <c r="V48" i="12"/>
  <c r="U48" i="5"/>
  <c r="AI78" i="13"/>
  <c r="AI78" i="14"/>
  <c r="U78" i="5"/>
  <c r="V78" i="12"/>
  <c r="AI90" i="14"/>
  <c r="AI90" i="13"/>
  <c r="U90" i="5"/>
  <c r="V90" i="12"/>
  <c r="AI173" i="14"/>
  <c r="AI173" i="13"/>
  <c r="U173" i="5"/>
  <c r="V173" i="12"/>
  <c r="D226" i="5"/>
  <c r="AI53" i="14"/>
  <c r="U53" i="5"/>
  <c r="F212" i="9"/>
  <c r="F212" i="14"/>
  <c r="F212" i="13"/>
  <c r="F212" i="12"/>
  <c r="M54" i="10"/>
  <c r="F69" i="10"/>
  <c r="F15" i="12"/>
  <c r="N150" i="12"/>
  <c r="N230" i="12"/>
  <c r="F62" i="5"/>
  <c r="F62" i="14"/>
  <c r="AQ63" i="14" s="1"/>
  <c r="F62" i="13"/>
  <c r="AI45" i="13"/>
  <c r="V45" i="12"/>
  <c r="AI45" i="14"/>
  <c r="U45" i="5"/>
  <c r="F204" i="9"/>
  <c r="F204" i="14"/>
  <c r="F204" i="13"/>
  <c r="F204" i="12"/>
  <c r="F204" i="10"/>
  <c r="AA259" i="14"/>
  <c r="AA259" i="13"/>
  <c r="N259" i="12"/>
  <c r="M259" i="10"/>
  <c r="AI22" i="13"/>
  <c r="AI22" i="14"/>
  <c r="U22" i="5"/>
  <c r="V22" i="12"/>
  <c r="AI80" i="13"/>
  <c r="AI80" i="14"/>
  <c r="U80" i="5"/>
  <c r="F86" i="5"/>
  <c r="F86" i="14"/>
  <c r="AQ87" i="14" s="1"/>
  <c r="F86" i="13"/>
  <c r="F86" i="10"/>
  <c r="F94" i="9"/>
  <c r="F94" i="14"/>
  <c r="F94" i="10"/>
  <c r="F94" i="13"/>
  <c r="F110" i="9"/>
  <c r="F110" i="13"/>
  <c r="F110" i="14"/>
  <c r="F110" i="10"/>
  <c r="F110" i="12"/>
  <c r="AI124" i="14"/>
  <c r="AI124" i="13"/>
  <c r="U124" i="5"/>
  <c r="AI132" i="14"/>
  <c r="V132" i="12"/>
  <c r="U132" i="5"/>
  <c r="AI132" i="13"/>
  <c r="AI141" i="13"/>
  <c r="AI141" i="14"/>
  <c r="V141" i="12"/>
  <c r="AI153" i="13"/>
  <c r="AI153" i="14"/>
  <c r="U153" i="5"/>
  <c r="AI162" i="14"/>
  <c r="U162" i="5"/>
  <c r="AI162" i="13"/>
  <c r="V162" i="12"/>
  <c r="F228" i="9"/>
  <c r="F228" i="14"/>
  <c r="F228" i="13"/>
  <c r="F228" i="10"/>
  <c r="F276" i="9"/>
  <c r="F276" i="14"/>
  <c r="AQ277" i="14" s="1"/>
  <c r="F276" i="12"/>
  <c r="F276" i="13"/>
  <c r="F276" i="10"/>
  <c r="M24" i="5"/>
  <c r="AA24" i="14"/>
  <c r="M24" i="10"/>
  <c r="N24" i="12"/>
  <c r="M32" i="9"/>
  <c r="AA32" i="14"/>
  <c r="AA32" i="13"/>
  <c r="N32" i="12"/>
  <c r="M32" i="10"/>
  <c r="AA179" i="14"/>
  <c r="AA179" i="13"/>
  <c r="N179" i="12"/>
  <c r="M196" i="9"/>
  <c r="AA196" i="14"/>
  <c r="M196" i="10"/>
  <c r="M225" i="9"/>
  <c r="AA225" i="14"/>
  <c r="N225" i="12"/>
  <c r="AA225" i="13"/>
  <c r="M278" i="9"/>
  <c r="AA278" i="14"/>
  <c r="AA278" i="13"/>
  <c r="N278" i="12"/>
  <c r="AI290" i="14"/>
  <c r="U290" i="5"/>
  <c r="V290" i="12"/>
  <c r="AI299" i="14"/>
  <c r="AI299" i="13"/>
  <c r="V299" i="12"/>
  <c r="U299" i="5"/>
  <c r="F286" i="14"/>
  <c r="F286" i="13"/>
  <c r="F307" i="13"/>
  <c r="F307" i="14"/>
  <c r="AQ308" i="14" s="1"/>
  <c r="F307" i="12"/>
  <c r="F307" i="10"/>
  <c r="M290" i="9"/>
  <c r="AA290" i="13"/>
  <c r="AA290" i="14"/>
  <c r="M290" i="10"/>
  <c r="N290" i="12"/>
  <c r="M310" i="9"/>
  <c r="AA310" i="14"/>
  <c r="N310" i="12"/>
  <c r="M310" i="10"/>
  <c r="E63" i="10"/>
  <c r="E75" i="10"/>
  <c r="M138" i="10"/>
  <c r="C148" i="10"/>
  <c r="C160" i="10"/>
  <c r="M159" i="10"/>
  <c r="E310" i="10"/>
  <c r="C36" i="12"/>
  <c r="D36" i="12"/>
  <c r="N46" i="12"/>
  <c r="F73" i="12"/>
  <c r="N94" i="12"/>
  <c r="F175" i="12"/>
  <c r="N196" i="12"/>
  <c r="N298" i="12"/>
  <c r="V309" i="12"/>
  <c r="V269" i="12"/>
  <c r="V239" i="12"/>
  <c r="V153" i="12"/>
  <c r="V124" i="12"/>
  <c r="V24" i="12"/>
  <c r="U244" i="5"/>
  <c r="H267" i="11"/>
  <c r="H255" i="11"/>
  <c r="H195" i="11"/>
  <c r="AA24" i="13"/>
  <c r="F196" i="13"/>
  <c r="AA63" i="14"/>
  <c r="F59" i="9"/>
  <c r="F59" i="14"/>
  <c r="AQ60" i="14" s="1"/>
  <c r="F59" i="13"/>
  <c r="F59" i="10"/>
  <c r="AI71" i="13"/>
  <c r="AI71" i="14"/>
  <c r="AI95" i="13"/>
  <c r="AI95" i="14"/>
  <c r="V95" i="12"/>
  <c r="U95" i="5"/>
  <c r="F148" i="9"/>
  <c r="F148" i="13"/>
  <c r="F148" i="14"/>
  <c r="F148" i="12"/>
  <c r="F160" i="9"/>
  <c r="F160" i="14"/>
  <c r="F160" i="13"/>
  <c r="F160" i="12"/>
  <c r="F160" i="10"/>
  <c r="F190" i="9"/>
  <c r="F190" i="14"/>
  <c r="F190" i="13"/>
  <c r="F190" i="12"/>
  <c r="F190" i="10"/>
  <c r="AI227" i="14"/>
  <c r="AI227" i="13"/>
  <c r="U227" i="5"/>
  <c r="V227" i="12"/>
  <c r="AI274" i="14"/>
  <c r="AI274" i="13"/>
  <c r="U274" i="5"/>
  <c r="V274" i="12"/>
  <c r="M73" i="9"/>
  <c r="AA73" i="13"/>
  <c r="AA73" i="14"/>
  <c r="M73" i="10"/>
  <c r="M97" i="9"/>
  <c r="AA97" i="14"/>
  <c r="AA97" i="13"/>
  <c r="M97" i="10"/>
  <c r="M118" i="9"/>
  <c r="AA118" i="14"/>
  <c r="AA118" i="13"/>
  <c r="N118" i="12"/>
  <c r="M118" i="10"/>
  <c r="M267" i="9"/>
  <c r="AA267" i="14"/>
  <c r="N267" i="12"/>
  <c r="AA267" i="13"/>
  <c r="F305" i="14"/>
  <c r="AQ306" i="14" s="1"/>
  <c r="F305" i="13"/>
  <c r="F305" i="12"/>
  <c r="F305" i="10"/>
  <c r="AI216" i="13"/>
  <c r="AI216" i="14"/>
  <c r="U216" i="5"/>
  <c r="M212" i="10"/>
  <c r="M242" i="10"/>
  <c r="F283" i="10"/>
  <c r="F47" i="12"/>
  <c r="F257" i="12"/>
  <c r="F304" i="12"/>
  <c r="V265" i="12"/>
  <c r="M62" i="9"/>
  <c r="AA62" i="14"/>
  <c r="AA62" i="13"/>
  <c r="M233" i="9"/>
  <c r="AA233" i="14"/>
  <c r="AA233" i="13"/>
  <c r="N233" i="12"/>
  <c r="D82" i="5"/>
  <c r="F19" i="9"/>
  <c r="F19" i="13"/>
  <c r="F19" i="14"/>
  <c r="F19" i="12"/>
  <c r="F19" i="10"/>
  <c r="F58" i="9"/>
  <c r="F58" i="13"/>
  <c r="F58" i="10"/>
  <c r="F64" i="5"/>
  <c r="F64" i="13"/>
  <c r="F64" i="14"/>
  <c r="AQ65" i="14" s="1"/>
  <c r="F64" i="12"/>
  <c r="F64" i="10"/>
  <c r="AI134" i="14"/>
  <c r="U134" i="5"/>
  <c r="V134" i="12"/>
  <c r="AI134" i="13"/>
  <c r="U137" i="5"/>
  <c r="AI137" i="14"/>
  <c r="AI137" i="13"/>
  <c r="V137" i="12"/>
  <c r="AI140" i="13"/>
  <c r="AI140" i="14"/>
  <c r="V140" i="12"/>
  <c r="AI143" i="14"/>
  <c r="V143" i="12"/>
  <c r="AI155" i="13"/>
  <c r="AI155" i="14"/>
  <c r="V155" i="12"/>
  <c r="U155" i="5"/>
  <c r="AI158" i="13"/>
  <c r="U158" i="5"/>
  <c r="V158" i="12"/>
  <c r="AI158" i="14"/>
  <c r="AI164" i="14"/>
  <c r="AI164" i="13"/>
  <c r="V164" i="12"/>
  <c r="AI179" i="14"/>
  <c r="AI179" i="13"/>
  <c r="V179" i="12"/>
  <c r="U182" i="5"/>
  <c r="V182" i="12"/>
  <c r="AI182" i="13"/>
  <c r="U185" i="5"/>
  <c r="AI185" i="14"/>
  <c r="AI185" i="13"/>
  <c r="V185" i="12"/>
  <c r="AI202" i="14"/>
  <c r="U202" i="5"/>
  <c r="AI202" i="13"/>
  <c r="F203" i="9"/>
  <c r="F203" i="13"/>
  <c r="F203" i="14"/>
  <c r="F203" i="10"/>
  <c r="F215" i="9"/>
  <c r="F215" i="14"/>
  <c r="F215" i="13"/>
  <c r="F215" i="12"/>
  <c r="F250" i="9"/>
  <c r="F250" i="14"/>
  <c r="AQ251" i="14" s="1"/>
  <c r="F250" i="13"/>
  <c r="AI260" i="13"/>
  <c r="AI260" i="14"/>
  <c r="V260" i="12"/>
  <c r="U260" i="5"/>
  <c r="F262" i="9"/>
  <c r="F262" i="14"/>
  <c r="AQ263" i="14" s="1"/>
  <c r="F262" i="12"/>
  <c r="F262" i="13"/>
  <c r="F262" i="10"/>
  <c r="F265" i="9"/>
  <c r="F265" i="13"/>
  <c r="F265" i="14"/>
  <c r="F265" i="12"/>
  <c r="F268" i="9"/>
  <c r="F268" i="14"/>
  <c r="F268" i="13"/>
  <c r="F268" i="12"/>
  <c r="F271" i="13"/>
  <c r="F271" i="14"/>
  <c r="F271" i="10"/>
  <c r="F274" i="9"/>
  <c r="F274" i="14"/>
  <c r="AQ275" i="14" s="1"/>
  <c r="F274" i="13"/>
  <c r="F274" i="10"/>
  <c r="F280" i="9"/>
  <c r="F280" i="14"/>
  <c r="AQ281" i="14" s="1"/>
  <c r="F280" i="13"/>
  <c r="F280" i="10"/>
  <c r="F280" i="12"/>
  <c r="M135" i="5"/>
  <c r="AA135" i="14"/>
  <c r="AA135" i="13"/>
  <c r="N135" i="12"/>
  <c r="M152" i="9"/>
  <c r="AA152" i="14"/>
  <c r="AA152" i="13"/>
  <c r="M152" i="10"/>
  <c r="N152" i="12"/>
  <c r="M176" i="9"/>
  <c r="AA176" i="14"/>
  <c r="AA176" i="13"/>
  <c r="N176" i="12"/>
  <c r="M183" i="9"/>
  <c r="AA183" i="14"/>
  <c r="AA183" i="13"/>
  <c r="N183" i="12"/>
  <c r="M183" i="10"/>
  <c r="M221" i="9"/>
  <c r="AA221" i="13"/>
  <c r="AA221" i="14"/>
  <c r="M221" i="10"/>
  <c r="M240" i="9"/>
  <c r="AA240" i="13"/>
  <c r="AA240" i="14"/>
  <c r="N240" i="12"/>
  <c r="M240" i="10"/>
  <c r="F109" i="10"/>
  <c r="E295" i="10"/>
  <c r="V219" i="12"/>
  <c r="V55" i="12"/>
  <c r="U143" i="5"/>
  <c r="AI53" i="13"/>
  <c r="AI143" i="13"/>
  <c r="AW60" i="14"/>
  <c r="F166" i="14"/>
  <c r="M110" i="9"/>
  <c r="AA110" i="14"/>
  <c r="M110" i="10"/>
  <c r="N110" i="12"/>
  <c r="M238" i="9"/>
  <c r="AA238" i="14"/>
  <c r="AA238" i="13"/>
  <c r="M238" i="10"/>
  <c r="F23" i="9"/>
  <c r="F23" i="14"/>
  <c r="F23" i="13"/>
  <c r="AI31" i="13"/>
  <c r="U31" i="5"/>
  <c r="V31" i="12"/>
  <c r="AI31" i="14"/>
  <c r="F35" i="9"/>
  <c r="F35" i="14"/>
  <c r="AQ36" i="14" s="1"/>
  <c r="F35" i="13"/>
  <c r="F35" i="10"/>
  <c r="U54" i="5"/>
  <c r="AI54" i="13"/>
  <c r="AI60" i="13"/>
  <c r="AI60" i="14"/>
  <c r="V60" i="12"/>
  <c r="U66" i="5"/>
  <c r="AI66" i="13"/>
  <c r="AI66" i="14"/>
  <c r="V66" i="12"/>
  <c r="AI70" i="14"/>
  <c r="AI70" i="13"/>
  <c r="V70" i="12"/>
  <c r="AI98" i="14"/>
  <c r="U98" i="5"/>
  <c r="V98" i="12"/>
  <c r="AI98" i="13"/>
  <c r="AI149" i="14"/>
  <c r="AI149" i="13"/>
  <c r="U149" i="5"/>
  <c r="AI152" i="14"/>
  <c r="AI152" i="13"/>
  <c r="U152" i="5"/>
  <c r="AI167" i="14"/>
  <c r="AI167" i="13"/>
  <c r="U167" i="5"/>
  <c r="AI170" i="14"/>
  <c r="AI170" i="13"/>
  <c r="U170" i="5"/>
  <c r="V170" i="12"/>
  <c r="AI176" i="14"/>
  <c r="U176" i="5"/>
  <c r="AI191" i="13"/>
  <c r="AI191" i="14"/>
  <c r="U191" i="5"/>
  <c r="AI197" i="14"/>
  <c r="AI197" i="13"/>
  <c r="V197" i="12"/>
  <c r="U197" i="5"/>
  <c r="F198" i="9"/>
  <c r="F198" i="13"/>
  <c r="F198" i="14"/>
  <c r="F198" i="12"/>
  <c r="F198" i="10"/>
  <c r="AI209" i="14"/>
  <c r="AI209" i="13"/>
  <c r="U209" i="5"/>
  <c r="V209" i="12"/>
  <c r="F210" i="9"/>
  <c r="F210" i="12"/>
  <c r="F210" i="14"/>
  <c r="F210" i="10"/>
  <c r="AI214" i="14"/>
  <c r="AI214" i="13"/>
  <c r="U214" i="5"/>
  <c r="F243" i="9"/>
  <c r="F243" i="14"/>
  <c r="AQ244" i="14" s="1"/>
  <c r="F243" i="13"/>
  <c r="F243" i="12"/>
  <c r="F243" i="10"/>
  <c r="U246" i="5"/>
  <c r="AI246" i="14"/>
  <c r="AI246" i="13"/>
  <c r="V246" i="12"/>
  <c r="AI253" i="14"/>
  <c r="AI253" i="13"/>
  <c r="U253" i="5"/>
  <c r="V253" i="12"/>
  <c r="AW62" i="14"/>
  <c r="AW66" i="14"/>
  <c r="AW87" i="14"/>
  <c r="AW88" i="14"/>
  <c r="M50" i="9"/>
  <c r="AA50" i="13"/>
  <c r="M54" i="9"/>
  <c r="AA54" i="13"/>
  <c r="N54" i="12"/>
  <c r="M142" i="9"/>
  <c r="AA142" i="14"/>
  <c r="AA142" i="13"/>
  <c r="M142" i="10"/>
  <c r="N142" i="12"/>
  <c r="M166" i="9"/>
  <c r="AA166" i="14"/>
  <c r="AA166" i="13"/>
  <c r="M166" i="10"/>
  <c r="M171" i="9"/>
  <c r="AA171" i="14"/>
  <c r="AA171" i="13"/>
  <c r="N171" i="12"/>
  <c r="M226" i="9"/>
  <c r="AA226" i="14"/>
  <c r="AA226" i="13"/>
  <c r="N226" i="12"/>
  <c r="M264" i="9"/>
  <c r="AA264" i="14"/>
  <c r="AA264" i="13"/>
  <c r="N264" i="12"/>
  <c r="M268" i="9"/>
  <c r="AA268" i="14"/>
  <c r="AA268" i="13"/>
  <c r="N268" i="12"/>
  <c r="M268" i="10"/>
  <c r="M272" i="9"/>
  <c r="AA272" i="14"/>
  <c r="AA272" i="13"/>
  <c r="N272" i="12"/>
  <c r="M41" i="10"/>
  <c r="F101" i="10"/>
  <c r="M109" i="10"/>
  <c r="D210" i="10"/>
  <c r="D216" i="10"/>
  <c r="D225" i="10"/>
  <c r="M267" i="10"/>
  <c r="M37" i="9"/>
  <c r="AA37" i="14"/>
  <c r="AA37" i="13"/>
  <c r="N37" i="12"/>
  <c r="N43" i="12"/>
  <c r="N70" i="12"/>
  <c r="F109" i="12"/>
  <c r="F113" i="12"/>
  <c r="V102" i="12"/>
  <c r="V54" i="12"/>
  <c r="U287" i="5"/>
  <c r="U219" i="5"/>
  <c r="U71" i="5"/>
  <c r="AL39" i="14"/>
  <c r="AM39" i="14"/>
  <c r="AI101" i="13"/>
  <c r="AA106" i="13"/>
  <c r="AA110" i="13"/>
  <c r="AI161" i="14"/>
  <c r="AL228" i="14"/>
  <c r="AM228" i="14"/>
  <c r="M15" i="9"/>
  <c r="AA15" i="13"/>
  <c r="AA15" i="14"/>
  <c r="N15" i="12"/>
  <c r="M15" i="10"/>
  <c r="M194" i="9"/>
  <c r="AA194" i="13"/>
  <c r="AA194" i="14"/>
  <c r="M194" i="10"/>
  <c r="M241" i="9"/>
  <c r="AA241" i="14"/>
  <c r="AA241" i="13"/>
  <c r="M241" i="10"/>
  <c r="D215" i="5"/>
  <c r="M226" i="10"/>
  <c r="N109" i="12"/>
  <c r="N185" i="12"/>
  <c r="N194" i="12"/>
  <c r="F277" i="12"/>
  <c r="V216" i="12"/>
  <c r="V176" i="12"/>
  <c r="F172" i="13"/>
  <c r="AI270" i="13"/>
  <c r="AA106" i="14"/>
  <c r="AA235" i="14"/>
  <c r="AI100" i="13"/>
  <c r="AI100" i="14"/>
  <c r="M18" i="5"/>
  <c r="AA18" i="14"/>
  <c r="AA18" i="13"/>
  <c r="M18" i="10"/>
  <c r="N18" i="12"/>
  <c r="M137" i="9"/>
  <c r="AA137" i="14"/>
  <c r="AA137" i="13"/>
  <c r="N137" i="12"/>
  <c r="M243" i="9"/>
  <c r="AA243" i="13"/>
  <c r="AA243" i="14"/>
  <c r="N243" i="12"/>
  <c r="M243" i="10"/>
  <c r="V16" i="12"/>
  <c r="AI16" i="14"/>
  <c r="AI16" i="13"/>
  <c r="U16" i="5"/>
  <c r="F22" i="9"/>
  <c r="F22" i="14"/>
  <c r="F22" i="13"/>
  <c r="F22" i="12"/>
  <c r="F22" i="10"/>
  <c r="F28" i="9"/>
  <c r="F28" i="14"/>
  <c r="F28" i="13"/>
  <c r="F28" i="12"/>
  <c r="AI30" i="14"/>
  <c r="AI30" i="13"/>
  <c r="U30" i="5"/>
  <c r="V30" i="12"/>
  <c r="F34" i="9"/>
  <c r="F34" i="14"/>
  <c r="AQ35" i="14" s="1"/>
  <c r="F34" i="12"/>
  <c r="F34" i="13"/>
  <c r="F39" i="9"/>
  <c r="F39" i="13"/>
  <c r="F39" i="14"/>
  <c r="AQ40" i="14" s="1"/>
  <c r="F39" i="12"/>
  <c r="F39" i="10"/>
  <c r="F45" i="9"/>
  <c r="F45" i="13"/>
  <c r="F45" i="14"/>
  <c r="AQ46" i="14" s="1"/>
  <c r="F45" i="12"/>
  <c r="F45" i="10"/>
  <c r="F51" i="9"/>
  <c r="F51" i="14"/>
  <c r="F51" i="13"/>
  <c r="F51" i="12"/>
  <c r="F57" i="9"/>
  <c r="F57" i="13"/>
  <c r="F57" i="14"/>
  <c r="AQ58" i="14" s="1"/>
  <c r="E57" i="14"/>
  <c r="F57" i="12"/>
  <c r="AI65" i="13"/>
  <c r="AI65" i="14"/>
  <c r="U65" i="5"/>
  <c r="AI199" i="14"/>
  <c r="U199" i="5"/>
  <c r="AI199" i="13"/>
  <c r="V199" i="12"/>
  <c r="F200" i="9"/>
  <c r="F200" i="14"/>
  <c r="F200" i="10"/>
  <c r="F200" i="12"/>
  <c r="F253" i="9"/>
  <c r="F253" i="14"/>
  <c r="AQ254" i="14" s="1"/>
  <c r="F253" i="13"/>
  <c r="F253" i="12"/>
  <c r="F253" i="10"/>
  <c r="AI278" i="13"/>
  <c r="U278" i="5"/>
  <c r="V278" i="12"/>
  <c r="AI278" i="14"/>
  <c r="M16" i="5"/>
  <c r="AA16" i="14"/>
  <c r="AA16" i="13"/>
  <c r="N16" i="12"/>
  <c r="C29" i="10"/>
  <c r="C33" i="10"/>
  <c r="J13" i="10"/>
  <c r="C21" i="10"/>
  <c r="J21" i="10" s="1"/>
  <c r="M50" i="10"/>
  <c r="F85" i="10"/>
  <c r="M145" i="10"/>
  <c r="E166" i="10"/>
  <c r="F169" i="10"/>
  <c r="M272" i="10"/>
  <c r="N127" i="12"/>
  <c r="F203" i="12"/>
  <c r="U61" i="5"/>
  <c r="AA214" i="13"/>
  <c r="M19" i="9"/>
  <c r="AA19" i="13"/>
  <c r="AA19" i="14"/>
  <c r="N19" i="12"/>
  <c r="M200" i="9"/>
  <c r="AA200" i="14"/>
  <c r="AA200" i="13"/>
  <c r="M200" i="10"/>
  <c r="N200" i="12"/>
  <c r="D228" i="5"/>
  <c r="F14" i="5"/>
  <c r="F14" i="14"/>
  <c r="F14" i="13"/>
  <c r="F14" i="12"/>
  <c r="U41" i="5"/>
  <c r="AI41" i="13"/>
  <c r="AI41" i="14"/>
  <c r="V41" i="12"/>
  <c r="AI73" i="14"/>
  <c r="V73" i="12"/>
  <c r="U73" i="5"/>
  <c r="AI77" i="14"/>
  <c r="V77" i="12"/>
  <c r="U77" i="5"/>
  <c r="AI89" i="13"/>
  <c r="U89" i="5"/>
  <c r="V89" i="12"/>
  <c r="AI89" i="14"/>
  <c r="V97" i="12"/>
  <c r="AI113" i="14"/>
  <c r="AI113" i="13"/>
  <c r="V113" i="12"/>
  <c r="AI117" i="14"/>
  <c r="AI117" i="13"/>
  <c r="V117" i="12"/>
  <c r="U117" i="5"/>
  <c r="AI133" i="13"/>
  <c r="AI133" i="14"/>
  <c r="V133" i="12"/>
  <c r="AI136" i="14"/>
  <c r="U136" i="5"/>
  <c r="AI136" i="13"/>
  <c r="AI142" i="14"/>
  <c r="AI142" i="13"/>
  <c r="V142" i="12"/>
  <c r="AI154" i="14"/>
  <c r="U154" i="5"/>
  <c r="AI154" i="13"/>
  <c r="AI157" i="14"/>
  <c r="AI157" i="13"/>
  <c r="V157" i="12"/>
  <c r="U157" i="5"/>
  <c r="AI160" i="14"/>
  <c r="AI160" i="13"/>
  <c r="V160" i="12"/>
  <c r="U160" i="5"/>
  <c r="AI163" i="13"/>
  <c r="U163" i="5"/>
  <c r="AI163" i="14"/>
  <c r="V163" i="12"/>
  <c r="AI166" i="14"/>
  <c r="AI166" i="13"/>
  <c r="U166" i="5"/>
  <c r="U228" i="5"/>
  <c r="F62" i="10"/>
  <c r="M85" i="10"/>
  <c r="AI130" i="13"/>
  <c r="AI130" i="14"/>
  <c r="V130" i="12"/>
  <c r="U130" i="5"/>
  <c r="M22" i="9"/>
  <c r="AA22" i="13"/>
  <c r="AA22" i="14"/>
  <c r="N22" i="12"/>
  <c r="M219" i="9"/>
  <c r="AA219" i="14"/>
  <c r="N219" i="12"/>
  <c r="AA219" i="13"/>
  <c r="M219" i="10"/>
  <c r="AI28" i="13"/>
  <c r="V28" i="12"/>
  <c r="AI28" i="14"/>
  <c r="U28" i="5"/>
  <c r="AI34" i="13"/>
  <c r="AK8" i="13" s="1"/>
  <c r="AI34" i="14"/>
  <c r="V34" i="12"/>
  <c r="F37" i="9"/>
  <c r="F37" i="13"/>
  <c r="F37" i="14"/>
  <c r="AQ38" i="14" s="1"/>
  <c r="F37" i="12"/>
  <c r="F43" i="5"/>
  <c r="F43" i="13"/>
  <c r="F43" i="14"/>
  <c r="AQ44" i="14" s="1"/>
  <c r="F43" i="12"/>
  <c r="F43" i="10"/>
  <c r="AI51" i="13"/>
  <c r="U51" i="5"/>
  <c r="F55" i="5"/>
  <c r="F55" i="14"/>
  <c r="AQ56" i="14" s="1"/>
  <c r="F55" i="13"/>
  <c r="F55" i="12"/>
  <c r="F55" i="10"/>
  <c r="AI57" i="14"/>
  <c r="AI57" i="13"/>
  <c r="U57" i="5"/>
  <c r="V57" i="12"/>
  <c r="V63" i="12"/>
  <c r="U63" i="5"/>
  <c r="AI63" i="13"/>
  <c r="U72" i="5"/>
  <c r="AI72" i="14"/>
  <c r="AI72" i="13"/>
  <c r="V72" i="12"/>
  <c r="AI76" i="14"/>
  <c r="AI76" i="13"/>
  <c r="V76" i="12"/>
  <c r="U88" i="5"/>
  <c r="AI88" i="13"/>
  <c r="V88" i="12"/>
  <c r="AI88" i="14"/>
  <c r="AI96" i="14"/>
  <c r="AI96" i="13"/>
  <c r="V96" i="12"/>
  <c r="AI120" i="14"/>
  <c r="AI120" i="13"/>
  <c r="U120" i="5"/>
  <c r="V120" i="12"/>
  <c r="AI203" i="13"/>
  <c r="AI203" i="14"/>
  <c r="V203" i="12"/>
  <c r="F216" i="9"/>
  <c r="F216" i="14"/>
  <c r="F216" i="13"/>
  <c r="F216" i="10"/>
  <c r="F216" i="12"/>
  <c r="F249" i="9"/>
  <c r="F249" i="14"/>
  <c r="AQ250" i="14" s="1"/>
  <c r="F249" i="12"/>
  <c r="F249" i="10"/>
  <c r="AI252" i="14"/>
  <c r="U252" i="5"/>
  <c r="V252" i="12"/>
  <c r="AI259" i="14"/>
  <c r="U259" i="5"/>
  <c r="AI259" i="13"/>
  <c r="F261" i="14"/>
  <c r="AQ262" i="14" s="1"/>
  <c r="F261" i="13"/>
  <c r="AI279" i="14"/>
  <c r="AI279" i="13"/>
  <c r="V279" i="12"/>
  <c r="M48" i="9"/>
  <c r="AA48" i="14"/>
  <c r="M48" i="10"/>
  <c r="N48" i="12"/>
  <c r="M52" i="9"/>
  <c r="AA52" i="13"/>
  <c r="AA52" i="14"/>
  <c r="M52" i="10"/>
  <c r="N52" i="12"/>
  <c r="M56" i="9"/>
  <c r="AA56" i="14"/>
  <c r="M56" i="10"/>
  <c r="AA56" i="13"/>
  <c r="N56" i="12"/>
  <c r="M80" i="9"/>
  <c r="AA80" i="14"/>
  <c r="AA80" i="13"/>
  <c r="M83" i="9"/>
  <c r="AA83" i="13"/>
  <c r="AA83" i="14"/>
  <c r="M83" i="10"/>
  <c r="M86" i="9"/>
  <c r="AA86" i="14"/>
  <c r="M86" i="10"/>
  <c r="M101" i="5"/>
  <c r="AA101" i="14"/>
  <c r="M101" i="10"/>
  <c r="M104" i="9"/>
  <c r="AA104" i="14"/>
  <c r="AA104" i="13"/>
  <c r="M104" i="10"/>
  <c r="M107" i="9"/>
  <c r="AA107" i="14"/>
  <c r="M107" i="10"/>
  <c r="AA107" i="13"/>
  <c r="N107" i="12"/>
  <c r="M125" i="9"/>
  <c r="AA125" i="14"/>
  <c r="AA125" i="13"/>
  <c r="M125" i="10"/>
  <c r="N125" i="12"/>
  <c r="M136" i="9"/>
  <c r="AA136" i="14"/>
  <c r="N136" i="12"/>
  <c r="M136" i="10"/>
  <c r="AA136" i="13"/>
  <c r="M160" i="9"/>
  <c r="AA160" i="14"/>
  <c r="AA160" i="13"/>
  <c r="M160" i="10"/>
  <c r="M262" i="9"/>
  <c r="AA262" i="14"/>
  <c r="AA262" i="13"/>
  <c r="N262" i="12"/>
  <c r="M262" i="10"/>
  <c r="AI258" i="13"/>
  <c r="U258" i="5"/>
  <c r="AI258" i="14"/>
  <c r="AI18" i="14"/>
  <c r="U18" i="5"/>
  <c r="AI18" i="13"/>
  <c r="V18" i="12"/>
  <c r="F60" i="5"/>
  <c r="F60" i="14"/>
  <c r="AQ61" i="14" s="1"/>
  <c r="F60" i="13"/>
  <c r="F60" i="12"/>
  <c r="F66" i="9"/>
  <c r="F66" i="14"/>
  <c r="AQ67" i="14" s="1"/>
  <c r="F66" i="13"/>
  <c r="F66" i="10"/>
  <c r="F66" i="12"/>
  <c r="F70" i="9"/>
  <c r="F70" i="14"/>
  <c r="AQ71" i="14" s="1"/>
  <c r="F70" i="13"/>
  <c r="F70" i="10"/>
  <c r="F74" i="5"/>
  <c r="F74" i="14"/>
  <c r="AQ75" i="14" s="1"/>
  <c r="F74" i="10"/>
  <c r="F74" i="13"/>
  <c r="F74" i="12"/>
  <c r="F78" i="9"/>
  <c r="F78" i="13"/>
  <c r="E78" i="13"/>
  <c r="F78" i="14"/>
  <c r="AQ79" i="14" s="1"/>
  <c r="E78" i="14"/>
  <c r="E93" i="14" s="1"/>
  <c r="F78" i="12"/>
  <c r="F78" i="10"/>
  <c r="E78" i="10"/>
  <c r="F82" i="9"/>
  <c r="F82" i="14"/>
  <c r="AQ83" i="14" s="1"/>
  <c r="F82" i="13"/>
  <c r="F82" i="12"/>
  <c r="U84" i="5"/>
  <c r="AI84" i="14"/>
  <c r="AI84" i="13"/>
  <c r="F90" i="9"/>
  <c r="F90" i="14"/>
  <c r="F90" i="12"/>
  <c r="F90" i="10"/>
  <c r="F98" i="9"/>
  <c r="F98" i="13"/>
  <c r="F98" i="14"/>
  <c r="F102" i="9"/>
  <c r="F102" i="13"/>
  <c r="F102" i="14"/>
  <c r="F102" i="10"/>
  <c r="F102" i="12"/>
  <c r="AI104" i="14"/>
  <c r="AI104" i="13"/>
  <c r="U104" i="5"/>
  <c r="V104" i="12"/>
  <c r="F106" i="9"/>
  <c r="F106" i="14"/>
  <c r="AI108" i="14"/>
  <c r="AI108" i="13"/>
  <c r="U108" i="5"/>
  <c r="AI112" i="13"/>
  <c r="AI112" i="14"/>
  <c r="U112" i="5"/>
  <c r="F114" i="9"/>
  <c r="F114" i="14"/>
  <c r="F114" i="12"/>
  <c r="F114" i="10"/>
  <c r="F118" i="9"/>
  <c r="F118" i="13"/>
  <c r="F118" i="12"/>
  <c r="F118" i="10"/>
  <c r="F122" i="9"/>
  <c r="E122" i="14"/>
  <c r="E134" i="14" s="1"/>
  <c r="F122" i="13"/>
  <c r="F122" i="10"/>
  <c r="E122" i="10"/>
  <c r="E122" i="13"/>
  <c r="E142" i="13" s="1"/>
  <c r="F126" i="13"/>
  <c r="F126" i="14"/>
  <c r="F126" i="12"/>
  <c r="F126" i="10"/>
  <c r="AI128" i="13"/>
  <c r="U128" i="5"/>
  <c r="AI128" i="14"/>
  <c r="F130" i="9"/>
  <c r="F130" i="14"/>
  <c r="F130" i="13"/>
  <c r="F130" i="12"/>
  <c r="F130" i="10"/>
  <c r="AI135" i="14"/>
  <c r="AI135" i="13"/>
  <c r="AI138" i="14"/>
  <c r="AI138" i="13"/>
  <c r="U138" i="5"/>
  <c r="V138" i="12"/>
  <c r="AI156" i="13"/>
  <c r="AI156" i="14"/>
  <c r="V156" i="12"/>
  <c r="U156" i="5"/>
  <c r="AI159" i="13"/>
  <c r="AI159" i="14"/>
  <c r="V159" i="12"/>
  <c r="U159" i="5"/>
  <c r="AI165" i="14"/>
  <c r="AI165" i="13"/>
  <c r="V165" i="12"/>
  <c r="AI180" i="14"/>
  <c r="AI180" i="13"/>
  <c r="V180" i="12"/>
  <c r="AI183" i="14"/>
  <c r="AI183" i="13"/>
  <c r="V183" i="12"/>
  <c r="U183" i="5"/>
  <c r="AI186" i="13"/>
  <c r="U186" i="5"/>
  <c r="AI186" i="14"/>
  <c r="V186" i="12"/>
  <c r="AI198" i="14"/>
  <c r="AI198" i="13"/>
  <c r="U198" i="5"/>
  <c r="V198" i="12"/>
  <c r="F199" i="9"/>
  <c r="F199" i="14"/>
  <c r="F199" i="13"/>
  <c r="F211" i="9"/>
  <c r="F211" i="14"/>
  <c r="F211" i="13"/>
  <c r="F211" i="10"/>
  <c r="F211" i="12"/>
  <c r="AI215" i="13"/>
  <c r="AI215" i="14"/>
  <c r="U215" i="5"/>
  <c r="F218" i="9"/>
  <c r="F218" i="14"/>
  <c r="F218" i="13"/>
  <c r="F220" i="14"/>
  <c r="F220" i="12"/>
  <c r="F220" i="13"/>
  <c r="F220" i="10"/>
  <c r="F222" i="14"/>
  <c r="F222" i="13"/>
  <c r="F222" i="10"/>
  <c r="F224" i="9"/>
  <c r="F224" i="14"/>
  <c r="F224" i="13"/>
  <c r="F224" i="10"/>
  <c r="F224" i="12"/>
  <c r="F226" i="9"/>
  <c r="F226" i="13"/>
  <c r="F226" i="12"/>
  <c r="F226" i="14"/>
  <c r="F230" i="9"/>
  <c r="F230" i="14"/>
  <c r="F230" i="13"/>
  <c r="F230" i="12"/>
  <c r="F230" i="10"/>
  <c r="E232" i="9"/>
  <c r="E240" i="9" s="1"/>
  <c r="F232" i="14"/>
  <c r="AQ233" i="14" s="1"/>
  <c r="E232" i="14"/>
  <c r="E232" i="13"/>
  <c r="F232" i="10"/>
  <c r="E232" i="10"/>
  <c r="F232" i="12"/>
  <c r="F234" i="9"/>
  <c r="F234" i="13"/>
  <c r="F234" i="10"/>
  <c r="F236" i="9"/>
  <c r="F236" i="13"/>
  <c r="F236" i="14"/>
  <c r="AQ237" i="14" s="1"/>
  <c r="F236" i="12"/>
  <c r="F238" i="9"/>
  <c r="F238" i="13"/>
  <c r="F238" i="14"/>
  <c r="AQ239" i="14" s="1"/>
  <c r="F238" i="10"/>
  <c r="F240" i="9"/>
  <c r="F240" i="14"/>
  <c r="AQ241" i="14" s="1"/>
  <c r="F240" i="13"/>
  <c r="F240" i="12"/>
  <c r="F242" i="9"/>
  <c r="F242" i="13"/>
  <c r="F242" i="14"/>
  <c r="AQ243" i="14" s="1"/>
  <c r="F242" i="12"/>
  <c r="F242" i="10"/>
  <c r="AI245" i="14"/>
  <c r="U245" i="5"/>
  <c r="AI245" i="13"/>
  <c r="F254" i="9"/>
  <c r="F254" i="14"/>
  <c r="AQ255" i="14" s="1"/>
  <c r="F254" i="13"/>
  <c r="F264" i="9"/>
  <c r="F264" i="13"/>
  <c r="F264" i="14"/>
  <c r="AQ265" i="14" s="1"/>
  <c r="F264" i="12"/>
  <c r="F267" i="9"/>
  <c r="F267" i="14"/>
  <c r="F267" i="13"/>
  <c r="F267" i="12"/>
  <c r="F270" i="9"/>
  <c r="F270" i="14"/>
  <c r="F270" i="13"/>
  <c r="F270" i="10"/>
  <c r="F273" i="9"/>
  <c r="F273" i="14"/>
  <c r="AQ274" i="14" s="1"/>
  <c r="F273" i="13"/>
  <c r="F273" i="10"/>
  <c r="F279" i="9"/>
  <c r="F279" i="14"/>
  <c r="AQ280" i="14" s="1"/>
  <c r="F279" i="12"/>
  <c r="F279" i="13"/>
  <c r="M28" i="9"/>
  <c r="AA28" i="13"/>
  <c r="AA28" i="14"/>
  <c r="N28" i="12"/>
  <c r="M36" i="9"/>
  <c r="AA36" i="14"/>
  <c r="AA36" i="13"/>
  <c r="N36" i="12"/>
  <c r="M36" i="10"/>
  <c r="M40" i="9"/>
  <c r="AA40" i="13"/>
  <c r="AA40" i="14"/>
  <c r="M40" i="10"/>
  <c r="N40" i="12"/>
  <c r="M60" i="9"/>
  <c r="AA60" i="13"/>
  <c r="AA60" i="14"/>
  <c r="N60" i="12"/>
  <c r="M64" i="9"/>
  <c r="AA64" i="13"/>
  <c r="AA64" i="14"/>
  <c r="N64" i="12"/>
  <c r="M64" i="10"/>
  <c r="M143" i="9"/>
  <c r="AA143" i="14"/>
  <c r="AA143" i="13"/>
  <c r="M143" i="10"/>
  <c r="M148" i="9"/>
  <c r="AA148" i="13"/>
  <c r="AA148" i="14"/>
  <c r="N148" i="12"/>
  <c r="M155" i="9"/>
  <c r="AA155" i="14"/>
  <c r="N155" i="12"/>
  <c r="M172" i="9"/>
  <c r="AA172" i="14"/>
  <c r="M172" i="10"/>
  <c r="N172" i="12"/>
  <c r="AA172" i="13"/>
  <c r="AI267" i="13"/>
  <c r="U267" i="5"/>
  <c r="AI267" i="14"/>
  <c r="M161" i="9"/>
  <c r="AA161" i="14"/>
  <c r="AA161" i="13"/>
  <c r="N161" i="12"/>
  <c r="D117" i="2"/>
  <c r="D129" i="2"/>
  <c r="D165" i="2"/>
  <c r="F20" i="9"/>
  <c r="F20" i="13"/>
  <c r="F20" i="14"/>
  <c r="F25" i="9"/>
  <c r="F25" i="14"/>
  <c r="F25" i="13"/>
  <c r="F25" i="12"/>
  <c r="F25" i="10"/>
  <c r="AI27" i="14"/>
  <c r="U27" i="5"/>
  <c r="AI27" i="13"/>
  <c r="F31" i="9"/>
  <c r="F31" i="13"/>
  <c r="F31" i="14"/>
  <c r="F31" i="12"/>
  <c r="AI33" i="13"/>
  <c r="V33" i="12"/>
  <c r="AI33" i="14"/>
  <c r="F42" i="9"/>
  <c r="F42" i="14"/>
  <c r="AQ43" i="14" s="1"/>
  <c r="F42" i="12"/>
  <c r="F42" i="13"/>
  <c r="F42" i="10"/>
  <c r="V44" i="12"/>
  <c r="U44" i="5"/>
  <c r="AI44" i="14"/>
  <c r="F48" i="9"/>
  <c r="F48" i="13"/>
  <c r="F48" i="14"/>
  <c r="AQ49" i="14" s="1"/>
  <c r="F48" i="12"/>
  <c r="AI50" i="13"/>
  <c r="U50" i="5"/>
  <c r="F54" i="9"/>
  <c r="F54" i="14"/>
  <c r="AQ55" i="14" s="1"/>
  <c r="F54" i="10"/>
  <c r="F54" i="13"/>
  <c r="F54" i="12"/>
  <c r="V56" i="12"/>
  <c r="AI56" i="14"/>
  <c r="AI56" i="13"/>
  <c r="U56" i="5"/>
  <c r="AI62" i="14"/>
  <c r="U62" i="5"/>
  <c r="AI62" i="13"/>
  <c r="V62" i="12"/>
  <c r="AI144" i="13"/>
  <c r="AI144" i="14"/>
  <c r="V144" i="12"/>
  <c r="U144" i="5"/>
  <c r="AI147" i="14"/>
  <c r="AI147" i="13"/>
  <c r="U147" i="5"/>
  <c r="V147" i="12"/>
  <c r="AI150" i="13"/>
  <c r="U150" i="5"/>
  <c r="AI150" i="14"/>
  <c r="AI168" i="13"/>
  <c r="AI168" i="14"/>
  <c r="U168" i="5"/>
  <c r="V168" i="12"/>
  <c r="AI171" i="14"/>
  <c r="AI171" i="13"/>
  <c r="U171" i="5"/>
  <c r="V171" i="12"/>
  <c r="U174" i="5"/>
  <c r="AI174" i="13"/>
  <c r="AI174" i="14"/>
  <c r="AI177" i="13"/>
  <c r="AI177" i="14"/>
  <c r="AI189" i="14"/>
  <c r="U189" i="5"/>
  <c r="AI189" i="13"/>
  <c r="V189" i="12"/>
  <c r="AI192" i="14"/>
  <c r="U192" i="5"/>
  <c r="AI195" i="14"/>
  <c r="AI195" i="13"/>
  <c r="V195" i="12"/>
  <c r="U195" i="5"/>
  <c r="AI205" i="13"/>
  <c r="AI205" i="14"/>
  <c r="V205" i="12"/>
  <c r="F206" i="9"/>
  <c r="F206" i="14"/>
  <c r="F206" i="10"/>
  <c r="AI210" i="14"/>
  <c r="AI210" i="13"/>
  <c r="U210" i="5"/>
  <c r="V210" i="12"/>
  <c r="F247" i="9"/>
  <c r="F247" i="14"/>
  <c r="AQ248" i="14" s="1"/>
  <c r="F247" i="13"/>
  <c r="AI250" i="14"/>
  <c r="AI250" i="13"/>
  <c r="U250" i="5"/>
  <c r="V250" i="12"/>
  <c r="AI257" i="14"/>
  <c r="AI257" i="13"/>
  <c r="U257" i="5"/>
  <c r="F259" i="14"/>
  <c r="AQ260" i="14" s="1"/>
  <c r="F259" i="13"/>
  <c r="F259" i="12"/>
  <c r="F259" i="10"/>
  <c r="M162" i="9"/>
  <c r="AA162" i="14"/>
  <c r="AA162" i="13"/>
  <c r="N162" i="12"/>
  <c r="M162" i="10"/>
  <c r="AA167" i="14"/>
  <c r="AA167" i="13"/>
  <c r="M167" i="10"/>
  <c r="M191" i="9"/>
  <c r="AA191" i="14"/>
  <c r="AA191" i="13"/>
  <c r="M198" i="9"/>
  <c r="AA198" i="14"/>
  <c r="AA198" i="13"/>
  <c r="N198" i="12"/>
  <c r="M198" i="10"/>
  <c r="M202" i="9"/>
  <c r="AA202" i="14"/>
  <c r="AA202" i="13"/>
  <c r="M206" i="9"/>
  <c r="AA206" i="13"/>
  <c r="AA206" i="14"/>
  <c r="M206" i="10"/>
  <c r="M208" i="9"/>
  <c r="AA208" i="13"/>
  <c r="AA208" i="14"/>
  <c r="N208" i="12"/>
  <c r="M218" i="9"/>
  <c r="AA218" i="14"/>
  <c r="AA218" i="13"/>
  <c r="M218" i="10"/>
  <c r="N218" i="12"/>
  <c r="M237" i="9"/>
  <c r="AA237" i="14"/>
  <c r="AA237" i="13"/>
  <c r="N237" i="12"/>
  <c r="M237" i="10"/>
  <c r="AI289" i="14"/>
  <c r="AI289" i="13"/>
  <c r="V289" i="12"/>
  <c r="U289" i="5"/>
  <c r="AI310" i="14"/>
  <c r="AI310" i="13"/>
  <c r="F297" i="14"/>
  <c r="AQ298" i="14" s="1"/>
  <c r="F297" i="12"/>
  <c r="F297" i="13"/>
  <c r="F297" i="10"/>
  <c r="F285" i="14"/>
  <c r="F285" i="13"/>
  <c r="F285" i="12"/>
  <c r="F285" i="10"/>
  <c r="F306" i="9"/>
  <c r="F306" i="14"/>
  <c r="AQ307" i="14" s="1"/>
  <c r="F306" i="13"/>
  <c r="F306" i="10"/>
  <c r="M289" i="9"/>
  <c r="AA289" i="14"/>
  <c r="AA289" i="13"/>
  <c r="M309" i="9"/>
  <c r="AA309" i="14"/>
  <c r="AA309" i="13"/>
  <c r="U14" i="10"/>
  <c r="M22" i="10"/>
  <c r="F31" i="10"/>
  <c r="F40" i="10"/>
  <c r="F48" i="10"/>
  <c r="E60" i="10"/>
  <c r="M63" i="10"/>
  <c r="M112" i="10"/>
  <c r="M233" i="10"/>
  <c r="M278" i="10"/>
  <c r="F286" i="10"/>
  <c r="E302" i="10"/>
  <c r="N73" i="12"/>
  <c r="F77" i="12"/>
  <c r="N138" i="12"/>
  <c r="N143" i="12"/>
  <c r="F184" i="12"/>
  <c r="K209" i="12"/>
  <c r="F247" i="12"/>
  <c r="N266" i="12"/>
  <c r="F271" i="12"/>
  <c r="F289" i="12"/>
  <c r="V308" i="12"/>
  <c r="V268" i="12"/>
  <c r="V233" i="12"/>
  <c r="V192" i="12"/>
  <c r="V152" i="12"/>
  <c r="V112" i="12"/>
  <c r="V80" i="12"/>
  <c r="U311" i="5"/>
  <c r="U243" i="5"/>
  <c r="U177" i="5"/>
  <c r="U32" i="5"/>
  <c r="AL306" i="14"/>
  <c r="AM306" i="14"/>
  <c r="AL294" i="14"/>
  <c r="AM294" i="14"/>
  <c r="AL282" i="14"/>
  <c r="AM282" i="14"/>
  <c r="AL258" i="14"/>
  <c r="AM258" i="14"/>
  <c r="AL246" i="14"/>
  <c r="AM246" i="14"/>
  <c r="AL234" i="14"/>
  <c r="AM234" i="14"/>
  <c r="AM222" i="14"/>
  <c r="AL222" i="14"/>
  <c r="AL210" i="14"/>
  <c r="AM210" i="14"/>
  <c r="AL198" i="14"/>
  <c r="AM198" i="14"/>
  <c r="AM186" i="14"/>
  <c r="AL186" i="14"/>
  <c r="AL138" i="14"/>
  <c r="AM138" i="14"/>
  <c r="AL114" i="14"/>
  <c r="AM114" i="14"/>
  <c r="AL102" i="14"/>
  <c r="AM102" i="14"/>
  <c r="AM78" i="14"/>
  <c r="AL78" i="14"/>
  <c r="AL66" i="14"/>
  <c r="AM66" i="14"/>
  <c r="L18" i="11"/>
  <c r="M18" i="11" s="1"/>
  <c r="AK18" i="14" s="1"/>
  <c r="AI24" i="13"/>
  <c r="E57" i="13"/>
  <c r="E74" i="13" s="1"/>
  <c r="AI68" i="13"/>
  <c r="AI73" i="13"/>
  <c r="F109" i="13"/>
  <c r="AA196" i="13"/>
  <c r="AI311" i="13"/>
  <c r="AA50" i="14"/>
  <c r="AI54" i="14"/>
  <c r="F58" i="14"/>
  <c r="AQ59" i="14" s="1"/>
  <c r="AI63" i="14"/>
  <c r="AA193" i="14"/>
  <c r="AI293" i="14"/>
  <c r="M153" i="9"/>
  <c r="AA153" i="14"/>
  <c r="AA153" i="13"/>
  <c r="M247" i="9"/>
  <c r="AA247" i="14"/>
  <c r="AA247" i="13"/>
  <c r="AI20" i="14"/>
  <c r="V20" i="12"/>
  <c r="U42" i="5"/>
  <c r="AI42" i="13"/>
  <c r="V42" i="12"/>
  <c r="F63" i="5"/>
  <c r="F63" i="13"/>
  <c r="F63" i="14"/>
  <c r="AQ64" i="14" s="1"/>
  <c r="F63" i="12"/>
  <c r="F63" i="10"/>
  <c r="F68" i="9"/>
  <c r="F68" i="13"/>
  <c r="F68" i="14"/>
  <c r="AQ69" i="14" s="1"/>
  <c r="F68" i="10"/>
  <c r="F72" i="9"/>
  <c r="F72" i="13"/>
  <c r="F72" i="14"/>
  <c r="F72" i="12"/>
  <c r="F76" i="9"/>
  <c r="F76" i="13"/>
  <c r="F76" i="14"/>
  <c r="AQ77" i="14" s="1"/>
  <c r="F76" i="10"/>
  <c r="F80" i="9"/>
  <c r="F80" i="14"/>
  <c r="AQ81" i="14" s="1"/>
  <c r="F84" i="9"/>
  <c r="F84" i="13"/>
  <c r="F84" i="10"/>
  <c r="F84" i="12"/>
  <c r="AI86" i="13"/>
  <c r="U86" i="5"/>
  <c r="V86" i="12"/>
  <c r="AI86" i="14"/>
  <c r="F88" i="8"/>
  <c r="F88" i="14"/>
  <c r="AQ89" i="14" s="1"/>
  <c r="F88" i="13"/>
  <c r="F92" i="5"/>
  <c r="F92" i="13"/>
  <c r="F92" i="14"/>
  <c r="F96" i="5"/>
  <c r="F96" i="14"/>
  <c r="F96" i="13"/>
  <c r="F96" i="12"/>
  <c r="F96" i="10"/>
  <c r="E100" i="8"/>
  <c r="E118" i="8" s="1"/>
  <c r="E100" i="13"/>
  <c r="E121" i="13" s="1"/>
  <c r="E100" i="14"/>
  <c r="F100" i="13"/>
  <c r="F100" i="14"/>
  <c r="U102" i="5"/>
  <c r="AI102" i="14"/>
  <c r="AI102" i="13"/>
  <c r="F104" i="9"/>
  <c r="F104" i="13"/>
  <c r="F104" i="14"/>
  <c r="F104" i="10"/>
  <c r="U106" i="5"/>
  <c r="AI106" i="14"/>
  <c r="V106" i="12"/>
  <c r="F108" i="9"/>
  <c r="F108" i="13"/>
  <c r="F108" i="14"/>
  <c r="F108" i="12"/>
  <c r="AI110" i="13"/>
  <c r="AI110" i="14"/>
  <c r="U110" i="5"/>
  <c r="V110" i="12"/>
  <c r="F112" i="9"/>
  <c r="F112" i="14"/>
  <c r="F112" i="13"/>
  <c r="F116" i="9"/>
  <c r="F116" i="14"/>
  <c r="F116" i="13"/>
  <c r="F116" i="10"/>
  <c r="F120" i="9"/>
  <c r="F120" i="14"/>
  <c r="F120" i="13"/>
  <c r="F120" i="12"/>
  <c r="F124" i="9"/>
  <c r="F124" i="14"/>
  <c r="F124" i="13"/>
  <c r="AI126" i="14"/>
  <c r="U126" i="5"/>
  <c r="AI126" i="13"/>
  <c r="F128" i="9"/>
  <c r="F128" i="13"/>
  <c r="F128" i="10"/>
  <c r="F132" i="9"/>
  <c r="F132" i="14"/>
  <c r="F132" i="13"/>
  <c r="F132" i="12"/>
  <c r="F135" i="9"/>
  <c r="F135" i="13"/>
  <c r="F135" i="14"/>
  <c r="AQ136" i="14" s="1"/>
  <c r="F138" i="9"/>
  <c r="F138" i="14"/>
  <c r="AQ139" i="14" s="1"/>
  <c r="F138" i="13"/>
  <c r="F141" i="9"/>
  <c r="F141" i="14"/>
  <c r="AQ142" i="14" s="1"/>
  <c r="F141" i="13"/>
  <c r="F144" i="9"/>
  <c r="F144" i="14"/>
  <c r="F144" i="13"/>
  <c r="F144" i="10"/>
  <c r="F147" i="9"/>
  <c r="F147" i="14"/>
  <c r="F147" i="13"/>
  <c r="F147" i="10"/>
  <c r="F150" i="9"/>
  <c r="F150" i="14"/>
  <c r="F150" i="13"/>
  <c r="F153" i="9"/>
  <c r="F153" i="13"/>
  <c r="F153" i="14"/>
  <c r="F156" i="14"/>
  <c r="F156" i="12"/>
  <c r="F156" i="13"/>
  <c r="F159" i="9"/>
  <c r="F159" i="14"/>
  <c r="F159" i="13"/>
  <c r="F159" i="12"/>
  <c r="F162" i="9"/>
  <c r="F162" i="14"/>
  <c r="F162" i="13"/>
  <c r="F162" i="12"/>
  <c r="F162" i="10"/>
  <c r="F165" i="9"/>
  <c r="F165" i="13"/>
  <c r="F165" i="14"/>
  <c r="F165" i="10"/>
  <c r="F165" i="12"/>
  <c r="F168" i="9"/>
  <c r="F168" i="14"/>
  <c r="F168" i="13"/>
  <c r="F168" i="12"/>
  <c r="F171" i="9"/>
  <c r="F171" i="13"/>
  <c r="F171" i="12"/>
  <c r="F174" i="9"/>
  <c r="F174" i="14"/>
  <c r="F174" i="13"/>
  <c r="F174" i="12"/>
  <c r="F177" i="9"/>
  <c r="F177" i="14"/>
  <c r="F177" i="13"/>
  <c r="F177" i="12"/>
  <c r="F180" i="9"/>
  <c r="F180" i="14"/>
  <c r="F180" i="13"/>
  <c r="F180" i="12"/>
  <c r="F183" i="9"/>
  <c r="F183" i="14"/>
  <c r="F183" i="13"/>
  <c r="F183" i="12"/>
  <c r="F186" i="9"/>
  <c r="F186" i="14"/>
  <c r="F186" i="13"/>
  <c r="F186" i="12"/>
  <c r="F189" i="9"/>
  <c r="F189" i="13"/>
  <c r="F189" i="14"/>
  <c r="F189" i="12"/>
  <c r="F192" i="9"/>
  <c r="F192" i="14"/>
  <c r="F192" i="12"/>
  <c r="F195" i="9"/>
  <c r="F195" i="14"/>
  <c r="F195" i="13"/>
  <c r="F195" i="12"/>
  <c r="AI204" i="14"/>
  <c r="AI204" i="13"/>
  <c r="F205" i="9"/>
  <c r="F205" i="14"/>
  <c r="F205" i="13"/>
  <c r="F217" i="9"/>
  <c r="F217" i="12"/>
  <c r="F217" i="14"/>
  <c r="F217" i="13"/>
  <c r="F219" i="9"/>
  <c r="F219" i="13"/>
  <c r="F219" i="14"/>
  <c r="F219" i="10"/>
  <c r="F219" i="12"/>
  <c r="F221" i="9"/>
  <c r="F221" i="14"/>
  <c r="F221" i="13"/>
  <c r="F223" i="9"/>
  <c r="F223" i="14"/>
  <c r="F223" i="13"/>
  <c r="F223" i="12"/>
  <c r="F225" i="9"/>
  <c r="F225" i="14"/>
  <c r="F225" i="13"/>
  <c r="F227" i="9"/>
  <c r="F227" i="13"/>
  <c r="F227" i="14"/>
  <c r="F227" i="10"/>
  <c r="F229" i="14"/>
  <c r="F229" i="13"/>
  <c r="F229" i="12"/>
  <c r="F231" i="9"/>
  <c r="F231" i="13"/>
  <c r="F233" i="9"/>
  <c r="F233" i="13"/>
  <c r="F233" i="14"/>
  <c r="AQ234" i="14" s="1"/>
  <c r="F233" i="12"/>
  <c r="F235" i="9"/>
  <c r="F235" i="14"/>
  <c r="AQ236" i="14" s="1"/>
  <c r="F235" i="10"/>
  <c r="F235" i="13"/>
  <c r="F237" i="9"/>
  <c r="F237" i="14"/>
  <c r="AQ238" i="14" s="1"/>
  <c r="F237" i="13"/>
  <c r="F239" i="9"/>
  <c r="F239" i="14"/>
  <c r="AQ240" i="14" s="1"/>
  <c r="F239" i="13"/>
  <c r="F239" i="12"/>
  <c r="F241" i="9"/>
  <c r="F241" i="13"/>
  <c r="F241" i="14"/>
  <c r="AQ242" i="14" s="1"/>
  <c r="F241" i="10"/>
  <c r="F248" i="5"/>
  <c r="F248" i="14"/>
  <c r="AQ249" i="14" s="1"/>
  <c r="F248" i="13"/>
  <c r="AI251" i="14"/>
  <c r="AI251" i="13"/>
  <c r="V251" i="12"/>
  <c r="F260" i="9"/>
  <c r="F260" i="14"/>
  <c r="AQ261" i="14" s="1"/>
  <c r="F260" i="13"/>
  <c r="F260" i="10"/>
  <c r="AI263" i="14"/>
  <c r="AI263" i="13"/>
  <c r="V263" i="12"/>
  <c r="AI266" i="13"/>
  <c r="AI266" i="14"/>
  <c r="U266" i="5"/>
  <c r="V266" i="12"/>
  <c r="AI272" i="14"/>
  <c r="AI275" i="14"/>
  <c r="AI275" i="13"/>
  <c r="U275" i="5"/>
  <c r="V275" i="12"/>
  <c r="M26" i="5"/>
  <c r="AA26" i="13"/>
  <c r="AA26" i="14"/>
  <c r="M26" i="10"/>
  <c r="M30" i="9"/>
  <c r="AA30" i="14"/>
  <c r="AA30" i="13"/>
  <c r="M30" i="10"/>
  <c r="N30" i="12"/>
  <c r="M34" i="9"/>
  <c r="AA34" i="14"/>
  <c r="AA34" i="13"/>
  <c r="N34" i="12"/>
  <c r="M42" i="9"/>
  <c r="N42" i="12"/>
  <c r="AA42" i="13"/>
  <c r="M58" i="9"/>
  <c r="AA58" i="14"/>
  <c r="AA58" i="13"/>
  <c r="M58" i="10"/>
  <c r="M66" i="9"/>
  <c r="AA66" i="13"/>
  <c r="M66" i="10"/>
  <c r="AA66" i="14"/>
  <c r="N66" i="12"/>
  <c r="M69" i="5"/>
  <c r="AA69" i="14"/>
  <c r="AA69" i="13"/>
  <c r="N69" i="12"/>
  <c r="M72" i="9"/>
  <c r="AA72" i="14"/>
  <c r="N72" i="12"/>
  <c r="M75" i="9"/>
  <c r="AA75" i="14"/>
  <c r="AA75" i="13"/>
  <c r="N75" i="12"/>
  <c r="M78" i="9"/>
  <c r="AA78" i="13"/>
  <c r="AA78" i="14"/>
  <c r="N78" i="12"/>
  <c r="M78" i="10"/>
  <c r="M90" i="9"/>
  <c r="AA90" i="14"/>
  <c r="AA90" i="13"/>
  <c r="N90" i="12"/>
  <c r="M93" i="9"/>
  <c r="AA93" i="13"/>
  <c r="N93" i="12"/>
  <c r="M96" i="9"/>
  <c r="AA96" i="14"/>
  <c r="AA96" i="13"/>
  <c r="N96" i="12"/>
  <c r="M96" i="10"/>
  <c r="M99" i="9"/>
  <c r="AA99" i="13"/>
  <c r="AA99" i="14"/>
  <c r="N99" i="12"/>
  <c r="M99" i="10"/>
  <c r="M114" i="9"/>
  <c r="AA114" i="13"/>
  <c r="N114" i="12"/>
  <c r="M117" i="9"/>
  <c r="AA117" i="14"/>
  <c r="AA117" i="13"/>
  <c r="N117" i="12"/>
  <c r="M120" i="9"/>
  <c r="AA120" i="14"/>
  <c r="AA120" i="13"/>
  <c r="N120" i="12"/>
  <c r="M190" i="9"/>
  <c r="AA190" i="14"/>
  <c r="AA190" i="13"/>
  <c r="M231" i="9"/>
  <c r="AA231" i="14"/>
  <c r="N231" i="12"/>
  <c r="AA231" i="13"/>
  <c r="M246" i="9"/>
  <c r="AA246" i="13"/>
  <c r="N246" i="12"/>
  <c r="AA246" i="14"/>
  <c r="M246" i="10"/>
  <c r="M252" i="9"/>
  <c r="AA252" i="14"/>
  <c r="N252" i="12"/>
  <c r="M252" i="10"/>
  <c r="F16" i="9"/>
  <c r="F16" i="14"/>
  <c r="F16" i="13"/>
  <c r="F16" i="12"/>
  <c r="AI286" i="14"/>
  <c r="U286" i="5"/>
  <c r="V286" i="12"/>
  <c r="AI307" i="14"/>
  <c r="U307" i="5"/>
  <c r="AI307" i="13"/>
  <c r="F294" i="8"/>
  <c r="F294" i="14"/>
  <c r="F294" i="12"/>
  <c r="F282" i="9"/>
  <c r="F282" i="14"/>
  <c r="F282" i="12"/>
  <c r="F282" i="10"/>
  <c r="F303" i="14"/>
  <c r="AQ304" i="14" s="1"/>
  <c r="F303" i="13"/>
  <c r="F303" i="10"/>
  <c r="M286" i="9"/>
  <c r="AA286" i="14"/>
  <c r="AA306" i="14"/>
  <c r="AA306" i="13"/>
  <c r="F103" i="10"/>
  <c r="M117" i="10"/>
  <c r="F132" i="10"/>
  <c r="E143" i="10"/>
  <c r="M156" i="10"/>
  <c r="F248" i="10"/>
  <c r="M283" i="10"/>
  <c r="M286" i="10"/>
  <c r="F67" i="12"/>
  <c r="F128" i="12"/>
  <c r="F140" i="12"/>
  <c r="N175" i="12"/>
  <c r="F235" i="12"/>
  <c r="N247" i="12"/>
  <c r="N306" i="12"/>
  <c r="V213" i="12"/>
  <c r="U305" i="5"/>
  <c r="AI286" i="13"/>
  <c r="AA42" i="14"/>
  <c r="M81" i="9"/>
  <c r="AA81" i="14"/>
  <c r="AA81" i="13"/>
  <c r="N81" i="12"/>
  <c r="M81" i="10"/>
  <c r="M84" i="5"/>
  <c r="N84" i="12"/>
  <c r="M87" i="9"/>
  <c r="AA87" i="14"/>
  <c r="AA87" i="13"/>
  <c r="N87" i="12"/>
  <c r="M102" i="9"/>
  <c r="AA102" i="13"/>
  <c r="AA102" i="14"/>
  <c r="N102" i="12"/>
  <c r="M105" i="9"/>
  <c r="AA105" i="13"/>
  <c r="AA105" i="14"/>
  <c r="N105" i="12"/>
  <c r="M108" i="9"/>
  <c r="AA108" i="13"/>
  <c r="AA108" i="14"/>
  <c r="N108" i="12"/>
  <c r="M111" i="9"/>
  <c r="AA111" i="14"/>
  <c r="AA111" i="13"/>
  <c r="N111" i="12"/>
  <c r="M123" i="9"/>
  <c r="AA123" i="13"/>
  <c r="AA123" i="14"/>
  <c r="N123" i="12"/>
  <c r="M126" i="9"/>
  <c r="AA126" i="14"/>
  <c r="N126" i="12"/>
  <c r="M129" i="9"/>
  <c r="AA129" i="14"/>
  <c r="AA129" i="13"/>
  <c r="N129" i="12"/>
  <c r="M132" i="9"/>
  <c r="AA132" i="14"/>
  <c r="AA132" i="13"/>
  <c r="N132" i="12"/>
  <c r="M149" i="9"/>
  <c r="AA149" i="14"/>
  <c r="N149" i="12"/>
  <c r="M149" i="10"/>
  <c r="M156" i="9"/>
  <c r="AA156" i="14"/>
  <c r="AA156" i="13"/>
  <c r="AA173" i="14"/>
  <c r="AA173" i="13"/>
  <c r="M180" i="9"/>
  <c r="AA180" i="14"/>
  <c r="AA180" i="13"/>
  <c r="N180" i="12"/>
  <c r="M197" i="9"/>
  <c r="AA197" i="14"/>
  <c r="AA197" i="13"/>
  <c r="M199" i="9"/>
  <c r="AA199" i="14"/>
  <c r="AA199" i="13"/>
  <c r="M201" i="9"/>
  <c r="AA201" i="14"/>
  <c r="AA201" i="13"/>
  <c r="N201" i="12"/>
  <c r="M203" i="9"/>
  <c r="AA203" i="13"/>
  <c r="AA203" i="14"/>
  <c r="M203" i="10"/>
  <c r="M205" i="9"/>
  <c r="AA205" i="14"/>
  <c r="M207" i="9"/>
  <c r="AA207" i="14"/>
  <c r="AA207" i="13"/>
  <c r="N207" i="12"/>
  <c r="M209" i="9"/>
  <c r="AA209" i="14"/>
  <c r="AA209" i="13"/>
  <c r="N209" i="12"/>
  <c r="M224" i="9"/>
  <c r="AA224" i="14"/>
  <c r="AA224" i="13"/>
  <c r="M224" i="10"/>
  <c r="M255" i="9"/>
  <c r="AA255" i="14"/>
  <c r="N255" i="12"/>
  <c r="AA255" i="13"/>
  <c r="M258" i="9"/>
  <c r="AA258" i="13"/>
  <c r="AA258" i="14"/>
  <c r="N258" i="12"/>
  <c r="M261" i="9"/>
  <c r="AA261" i="14"/>
  <c r="AA261" i="13"/>
  <c r="N261" i="12"/>
  <c r="AI285" i="14"/>
  <c r="AI285" i="13"/>
  <c r="AI306" i="14"/>
  <c r="AI306" i="13"/>
  <c r="U306" i="5"/>
  <c r="F293" i="14"/>
  <c r="F293" i="13"/>
  <c r="F293" i="10"/>
  <c r="F293" i="12"/>
  <c r="F281" i="14"/>
  <c r="F281" i="13"/>
  <c r="F281" i="12"/>
  <c r="F302" i="13"/>
  <c r="F302" i="14"/>
  <c r="AQ303" i="14" s="1"/>
  <c r="F302" i="12"/>
  <c r="AA297" i="14"/>
  <c r="AA297" i="13"/>
  <c r="M297" i="10"/>
  <c r="M285" i="9"/>
  <c r="AA285" i="14"/>
  <c r="AA285" i="13"/>
  <c r="M285" i="10"/>
  <c r="AA305" i="14"/>
  <c r="AA305" i="13"/>
  <c r="N305" i="12"/>
  <c r="M305" i="10"/>
  <c r="M42" i="10"/>
  <c r="E100" i="10"/>
  <c r="M132" i="10"/>
  <c r="F153" i="10"/>
  <c r="F177" i="10"/>
  <c r="F231" i="10"/>
  <c r="M255" i="10"/>
  <c r="F92" i="12"/>
  <c r="F144" i="12"/>
  <c r="F227" i="12"/>
  <c r="F231" i="12"/>
  <c r="F303" i="12"/>
  <c r="U263" i="5"/>
  <c r="H288" i="11"/>
  <c r="H276" i="11"/>
  <c r="H204" i="11"/>
  <c r="H192" i="11"/>
  <c r="H132" i="11"/>
  <c r="H36" i="11"/>
  <c r="AM206" i="14"/>
  <c r="AL206" i="14"/>
  <c r="AI42" i="14"/>
  <c r="AA93" i="14"/>
  <c r="AO57" i="14"/>
  <c r="AO69" i="14"/>
  <c r="AO58" i="14"/>
  <c r="AO70" i="14"/>
  <c r="AT70" i="14" s="1"/>
  <c r="AO59" i="14"/>
  <c r="AP59" i="14" s="1"/>
  <c r="AO71" i="14"/>
  <c r="AP71" i="14" s="1"/>
  <c r="AO60" i="14"/>
  <c r="AP60" i="14" s="1"/>
  <c r="AO68" i="14"/>
  <c r="AP68" i="14" s="1"/>
  <c r="AO72" i="14"/>
  <c r="AT72" i="14" s="1"/>
  <c r="AO67" i="14"/>
  <c r="AP67" i="14" s="1"/>
  <c r="AO63" i="14"/>
  <c r="AT63" i="14" s="1"/>
  <c r="AU63" i="14" s="1"/>
  <c r="AO64" i="14"/>
  <c r="AO65" i="14"/>
  <c r="AP65" i="14" s="1"/>
  <c r="AO66" i="14"/>
  <c r="AP66" i="14" s="1"/>
  <c r="AO55" i="14"/>
  <c r="AO56" i="14"/>
  <c r="AP56" i="14" s="1"/>
  <c r="AO61" i="14"/>
  <c r="AO62" i="14"/>
  <c r="AT62" i="14" s="1"/>
  <c r="AI187" i="14"/>
  <c r="U187" i="5"/>
  <c r="AI187" i="13"/>
  <c r="F207" i="9"/>
  <c r="F207" i="14"/>
  <c r="F207" i="13"/>
  <c r="F207" i="12"/>
  <c r="AI211" i="14"/>
  <c r="U211" i="5"/>
  <c r="AI211" i="13"/>
  <c r="V211" i="12"/>
  <c r="AI218" i="14"/>
  <c r="AI218" i="13"/>
  <c r="U218" i="5"/>
  <c r="V218" i="12"/>
  <c r="AI220" i="14"/>
  <c r="AI220" i="13"/>
  <c r="U222" i="5"/>
  <c r="AI222" i="13"/>
  <c r="AI222" i="14"/>
  <c r="V222" i="12"/>
  <c r="AI224" i="14"/>
  <c r="AI224" i="13"/>
  <c r="V224" i="12"/>
  <c r="AI226" i="14"/>
  <c r="AI226" i="13"/>
  <c r="AI228" i="13"/>
  <c r="AI228" i="14"/>
  <c r="AI232" i="14"/>
  <c r="AI232" i="13"/>
  <c r="U232" i="5"/>
  <c r="F246" i="9"/>
  <c r="F246" i="13"/>
  <c r="F246" i="14"/>
  <c r="AQ247" i="14" s="1"/>
  <c r="F246" i="12"/>
  <c r="F246" i="10"/>
  <c r="AI249" i="14"/>
  <c r="U249" i="5"/>
  <c r="V249" i="12"/>
  <c r="AI256" i="14"/>
  <c r="AI256" i="13"/>
  <c r="U256" i="5"/>
  <c r="F258" i="9"/>
  <c r="F258" i="13"/>
  <c r="F258" i="14"/>
  <c r="AQ259" i="14" s="1"/>
  <c r="F263" i="9"/>
  <c r="F263" i="14"/>
  <c r="AQ264" i="14" s="1"/>
  <c r="F263" i="13"/>
  <c r="F263" i="10"/>
  <c r="F266" i="9"/>
  <c r="F266" i="14"/>
  <c r="F266" i="13"/>
  <c r="F266" i="12"/>
  <c r="F266" i="10"/>
  <c r="F269" i="9"/>
  <c r="F269" i="14"/>
  <c r="F269" i="13"/>
  <c r="F269" i="12"/>
  <c r="F269" i="10"/>
  <c r="F272" i="9"/>
  <c r="F272" i="14"/>
  <c r="AQ273" i="14" s="1"/>
  <c r="F272" i="13"/>
  <c r="F272" i="10"/>
  <c r="F272" i="12"/>
  <c r="E275" i="9"/>
  <c r="F275" i="14"/>
  <c r="AQ276" i="14" s="1"/>
  <c r="E275" i="14"/>
  <c r="F275" i="13"/>
  <c r="E275" i="13"/>
  <c r="F275" i="12"/>
  <c r="F278" i="9"/>
  <c r="F278" i="13"/>
  <c r="F278" i="14"/>
  <c r="AQ279" i="14" s="1"/>
  <c r="F278" i="12"/>
  <c r="M45" i="5"/>
  <c r="AA45" i="13"/>
  <c r="AA45" i="14"/>
  <c r="N45" i="12"/>
  <c r="M45" i="10"/>
  <c r="M49" i="5"/>
  <c r="AA49" i="14"/>
  <c r="M53" i="9"/>
  <c r="AA53" i="14"/>
  <c r="AA53" i="13"/>
  <c r="M53" i="10"/>
  <c r="M57" i="9"/>
  <c r="AA57" i="14"/>
  <c r="AA57" i="13"/>
  <c r="N57" i="12"/>
  <c r="M139" i="9"/>
  <c r="AA139" i="14"/>
  <c r="AA139" i="13"/>
  <c r="N139" i="12"/>
  <c r="M139" i="10"/>
  <c r="M144" i="9"/>
  <c r="AA144" i="13"/>
  <c r="AA144" i="14"/>
  <c r="M144" i="10"/>
  <c r="AA163" i="13"/>
  <c r="AA163" i="14"/>
  <c r="M168" i="9"/>
  <c r="AA168" i="13"/>
  <c r="AA168" i="14"/>
  <c r="N168" i="12"/>
  <c r="M187" i="9"/>
  <c r="AA187" i="14"/>
  <c r="AA187" i="13"/>
  <c r="M192" i="9"/>
  <c r="AA192" i="14"/>
  <c r="N192" i="12"/>
  <c r="M211" i="9"/>
  <c r="AA211" i="14"/>
  <c r="AA211" i="13"/>
  <c r="M211" i="10"/>
  <c r="M213" i="9"/>
  <c r="AA213" i="14"/>
  <c r="AA213" i="13"/>
  <c r="N213" i="12"/>
  <c r="M215" i="9"/>
  <c r="AA215" i="14"/>
  <c r="AA215" i="13"/>
  <c r="M217" i="9"/>
  <c r="AA217" i="14"/>
  <c r="AA217" i="13"/>
  <c r="M229" i="9"/>
  <c r="AA229" i="14"/>
  <c r="AA229" i="13"/>
  <c r="N229" i="12"/>
  <c r="M236" i="9"/>
  <c r="AA236" i="14"/>
  <c r="AA236" i="13"/>
  <c r="N236" i="12"/>
  <c r="M265" i="9"/>
  <c r="AA265" i="14"/>
  <c r="AA265" i="13"/>
  <c r="N265" i="12"/>
  <c r="M269" i="9"/>
  <c r="AA269" i="14"/>
  <c r="N269" i="12"/>
  <c r="M269" i="10"/>
  <c r="M273" i="9"/>
  <c r="AA273" i="14"/>
  <c r="AA273" i="13"/>
  <c r="N273" i="12"/>
  <c r="AI284" i="14"/>
  <c r="AI284" i="13"/>
  <c r="AI296" i="14"/>
  <c r="AI296" i="13"/>
  <c r="U296" i="5"/>
  <c r="F292" i="9"/>
  <c r="F292" i="14"/>
  <c r="F292" i="13"/>
  <c r="F298" i="14"/>
  <c r="AQ299" i="14" s="1"/>
  <c r="F298" i="13"/>
  <c r="F298" i="10"/>
  <c r="F301" i="14"/>
  <c r="AQ302" i="14" s="1"/>
  <c r="F301" i="13"/>
  <c r="F301" i="10"/>
  <c r="M296" i="9"/>
  <c r="AA296" i="14"/>
  <c r="AA296" i="13"/>
  <c r="N296" i="12"/>
  <c r="M284" i="9"/>
  <c r="AA284" i="14"/>
  <c r="AA284" i="13"/>
  <c r="N284" i="12"/>
  <c r="AA304" i="14"/>
  <c r="AA304" i="13"/>
  <c r="F13" i="8"/>
  <c r="F13" i="14"/>
  <c r="E13" i="12"/>
  <c r="F13" i="12"/>
  <c r="F13" i="10"/>
  <c r="E13" i="10"/>
  <c r="E13" i="13"/>
  <c r="E21" i="13" s="1"/>
  <c r="F13" i="13"/>
  <c r="F100" i="10"/>
  <c r="M114" i="10"/>
  <c r="F150" i="10"/>
  <c r="M153" i="10"/>
  <c r="F174" i="10"/>
  <c r="M190" i="10"/>
  <c r="M207" i="10"/>
  <c r="M213" i="10"/>
  <c r="F217" i="10"/>
  <c r="M231" i="10"/>
  <c r="M273" i="10"/>
  <c r="M280" i="10"/>
  <c r="N144" i="12"/>
  <c r="F197" i="12"/>
  <c r="V296" i="12"/>
  <c r="V272" i="12"/>
  <c r="V187" i="12"/>
  <c r="H63" i="11"/>
  <c r="H263" i="11"/>
  <c r="H227" i="11"/>
  <c r="H203" i="11"/>
  <c r="H83" i="11"/>
  <c r="AM193" i="14"/>
  <c r="AL193" i="14"/>
  <c r="F27" i="13"/>
  <c r="AA84" i="13"/>
  <c r="E209" i="13"/>
  <c r="E227" i="13" s="1"/>
  <c r="F282" i="13"/>
  <c r="M222" i="9"/>
  <c r="AA222" i="13"/>
  <c r="N222" i="12"/>
  <c r="AA222" i="14"/>
  <c r="M222" i="10"/>
  <c r="F27" i="9"/>
  <c r="F27" i="10"/>
  <c r="AI81" i="14"/>
  <c r="F83" i="9"/>
  <c r="F83" i="13"/>
  <c r="F83" i="14"/>
  <c r="AQ84" i="14" s="1"/>
  <c r="F87" i="9"/>
  <c r="F87" i="14"/>
  <c r="AQ88" i="14" s="1"/>
  <c r="F87" i="13"/>
  <c r="F87" i="12"/>
  <c r="F91" i="9"/>
  <c r="F91" i="14"/>
  <c r="F91" i="13"/>
  <c r="F91" i="10"/>
  <c r="F95" i="9"/>
  <c r="F95" i="13"/>
  <c r="F95" i="14"/>
  <c r="F99" i="9"/>
  <c r="F99" i="14"/>
  <c r="F99" i="13"/>
  <c r="F99" i="12"/>
  <c r="F99" i="10"/>
  <c r="AI105" i="13"/>
  <c r="AI105" i="14"/>
  <c r="U105" i="5"/>
  <c r="V105" i="12"/>
  <c r="F111" i="9"/>
  <c r="F111" i="14"/>
  <c r="F111" i="13"/>
  <c r="F111" i="12"/>
  <c r="F123" i="9"/>
  <c r="F123" i="14"/>
  <c r="F123" i="13"/>
  <c r="F123" i="12"/>
  <c r="AI148" i="13"/>
  <c r="AI148" i="14"/>
  <c r="U148" i="5"/>
  <c r="AI175" i="13"/>
  <c r="U175" i="5"/>
  <c r="AI175" i="14"/>
  <c r="AI240" i="14"/>
  <c r="AI240" i="13"/>
  <c r="M29" i="9"/>
  <c r="AA29" i="14"/>
  <c r="AA29" i="13"/>
  <c r="M29" i="10"/>
  <c r="M65" i="9"/>
  <c r="AA65" i="13"/>
  <c r="AA65" i="14"/>
  <c r="AI283" i="14"/>
  <c r="AI283" i="13"/>
  <c r="U283" i="5"/>
  <c r="U295" i="5"/>
  <c r="AI295" i="14"/>
  <c r="AI295" i="13"/>
  <c r="AI304" i="14"/>
  <c r="AI304" i="13"/>
  <c r="U304" i="5"/>
  <c r="V304" i="12"/>
  <c r="F291" i="9"/>
  <c r="F291" i="14"/>
  <c r="F291" i="13"/>
  <c r="F291" i="12"/>
  <c r="F300" i="9"/>
  <c r="F300" i="14"/>
  <c r="AQ301" i="14" s="1"/>
  <c r="F300" i="13"/>
  <c r="F300" i="10"/>
  <c r="M295" i="9"/>
  <c r="AA295" i="14"/>
  <c r="AA295" i="13"/>
  <c r="M295" i="10"/>
  <c r="M283" i="9"/>
  <c r="AA283" i="14"/>
  <c r="AA283" i="13"/>
  <c r="M303" i="9"/>
  <c r="AA303" i="14"/>
  <c r="AA303" i="13"/>
  <c r="M303" i="10"/>
  <c r="F33" i="10"/>
  <c r="M49" i="10"/>
  <c r="F83" i="10"/>
  <c r="M90" i="10"/>
  <c r="M93" i="10"/>
  <c r="M111" i="10"/>
  <c r="M129" i="10"/>
  <c r="M217" i="10"/>
  <c r="N29" i="12"/>
  <c r="N49" i="12"/>
  <c r="C57" i="12"/>
  <c r="D57" i="12"/>
  <c r="F100" i="12"/>
  <c r="F153" i="12"/>
  <c r="N190" i="12"/>
  <c r="N197" i="12"/>
  <c r="N215" i="12"/>
  <c r="F248" i="12"/>
  <c r="F260" i="12"/>
  <c r="F292" i="12"/>
  <c r="F300" i="12"/>
  <c r="V295" i="12"/>
  <c r="V228" i="12"/>
  <c r="V204" i="12"/>
  <c r="U224" i="5"/>
  <c r="AL308" i="14"/>
  <c r="AM308" i="14"/>
  <c r="L284" i="11"/>
  <c r="M284" i="11" s="1"/>
  <c r="AK284" i="14" s="1"/>
  <c r="L236" i="11"/>
  <c r="M236" i="11" s="1"/>
  <c r="AK236" i="14" s="1"/>
  <c r="AL140" i="14"/>
  <c r="AM140" i="14"/>
  <c r="AL92" i="14"/>
  <c r="AM92" i="14"/>
  <c r="AL180" i="14"/>
  <c r="AM180" i="14"/>
  <c r="AI272" i="13"/>
  <c r="E13" i="14"/>
  <c r="F84" i="14"/>
  <c r="AQ85" i="14" s="1"/>
  <c r="AI178" i="14"/>
  <c r="AI178" i="13"/>
  <c r="AI181" i="14"/>
  <c r="AI181" i="13"/>
  <c r="V181" i="12"/>
  <c r="AI184" i="14"/>
  <c r="U184" i="5"/>
  <c r="AI184" i="13"/>
  <c r="V184" i="12"/>
  <c r="AI206" i="14"/>
  <c r="AI206" i="13"/>
  <c r="U206" i="5"/>
  <c r="V206" i="12"/>
  <c r="M170" i="9"/>
  <c r="AA170" i="14"/>
  <c r="AA170" i="13"/>
  <c r="M170" i="10"/>
  <c r="AI19" i="13"/>
  <c r="U19" i="5"/>
  <c r="AI19" i="14"/>
  <c r="V19" i="12"/>
  <c r="AI23" i="14"/>
  <c r="AI23" i="13"/>
  <c r="U23" i="5"/>
  <c r="V23" i="12"/>
  <c r="AI29" i="13"/>
  <c r="AI29" i="14"/>
  <c r="F33" i="9"/>
  <c r="F33" i="13"/>
  <c r="F33" i="14"/>
  <c r="AQ34" i="14" s="1"/>
  <c r="F38" i="9"/>
  <c r="F38" i="13"/>
  <c r="F38" i="14"/>
  <c r="AQ39" i="14" s="1"/>
  <c r="F38" i="10"/>
  <c r="F44" i="9"/>
  <c r="F44" i="14"/>
  <c r="AQ45" i="14" s="1"/>
  <c r="AI46" i="14"/>
  <c r="U46" i="5"/>
  <c r="AI46" i="13"/>
  <c r="F50" i="9"/>
  <c r="F50" i="13"/>
  <c r="F50" i="14"/>
  <c r="AI52" i="13"/>
  <c r="V52" i="12"/>
  <c r="AI52" i="14"/>
  <c r="F56" i="5"/>
  <c r="F56" i="13"/>
  <c r="F56" i="14"/>
  <c r="AQ57" i="14" s="1"/>
  <c r="AI64" i="14"/>
  <c r="U64" i="5"/>
  <c r="V64" i="12"/>
  <c r="F67" i="5"/>
  <c r="F67" i="14"/>
  <c r="AQ68" i="14" s="1"/>
  <c r="F67" i="13"/>
  <c r="F71" i="9"/>
  <c r="F71" i="14"/>
  <c r="AQ72" i="14" s="1"/>
  <c r="F71" i="10"/>
  <c r="F71" i="13"/>
  <c r="F75" i="9"/>
  <c r="F75" i="13"/>
  <c r="F75" i="14"/>
  <c r="AQ76" i="14" s="1"/>
  <c r="F75" i="12"/>
  <c r="F79" i="9"/>
  <c r="F79" i="14"/>
  <c r="AQ80" i="14" s="1"/>
  <c r="F79" i="13"/>
  <c r="AI85" i="13"/>
  <c r="AI85" i="14"/>
  <c r="V85" i="12"/>
  <c r="U85" i="5"/>
  <c r="AI101" i="14"/>
  <c r="F103" i="9"/>
  <c r="F103" i="14"/>
  <c r="F103" i="13"/>
  <c r="F107" i="9"/>
  <c r="F107" i="14"/>
  <c r="F107" i="13"/>
  <c r="F107" i="10"/>
  <c r="AI109" i="13"/>
  <c r="AI109" i="14"/>
  <c r="U109" i="5"/>
  <c r="F115" i="9"/>
  <c r="F115" i="14"/>
  <c r="F115" i="13"/>
  <c r="F119" i="9"/>
  <c r="F119" i="13"/>
  <c r="F119" i="10"/>
  <c r="AI125" i="14"/>
  <c r="AI125" i="13"/>
  <c r="U125" i="5"/>
  <c r="F127" i="9"/>
  <c r="F127" i="14"/>
  <c r="F127" i="13"/>
  <c r="F127" i="12"/>
  <c r="AI129" i="14"/>
  <c r="V129" i="12"/>
  <c r="AI129" i="13"/>
  <c r="U129" i="5"/>
  <c r="F131" i="9"/>
  <c r="F131" i="14"/>
  <c r="F131" i="13"/>
  <c r="F131" i="10"/>
  <c r="AI145" i="14"/>
  <c r="AI145" i="13"/>
  <c r="U145" i="5"/>
  <c r="V145" i="12"/>
  <c r="AI151" i="14"/>
  <c r="U151" i="5"/>
  <c r="AI151" i="13"/>
  <c r="U169" i="5"/>
  <c r="AI169" i="14"/>
  <c r="V169" i="12"/>
  <c r="AI172" i="14"/>
  <c r="U172" i="5"/>
  <c r="V172" i="12"/>
  <c r="AI190" i="14"/>
  <c r="AI190" i="13"/>
  <c r="U190" i="5"/>
  <c r="AI193" i="13"/>
  <c r="AI193" i="14"/>
  <c r="U193" i="5"/>
  <c r="AI196" i="14"/>
  <c r="V196" i="12"/>
  <c r="AI201" i="14"/>
  <c r="AI201" i="13"/>
  <c r="U201" i="5"/>
  <c r="F202" i="14"/>
  <c r="F202" i="13"/>
  <c r="F214" i="13"/>
  <c r="F214" i="14"/>
  <c r="F214" i="10"/>
  <c r="AI234" i="14"/>
  <c r="U234" i="5"/>
  <c r="V234" i="12"/>
  <c r="AI236" i="14"/>
  <c r="AI236" i="13"/>
  <c r="U236" i="5"/>
  <c r="V236" i="12"/>
  <c r="AI238" i="14"/>
  <c r="AI238" i="13"/>
  <c r="U238" i="5"/>
  <c r="V238" i="12"/>
  <c r="U242" i="5"/>
  <c r="V242" i="12"/>
  <c r="AI242" i="14"/>
  <c r="AI242" i="13"/>
  <c r="F251" i="9"/>
  <c r="F251" i="13"/>
  <c r="F251" i="14"/>
  <c r="AQ252" i="14" s="1"/>
  <c r="AI261" i="14"/>
  <c r="AI261" i="13"/>
  <c r="V261" i="12"/>
  <c r="M25" i="9"/>
  <c r="AA25" i="14"/>
  <c r="AA25" i="13"/>
  <c r="N25" i="12"/>
  <c r="M33" i="9"/>
  <c r="AA33" i="14"/>
  <c r="AA33" i="13"/>
  <c r="N33" i="12"/>
  <c r="M61" i="9"/>
  <c r="M61" i="10"/>
  <c r="AA61" i="14"/>
  <c r="M134" i="9"/>
  <c r="AA134" i="14"/>
  <c r="AA134" i="13"/>
  <c r="AA151" i="14"/>
  <c r="AA151" i="13"/>
  <c r="M158" i="9"/>
  <c r="AA158" i="14"/>
  <c r="AA158" i="13"/>
  <c r="N158" i="12"/>
  <c r="M175" i="9"/>
  <c r="AA175" i="13"/>
  <c r="M175" i="10"/>
  <c r="M182" i="9"/>
  <c r="AA182" i="14"/>
  <c r="AA182" i="13"/>
  <c r="M277" i="9"/>
  <c r="AA277" i="14"/>
  <c r="AA277" i="13"/>
  <c r="M277" i="10"/>
  <c r="AI82" i="14"/>
  <c r="AI82" i="13"/>
  <c r="M227" i="9"/>
  <c r="AA227" i="13"/>
  <c r="AA227" i="14"/>
  <c r="M227" i="10"/>
  <c r="AI15" i="14"/>
  <c r="V15" i="12"/>
  <c r="F17" i="9"/>
  <c r="F17" i="13"/>
  <c r="F21" i="5"/>
  <c r="F21" i="14"/>
  <c r="F21" i="13"/>
  <c r="F21" i="10"/>
  <c r="AI40" i="13"/>
  <c r="AI40" i="14"/>
  <c r="V40" i="12"/>
  <c r="U40" i="5"/>
  <c r="F61" i="9"/>
  <c r="F61" i="14"/>
  <c r="AQ62" i="14" s="1"/>
  <c r="F61" i="10"/>
  <c r="F134" i="9"/>
  <c r="F134" i="14"/>
  <c r="F134" i="13"/>
  <c r="F137" i="9"/>
  <c r="F137" i="14"/>
  <c r="AQ138" i="14" s="1"/>
  <c r="F137" i="13"/>
  <c r="F140" i="9"/>
  <c r="F140" i="14"/>
  <c r="AQ141" i="14" s="1"/>
  <c r="F143" i="14"/>
  <c r="E143" i="14"/>
  <c r="F143" i="13"/>
  <c r="E143" i="13"/>
  <c r="F143" i="12"/>
  <c r="F146" i="9"/>
  <c r="F146" i="14"/>
  <c r="F146" i="13"/>
  <c r="F146" i="12"/>
  <c r="F149" i="9"/>
  <c r="F149" i="13"/>
  <c r="F149" i="14"/>
  <c r="F149" i="12"/>
  <c r="F149" i="10"/>
  <c r="F152" i="9"/>
  <c r="F152" i="14"/>
  <c r="F152" i="13"/>
  <c r="F152" i="10"/>
  <c r="F152" i="12"/>
  <c r="F155" i="9"/>
  <c r="F155" i="13"/>
  <c r="F155" i="14"/>
  <c r="F155" i="10"/>
  <c r="F155" i="12"/>
  <c r="F158" i="9"/>
  <c r="F158" i="14"/>
  <c r="F158" i="13"/>
  <c r="F161" i="14"/>
  <c r="F161" i="13"/>
  <c r="F164" i="9"/>
  <c r="F164" i="14"/>
  <c r="F164" i="13"/>
  <c r="F167" i="9"/>
  <c r="F167" i="14"/>
  <c r="F167" i="13"/>
  <c r="F167" i="10"/>
  <c r="F170" i="9"/>
  <c r="F170" i="14"/>
  <c r="F170" i="13"/>
  <c r="F170" i="10"/>
  <c r="F173" i="9"/>
  <c r="F173" i="13"/>
  <c r="F173" i="14"/>
  <c r="F173" i="10"/>
  <c r="F176" i="9"/>
  <c r="F176" i="14"/>
  <c r="F176" i="13"/>
  <c r="F179" i="9"/>
  <c r="F179" i="14"/>
  <c r="F179" i="13"/>
  <c r="F182" i="9"/>
  <c r="F182" i="14"/>
  <c r="F182" i="13"/>
  <c r="F185" i="9"/>
  <c r="F185" i="14"/>
  <c r="F185" i="13"/>
  <c r="F188" i="9"/>
  <c r="F188" i="14"/>
  <c r="F188" i="13"/>
  <c r="F188" i="10"/>
  <c r="F191" i="14"/>
  <c r="F191" i="13"/>
  <c r="F191" i="10"/>
  <c r="F194" i="9"/>
  <c r="F194" i="14"/>
  <c r="F194" i="13"/>
  <c r="F197" i="9"/>
  <c r="F197" i="14"/>
  <c r="F197" i="13"/>
  <c r="F209" i="14"/>
  <c r="E209" i="14"/>
  <c r="E209" i="10"/>
  <c r="AI213" i="14"/>
  <c r="U213" i="5"/>
  <c r="F244" i="9"/>
  <c r="F244" i="14"/>
  <c r="AQ245" i="14" s="1"/>
  <c r="F244" i="13"/>
  <c r="AI247" i="14"/>
  <c r="AI247" i="13"/>
  <c r="U247" i="5"/>
  <c r="V247" i="12"/>
  <c r="F256" i="9"/>
  <c r="F256" i="13"/>
  <c r="F256" i="14"/>
  <c r="AQ257" i="14" s="1"/>
  <c r="F256" i="12"/>
  <c r="AI264" i="14"/>
  <c r="U264" i="5"/>
  <c r="AI264" i="13"/>
  <c r="V264" i="12"/>
  <c r="AI270" i="14"/>
  <c r="U270" i="5"/>
  <c r="M68" i="9"/>
  <c r="AA68" i="14"/>
  <c r="M71" i="9"/>
  <c r="AA71" i="13"/>
  <c r="AA71" i="14"/>
  <c r="M71" i="10"/>
  <c r="M74" i="9"/>
  <c r="AA74" i="14"/>
  <c r="AA74" i="13"/>
  <c r="M77" i="9"/>
  <c r="AA77" i="14"/>
  <c r="AA77" i="13"/>
  <c r="M89" i="9"/>
  <c r="AA89" i="14"/>
  <c r="AA89" i="13"/>
  <c r="M89" i="10"/>
  <c r="M92" i="9"/>
  <c r="AA92" i="14"/>
  <c r="AA92" i="13"/>
  <c r="M95" i="9"/>
  <c r="AA95" i="13"/>
  <c r="AA95" i="14"/>
  <c r="M98" i="9"/>
  <c r="AA98" i="13"/>
  <c r="AA98" i="14"/>
  <c r="M113" i="9"/>
  <c r="AA113" i="14"/>
  <c r="AA113" i="13"/>
  <c r="M113" i="10"/>
  <c r="M116" i="9"/>
  <c r="AA116" i="14"/>
  <c r="AA116" i="13"/>
  <c r="M116" i="10"/>
  <c r="M119" i="9"/>
  <c r="AA119" i="13"/>
  <c r="M119" i="10"/>
  <c r="M122" i="9"/>
  <c r="AA122" i="13"/>
  <c r="M122" i="10"/>
  <c r="M141" i="9"/>
  <c r="AA141" i="14"/>
  <c r="AA141" i="13"/>
  <c r="M165" i="9"/>
  <c r="AA165" i="14"/>
  <c r="AA165" i="13"/>
  <c r="M165" i="10"/>
  <c r="N165" i="12"/>
  <c r="M234" i="9"/>
  <c r="AA234" i="14"/>
  <c r="AA234" i="13"/>
  <c r="N234" i="12"/>
  <c r="M244" i="9"/>
  <c r="AA244" i="14"/>
  <c r="AA244" i="13"/>
  <c r="M250" i="9"/>
  <c r="AA250" i="14"/>
  <c r="AA250" i="13"/>
  <c r="AI282" i="14"/>
  <c r="U282" i="5"/>
  <c r="AI282" i="13"/>
  <c r="AI294" i="14"/>
  <c r="U294" i="5"/>
  <c r="AI294" i="13"/>
  <c r="AI303" i="14"/>
  <c r="AI303" i="13"/>
  <c r="V303" i="12"/>
  <c r="F290" i="9"/>
  <c r="F290" i="14"/>
  <c r="F290" i="10"/>
  <c r="F290" i="12"/>
  <c r="F311" i="14"/>
  <c r="F311" i="13"/>
  <c r="F311" i="12"/>
  <c r="F311" i="10"/>
  <c r="F299" i="14"/>
  <c r="AQ300" i="14" s="1"/>
  <c r="F299" i="13"/>
  <c r="F299" i="12"/>
  <c r="M294" i="9"/>
  <c r="AA294" i="14"/>
  <c r="AA294" i="13"/>
  <c r="M282" i="9"/>
  <c r="AA282" i="13"/>
  <c r="N282" i="12"/>
  <c r="M282" i="10"/>
  <c r="M302" i="9"/>
  <c r="AA302" i="14"/>
  <c r="AA302" i="13"/>
  <c r="N302" i="12"/>
  <c r="M33" i="10"/>
  <c r="M74" i="10"/>
  <c r="M77" i="10"/>
  <c r="F80" i="10"/>
  <c r="F108" i="10"/>
  <c r="F137" i="10"/>
  <c r="F164" i="10"/>
  <c r="F171" i="10"/>
  <c r="M197" i="10"/>
  <c r="F221" i="10"/>
  <c r="F256" i="10"/>
  <c r="F291" i="10"/>
  <c r="F294" i="10"/>
  <c r="N53" i="12"/>
  <c r="F61" i="12"/>
  <c r="F68" i="12"/>
  <c r="N89" i="12"/>
  <c r="F141" i="12"/>
  <c r="N153" i="12"/>
  <c r="F194" i="12"/>
  <c r="F205" i="12"/>
  <c r="N280" i="12"/>
  <c r="V294" i="12"/>
  <c r="V270" i="12"/>
  <c r="V29" i="12"/>
  <c r="U181" i="5"/>
  <c r="L295" i="11"/>
  <c r="M295" i="11" s="1"/>
  <c r="AK295" i="14" s="1"/>
  <c r="AA61" i="13"/>
  <c r="F80" i="13"/>
  <c r="AA205" i="13"/>
  <c r="F17" i="14"/>
  <c r="AA84" i="14"/>
  <c r="C299" i="12"/>
  <c r="H296" i="11"/>
  <c r="AM242" i="14"/>
  <c r="H71" i="11"/>
  <c r="H283" i="11"/>
  <c r="H259" i="11"/>
  <c r="H67" i="11"/>
  <c r="AL122" i="14"/>
  <c r="C209" i="10"/>
  <c r="H210" i="11"/>
  <c r="AM290" i="14"/>
  <c r="AL290" i="14"/>
  <c r="AL278" i="14"/>
  <c r="AM278" i="14"/>
  <c r="AL266" i="14"/>
  <c r="AM266" i="14"/>
  <c r="L230" i="11"/>
  <c r="M230" i="11" s="1"/>
  <c r="AK230" i="14" s="1"/>
  <c r="L218" i="11"/>
  <c r="M218" i="11" s="1"/>
  <c r="AK218" i="14" s="1"/>
  <c r="AL194" i="14"/>
  <c r="AM194" i="14"/>
  <c r="AM170" i="14"/>
  <c r="AL170" i="14"/>
  <c r="L98" i="11"/>
  <c r="M98" i="11" s="1"/>
  <c r="AK98" i="14" s="1"/>
  <c r="L86" i="11"/>
  <c r="M86" i="11" s="1"/>
  <c r="AK86" i="14" s="1"/>
  <c r="L74" i="11"/>
  <c r="M74" i="11" s="1"/>
  <c r="AK74" i="14" s="1"/>
  <c r="L26" i="11"/>
  <c r="M26" i="11" s="1"/>
  <c r="AK26" i="14" s="1"/>
  <c r="D258" i="10"/>
  <c r="D275" i="10"/>
  <c r="C166" i="12"/>
  <c r="D166" i="12"/>
  <c r="K13" i="12"/>
  <c r="H87" i="11"/>
  <c r="H119" i="11"/>
  <c r="H231" i="11"/>
  <c r="H292" i="11"/>
  <c r="H256" i="11"/>
  <c r="H244" i="11"/>
  <c r="H196" i="11"/>
  <c r="H184" i="11"/>
  <c r="H172" i="11"/>
  <c r="H100" i="11"/>
  <c r="H28" i="11"/>
  <c r="H16" i="11"/>
  <c r="D36" i="14"/>
  <c r="D37" i="14" s="1"/>
  <c r="AN36" i="14"/>
  <c r="H247" i="11"/>
  <c r="H254" i="11"/>
  <c r="H230" i="11"/>
  <c r="H206" i="11"/>
  <c r="H158" i="11"/>
  <c r="H110" i="11"/>
  <c r="H86" i="11"/>
  <c r="H74" i="11"/>
  <c r="H62" i="11"/>
  <c r="H38" i="11"/>
  <c r="H26" i="11"/>
  <c r="L292" i="11"/>
  <c r="M292" i="11" s="1"/>
  <c r="AK292" i="14" s="1"/>
  <c r="L244" i="11"/>
  <c r="M244" i="11" s="1"/>
  <c r="AK244" i="14" s="1"/>
  <c r="AM220" i="14"/>
  <c r="AL220" i="14"/>
  <c r="L172" i="11"/>
  <c r="M172" i="11" s="1"/>
  <c r="AK172" i="14" s="1"/>
  <c r="L124" i="11"/>
  <c r="M124" i="11" s="1"/>
  <c r="AK124" i="14" s="1"/>
  <c r="L100" i="11"/>
  <c r="M100" i="11" s="1"/>
  <c r="AK100" i="14" s="1"/>
  <c r="AT45" i="14"/>
  <c r="AW45" i="14"/>
  <c r="AW64" i="14"/>
  <c r="D209" i="14"/>
  <c r="D216" i="14" s="1"/>
  <c r="AN209" i="14"/>
  <c r="AL300" i="14"/>
  <c r="AT61" i="14"/>
  <c r="AW61" i="14"/>
  <c r="AM257" i="14"/>
  <c r="AL257" i="14"/>
  <c r="H262" i="11"/>
  <c r="H214" i="11"/>
  <c r="H190" i="11"/>
  <c r="H118" i="11"/>
  <c r="H94" i="11"/>
  <c r="H82" i="11"/>
  <c r="H46" i="11"/>
  <c r="L252" i="11"/>
  <c r="M252" i="11" s="1"/>
  <c r="AK252" i="14" s="1"/>
  <c r="L132" i="11"/>
  <c r="M132" i="11" s="1"/>
  <c r="AK132" i="14" s="1"/>
  <c r="AM108" i="14"/>
  <c r="AL108" i="14"/>
  <c r="L36" i="11"/>
  <c r="M36" i="11" s="1"/>
  <c r="AK36" i="14" s="1"/>
  <c r="AW79" i="14"/>
  <c r="AT79" i="14"/>
  <c r="AU79" i="14" s="1"/>
  <c r="AW37" i="14"/>
  <c r="AW47" i="14"/>
  <c r="AT47" i="14"/>
  <c r="AW69" i="14"/>
  <c r="H55" i="11"/>
  <c r="H151" i="11"/>
  <c r="H183" i="11"/>
  <c r="H309" i="11"/>
  <c r="H297" i="11"/>
  <c r="H285" i="11"/>
  <c r="H273" i="11"/>
  <c r="H261" i="11"/>
  <c r="H237" i="11"/>
  <c r="H225" i="11"/>
  <c r="H213" i="11"/>
  <c r="H201" i="11"/>
  <c r="H189" i="11"/>
  <c r="H177" i="11"/>
  <c r="H165" i="11"/>
  <c r="H153" i="11"/>
  <c r="H141" i="11"/>
  <c r="H129" i="11"/>
  <c r="H117" i="11"/>
  <c r="H105" i="11"/>
  <c r="H93" i="11"/>
  <c r="H81" i="11"/>
  <c r="H57" i="11"/>
  <c r="H45" i="11"/>
  <c r="H33" i="11"/>
  <c r="AW34" i="14"/>
  <c r="AW63" i="14"/>
  <c r="AT66" i="14"/>
  <c r="AU66" i="14" s="1"/>
  <c r="H79" i="11"/>
  <c r="H111" i="11"/>
  <c r="H130" i="11"/>
  <c r="H170" i="11"/>
  <c r="H223" i="11"/>
  <c r="H308" i="11"/>
  <c r="H284" i="11"/>
  <c r="H236" i="11"/>
  <c r="H188" i="11"/>
  <c r="H176" i="11"/>
  <c r="H164" i="11"/>
  <c r="H56" i="11"/>
  <c r="H44" i="11"/>
  <c r="H20" i="11"/>
  <c r="L129" i="11"/>
  <c r="M129" i="11" s="1"/>
  <c r="AK129" i="14" s="1"/>
  <c r="AT44" i="14"/>
  <c r="AW44" i="14"/>
  <c r="AW70" i="14"/>
  <c r="AW84" i="14"/>
  <c r="AW48" i="14"/>
  <c r="AW81" i="14"/>
  <c r="AT81" i="14"/>
  <c r="H47" i="11"/>
  <c r="H135" i="11"/>
  <c r="H175" i="11"/>
  <c r="H301" i="11"/>
  <c r="H277" i="11"/>
  <c r="H265" i="11"/>
  <c r="H253" i="11"/>
  <c r="H229" i="11"/>
  <c r="H217" i="11"/>
  <c r="H205" i="11"/>
  <c r="H193" i="11"/>
  <c r="H181" i="11"/>
  <c r="H169" i="11"/>
  <c r="H157" i="11"/>
  <c r="H145" i="11"/>
  <c r="H133" i="11"/>
  <c r="H121" i="11"/>
  <c r="H109" i="11"/>
  <c r="H97" i="11"/>
  <c r="H85" i="11"/>
  <c r="H73" i="11"/>
  <c r="H61" i="11"/>
  <c r="H49" i="11"/>
  <c r="H37" i="11"/>
  <c r="AO87" i="14"/>
  <c r="AT87" i="14" s="1"/>
  <c r="AO75" i="14"/>
  <c r="AO86" i="14"/>
  <c r="AO85" i="14"/>
  <c r="AP85" i="14" s="1"/>
  <c r="AO81" i="14"/>
  <c r="AO88" i="14"/>
  <c r="AO78" i="14"/>
  <c r="AO76" i="14"/>
  <c r="AO83" i="14"/>
  <c r="AT83" i="14" s="1"/>
  <c r="AU83" i="14" s="1"/>
  <c r="AO77" i="14"/>
  <c r="AO82" i="14"/>
  <c r="AO80" i="14"/>
  <c r="AT80" i="14" s="1"/>
  <c r="AO79" i="14"/>
  <c r="AP79" i="14" s="1"/>
  <c r="AW35" i="14"/>
  <c r="AW43" i="14"/>
  <c r="AT59" i="14"/>
  <c r="AW59" i="14"/>
  <c r="AW77" i="14"/>
  <c r="AT89" i="14"/>
  <c r="H239" i="11"/>
  <c r="H294" i="11"/>
  <c r="H270" i="11"/>
  <c r="H246" i="11"/>
  <c r="H222" i="11"/>
  <c r="H198" i="11"/>
  <c r="H150" i="11"/>
  <c r="H102" i="11"/>
  <c r="H78" i="11"/>
  <c r="H54" i="11"/>
  <c r="H30" i="11"/>
  <c r="L298" i="11"/>
  <c r="M298" i="11" s="1"/>
  <c r="AK298" i="14" s="1"/>
  <c r="L286" i="11"/>
  <c r="M286" i="11" s="1"/>
  <c r="AK286" i="14" s="1"/>
  <c r="L274" i="11"/>
  <c r="M274" i="11" s="1"/>
  <c r="AK274" i="14" s="1"/>
  <c r="L250" i="11"/>
  <c r="M250" i="11" s="1"/>
  <c r="AK250" i="14" s="1"/>
  <c r="L226" i="11"/>
  <c r="M226" i="11" s="1"/>
  <c r="AK226" i="14" s="1"/>
  <c r="L214" i="11"/>
  <c r="M214" i="11" s="1"/>
  <c r="AK214" i="14" s="1"/>
  <c r="L202" i="11"/>
  <c r="M202" i="11" s="1"/>
  <c r="AK202" i="14" s="1"/>
  <c r="L190" i="11"/>
  <c r="M190" i="11" s="1"/>
  <c r="AK190" i="14" s="1"/>
  <c r="L178" i="11"/>
  <c r="M178" i="11" s="1"/>
  <c r="AK178" i="14" s="1"/>
  <c r="L166" i="11"/>
  <c r="M166" i="11" s="1"/>
  <c r="AK166" i="14" s="1"/>
  <c r="L130" i="11"/>
  <c r="M130" i="11" s="1"/>
  <c r="AK130" i="14" s="1"/>
  <c r="L118" i="11"/>
  <c r="M118" i="11" s="1"/>
  <c r="AK118" i="14" s="1"/>
  <c r="L106" i="11"/>
  <c r="M106" i="11" s="1"/>
  <c r="AK106" i="14" s="1"/>
  <c r="L94" i="11"/>
  <c r="M94" i="11" s="1"/>
  <c r="AK94" i="14" s="1"/>
  <c r="L82" i="11"/>
  <c r="M82" i="11" s="1"/>
  <c r="AK82" i="14" s="1"/>
  <c r="L58" i="11"/>
  <c r="M58" i="11" s="1"/>
  <c r="AK58" i="14" s="1"/>
  <c r="L34" i="11"/>
  <c r="M34" i="11" s="1"/>
  <c r="AK34" i="14" s="1"/>
  <c r="AT46" i="14"/>
  <c r="AW46" i="14"/>
  <c r="AT57" i="14"/>
  <c r="AW57" i="14"/>
  <c r="AN143" i="14"/>
  <c r="D143" i="14"/>
  <c r="D157" i="14" s="1"/>
  <c r="C143" i="14"/>
  <c r="C161" i="14" s="1"/>
  <c r="H39" i="11"/>
  <c r="H127" i="11"/>
  <c r="H159" i="11"/>
  <c r="H167" i="11"/>
  <c r="H305" i="11"/>
  <c r="H293" i="11"/>
  <c r="H269" i="11"/>
  <c r="H257" i="11"/>
  <c r="H245" i="11"/>
  <c r="H233" i="11"/>
  <c r="H221" i="11"/>
  <c r="H209" i="11"/>
  <c r="H197" i="11"/>
  <c r="H185" i="11"/>
  <c r="H173" i="11"/>
  <c r="H161" i="11"/>
  <c r="H149" i="11"/>
  <c r="H137" i="11"/>
  <c r="H125" i="11"/>
  <c r="H113" i="11"/>
  <c r="H101" i="11"/>
  <c r="H89" i="11"/>
  <c r="H77" i="11"/>
  <c r="H65" i="11"/>
  <c r="H53" i="11"/>
  <c r="H41" i="11"/>
  <c r="AW36" i="14"/>
  <c r="AT36" i="14"/>
  <c r="AT41" i="14"/>
  <c r="AW41" i="14"/>
  <c r="D57" i="14"/>
  <c r="AN57" i="14"/>
  <c r="AT68" i="14"/>
  <c r="AW68" i="14"/>
  <c r="AT71" i="14"/>
  <c r="AT86" i="14"/>
  <c r="AW86" i="14"/>
  <c r="D309" i="14"/>
  <c r="D307" i="14"/>
  <c r="D299" i="14"/>
  <c r="D283" i="14"/>
  <c r="D295" i="14"/>
  <c r="D300" i="14"/>
  <c r="D291" i="14"/>
  <c r="D281" i="14"/>
  <c r="AW89" i="14"/>
  <c r="BB49" i="14"/>
  <c r="AP42" i="14"/>
  <c r="AP38" i="14"/>
  <c r="AP33" i="14"/>
  <c r="AP45" i="14"/>
  <c r="AP37" i="14"/>
  <c r="AP39" i="14"/>
  <c r="AP41" i="14"/>
  <c r="AP49" i="14"/>
  <c r="AR33" i="14"/>
  <c r="AR34" i="14" s="1"/>
  <c r="AR35" i="14" s="1"/>
  <c r="AR36" i="14" s="1"/>
  <c r="AP44" i="14"/>
  <c r="AT67" i="14"/>
  <c r="AU67" i="14" s="1"/>
  <c r="AW67" i="14"/>
  <c r="AY67" i="14" s="1"/>
  <c r="AO37" i="14"/>
  <c r="AT37" i="14" s="1"/>
  <c r="AO49" i="14"/>
  <c r="AO45" i="14"/>
  <c r="AO40" i="14"/>
  <c r="AP40" i="14" s="1"/>
  <c r="AO42" i="14"/>
  <c r="AT42" i="14" s="1"/>
  <c r="AO35" i="14"/>
  <c r="AP35" i="14" s="1"/>
  <c r="AO33" i="14"/>
  <c r="AT33" i="14" s="1"/>
  <c r="AX33" i="14" s="1"/>
  <c r="AO41" i="14"/>
  <c r="AO43" i="14"/>
  <c r="AO44" i="14"/>
  <c r="AO34" i="14"/>
  <c r="AO48" i="14"/>
  <c r="AP48" i="14" s="1"/>
  <c r="AW40" i="14"/>
  <c r="AW49" i="14"/>
  <c r="AT49" i="14"/>
  <c r="AW58" i="14"/>
  <c r="AT88" i="14"/>
  <c r="AU88" i="14" s="1"/>
  <c r="D187" i="14"/>
  <c r="D188" i="14" s="1"/>
  <c r="AO36" i="14"/>
  <c r="AP36" i="14" s="1"/>
  <c r="AW42" i="14"/>
  <c r="AW38" i="14"/>
  <c r="AT56" i="14"/>
  <c r="AW56" i="14"/>
  <c r="AW65" i="14"/>
  <c r="AT65" i="14"/>
  <c r="AP84" i="14"/>
  <c r="AP83" i="14"/>
  <c r="AP82" i="14"/>
  <c r="AP81" i="14"/>
  <c r="AP88" i="14"/>
  <c r="AP80" i="14"/>
  <c r="AP78" i="14"/>
  <c r="AP89" i="14"/>
  <c r="AP87" i="14"/>
  <c r="AP86" i="14"/>
  <c r="AW83" i="14"/>
  <c r="AP47" i="14"/>
  <c r="AW72" i="14"/>
  <c r="AT85" i="14"/>
  <c r="AU85" i="14" s="1"/>
  <c r="D100" i="14"/>
  <c r="D115" i="14" s="1"/>
  <c r="AN100" i="14"/>
  <c r="AW39" i="14"/>
  <c r="AT39" i="14"/>
  <c r="AT78" i="14"/>
  <c r="AW78" i="14"/>
  <c r="C232" i="14"/>
  <c r="C247" i="14" s="1"/>
  <c r="AN232" i="14"/>
  <c r="AW85" i="14"/>
  <c r="AW71" i="14"/>
  <c r="C78" i="14"/>
  <c r="W78" i="14" s="1"/>
  <c r="AN78" i="14"/>
  <c r="AW82" i="14"/>
  <c r="AT82" i="14"/>
  <c r="AU82" i="14" s="1"/>
  <c r="C122" i="14"/>
  <c r="C141" i="14" s="1"/>
  <c r="AN122" i="14"/>
  <c r="AT84" i="14"/>
  <c r="AW76" i="14"/>
  <c r="D78" i="14"/>
  <c r="AW80" i="14"/>
  <c r="D122" i="14"/>
  <c r="D252" i="14"/>
  <c r="D261" i="14" s="1"/>
  <c r="AN252" i="14"/>
  <c r="C297" i="14"/>
  <c r="X297" i="14" s="1"/>
  <c r="X28" i="14"/>
  <c r="D44" i="14"/>
  <c r="D52" i="14"/>
  <c r="D47" i="14"/>
  <c r="D43" i="14"/>
  <c r="D55" i="14"/>
  <c r="D46" i="14"/>
  <c r="D39" i="14"/>
  <c r="D38" i="14"/>
  <c r="D45" i="14"/>
  <c r="D42" i="14"/>
  <c r="D53" i="14"/>
  <c r="D48" i="14"/>
  <c r="D41" i="14"/>
  <c r="D56" i="14"/>
  <c r="D73" i="14"/>
  <c r="D76" i="14"/>
  <c r="D74" i="14"/>
  <c r="D72" i="14"/>
  <c r="D77" i="14"/>
  <c r="D66" i="14"/>
  <c r="D58" i="14"/>
  <c r="D75" i="14"/>
  <c r="D69" i="14"/>
  <c r="D61" i="14"/>
  <c r="D63" i="14"/>
  <c r="D68" i="14"/>
  <c r="D60" i="14"/>
  <c r="D71" i="14"/>
  <c r="D65" i="14"/>
  <c r="D62" i="14"/>
  <c r="D67" i="14"/>
  <c r="D64" i="14"/>
  <c r="D59" i="14"/>
  <c r="D70" i="14"/>
  <c r="X67" i="14"/>
  <c r="D18" i="14"/>
  <c r="D24" i="14"/>
  <c r="C27" i="14"/>
  <c r="D33" i="14"/>
  <c r="X13" i="14"/>
  <c r="D27" i="14"/>
  <c r="C72" i="14"/>
  <c r="C74" i="14"/>
  <c r="C75" i="14"/>
  <c r="D16" i="14"/>
  <c r="C19" i="14"/>
  <c r="D31" i="14"/>
  <c r="D34" i="14"/>
  <c r="X57" i="14"/>
  <c r="C59" i="14"/>
  <c r="D19" i="14"/>
  <c r="D28" i="14"/>
  <c r="C30" i="14"/>
  <c r="C29" i="14"/>
  <c r="C22" i="14"/>
  <c r="C21" i="14"/>
  <c r="C34" i="14"/>
  <c r="C33" i="14"/>
  <c r="C26" i="14"/>
  <c r="C25" i="14"/>
  <c r="C18" i="14"/>
  <c r="C17" i="14"/>
  <c r="C32" i="14"/>
  <c r="C31" i="14"/>
  <c r="C24" i="14"/>
  <c r="C23" i="14"/>
  <c r="C16" i="14"/>
  <c r="C15" i="14"/>
  <c r="D25" i="14"/>
  <c r="C35" i="14"/>
  <c r="C70" i="14"/>
  <c r="C73" i="14"/>
  <c r="C63" i="14"/>
  <c r="C77" i="14"/>
  <c r="C76" i="14"/>
  <c r="C66" i="14"/>
  <c r="W67" i="14" s="1"/>
  <c r="C58" i="14"/>
  <c r="C71" i="14"/>
  <c r="C64" i="14"/>
  <c r="C69" i="14"/>
  <c r="C62" i="14"/>
  <c r="C61" i="14"/>
  <c r="C68" i="14"/>
  <c r="C60" i="14"/>
  <c r="D30" i="14"/>
  <c r="D29" i="14"/>
  <c r="D22" i="14"/>
  <c r="D21" i="14"/>
  <c r="D14" i="14"/>
  <c r="C14" i="14"/>
  <c r="D15" i="14"/>
  <c r="C20" i="14"/>
  <c r="D23" i="14"/>
  <c r="D35" i="14"/>
  <c r="C65" i="14"/>
  <c r="D17" i="14"/>
  <c r="D20" i="14"/>
  <c r="D26" i="14"/>
  <c r="C36" i="14"/>
  <c r="E34" i="14"/>
  <c r="E30" i="14"/>
  <c r="E28" i="14"/>
  <c r="E26" i="14"/>
  <c r="E22" i="14"/>
  <c r="E20" i="14"/>
  <c r="E18" i="14"/>
  <c r="E14" i="14"/>
  <c r="E21" i="14"/>
  <c r="E29" i="14"/>
  <c r="C134" i="14"/>
  <c r="C126" i="14"/>
  <c r="C137" i="14"/>
  <c r="C133" i="14"/>
  <c r="C125" i="14"/>
  <c r="C124" i="14"/>
  <c r="C131" i="14"/>
  <c r="E31" i="14"/>
  <c r="E27" i="14"/>
  <c r="E76" i="14"/>
  <c r="E71" i="14"/>
  <c r="E74" i="14"/>
  <c r="E72" i="14"/>
  <c r="E73" i="14"/>
  <c r="E77" i="14"/>
  <c r="E75" i="14"/>
  <c r="E69" i="14"/>
  <c r="E61" i="14"/>
  <c r="E64" i="14"/>
  <c r="E59" i="14"/>
  <c r="E65" i="14"/>
  <c r="E67" i="14"/>
  <c r="E38" i="14"/>
  <c r="E40" i="14"/>
  <c r="E42" i="14"/>
  <c r="E56" i="14"/>
  <c r="D83" i="14"/>
  <c r="C85" i="14"/>
  <c r="D91" i="14"/>
  <c r="C92" i="14"/>
  <c r="C100" i="14"/>
  <c r="E125" i="14"/>
  <c r="E129" i="14"/>
  <c r="E47" i="14"/>
  <c r="C94" i="14"/>
  <c r="C97" i="14"/>
  <c r="C81" i="14"/>
  <c r="X78" i="14"/>
  <c r="E83" i="14"/>
  <c r="E91" i="14"/>
  <c r="E99" i="14"/>
  <c r="D107" i="14"/>
  <c r="D97" i="14"/>
  <c r="D89" i="14"/>
  <c r="D81" i="14"/>
  <c r="D84" i="14"/>
  <c r="E85" i="14"/>
  <c r="D94" i="14"/>
  <c r="D101" i="14"/>
  <c r="D117" i="14"/>
  <c r="E92" i="14"/>
  <c r="E84" i="14"/>
  <c r="E95" i="14"/>
  <c r="E87" i="14"/>
  <c r="E79" i="14"/>
  <c r="E86" i="14"/>
  <c r="D87" i="14"/>
  <c r="E94" i="14"/>
  <c r="D102" i="14"/>
  <c r="D110" i="14"/>
  <c r="D111" i="14"/>
  <c r="D119" i="14"/>
  <c r="D80" i="14"/>
  <c r="E81" i="14"/>
  <c r="D88" i="14"/>
  <c r="E89" i="14"/>
  <c r="D90" i="14"/>
  <c r="E97" i="14"/>
  <c r="D98" i="14"/>
  <c r="E128" i="14"/>
  <c r="E130" i="14"/>
  <c r="C204" i="14"/>
  <c r="C196" i="14"/>
  <c r="C188" i="14"/>
  <c r="C207" i="14"/>
  <c r="C199" i="14"/>
  <c r="C191" i="14"/>
  <c r="C205" i="14"/>
  <c r="C197" i="14"/>
  <c r="C203" i="14"/>
  <c r="C202" i="14"/>
  <c r="C195" i="14"/>
  <c r="C194" i="14"/>
  <c r="C201" i="14"/>
  <c r="C208" i="14"/>
  <c r="W209" i="14" s="1"/>
  <c r="C206" i="14"/>
  <c r="C200" i="14"/>
  <c r="C198" i="14"/>
  <c r="C192" i="14"/>
  <c r="C190" i="14"/>
  <c r="C193" i="14"/>
  <c r="X187" i="14"/>
  <c r="C189" i="14"/>
  <c r="E80" i="14"/>
  <c r="E82" i="14"/>
  <c r="E88" i="14"/>
  <c r="E90" i="14"/>
  <c r="E96" i="14"/>
  <c r="E98" i="14"/>
  <c r="D106" i="14"/>
  <c r="D112" i="14"/>
  <c r="D114" i="14"/>
  <c r="D129" i="14"/>
  <c r="D121" i="14"/>
  <c r="D105" i="14"/>
  <c r="D116" i="14"/>
  <c r="D108" i="14"/>
  <c r="E140" i="14"/>
  <c r="E132" i="14"/>
  <c r="E124" i="14"/>
  <c r="E135" i="14"/>
  <c r="E127" i="14"/>
  <c r="E138" i="14"/>
  <c r="E136" i="14"/>
  <c r="E137" i="14"/>
  <c r="E142" i="14"/>
  <c r="E141" i="14"/>
  <c r="E133" i="14"/>
  <c r="E139" i="14"/>
  <c r="E131" i="14"/>
  <c r="E123" i="14"/>
  <c r="E126" i="14"/>
  <c r="E103" i="14"/>
  <c r="D197" i="14"/>
  <c r="E108" i="14"/>
  <c r="D147" i="14"/>
  <c r="D155" i="14"/>
  <c r="D164" i="14"/>
  <c r="E192" i="14"/>
  <c r="C158" i="14"/>
  <c r="C153" i="14"/>
  <c r="C145" i="14"/>
  <c r="D149" i="14"/>
  <c r="E196" i="14"/>
  <c r="D161" i="14"/>
  <c r="D153" i="14"/>
  <c r="D145" i="14"/>
  <c r="D156" i="14"/>
  <c r="D148" i="14"/>
  <c r="D150" i="14"/>
  <c r="C151" i="14"/>
  <c r="D158" i="14"/>
  <c r="D151" i="14"/>
  <c r="D159" i="14"/>
  <c r="D163" i="14"/>
  <c r="D166" i="14"/>
  <c r="C166" i="14"/>
  <c r="E181" i="14"/>
  <c r="E183" i="14"/>
  <c r="D144" i="14"/>
  <c r="D146" i="14"/>
  <c r="D152" i="14"/>
  <c r="D154" i="14"/>
  <c r="D160" i="14"/>
  <c r="D162" i="14"/>
  <c r="D207" i="14"/>
  <c r="D199" i="14"/>
  <c r="D202" i="14"/>
  <c r="D205" i="14"/>
  <c r="D196" i="14"/>
  <c r="D203" i="14"/>
  <c r="D195" i="14"/>
  <c r="D193" i="14"/>
  <c r="D208" i="14"/>
  <c r="D206" i="14"/>
  <c r="D198" i="14"/>
  <c r="D190" i="14"/>
  <c r="D165" i="14"/>
  <c r="E202" i="14"/>
  <c r="E194" i="14"/>
  <c r="E205" i="14"/>
  <c r="E197" i="14"/>
  <c r="E189" i="14"/>
  <c r="E204" i="14"/>
  <c r="E203" i="14"/>
  <c r="E195" i="14"/>
  <c r="E201" i="14"/>
  <c r="E193" i="14"/>
  <c r="E208" i="14"/>
  <c r="E206" i="14"/>
  <c r="E200" i="14"/>
  <c r="E198" i="14"/>
  <c r="E207" i="14"/>
  <c r="E199" i="14"/>
  <c r="E191" i="14"/>
  <c r="E190" i="14"/>
  <c r="C214" i="14"/>
  <c r="C216" i="14"/>
  <c r="D214" i="14"/>
  <c r="E215" i="14"/>
  <c r="E214" i="14"/>
  <c r="C229" i="14"/>
  <c r="C231" i="14"/>
  <c r="C227" i="14"/>
  <c r="C224" i="14"/>
  <c r="C221" i="14"/>
  <c r="C223" i="14"/>
  <c r="C219" i="14"/>
  <c r="C230" i="14"/>
  <c r="C222" i="14"/>
  <c r="C228" i="14"/>
  <c r="C220" i="14"/>
  <c r="C212" i="14"/>
  <c r="C226" i="14"/>
  <c r="C225" i="14"/>
  <c r="C215" i="14"/>
  <c r="X209" i="14"/>
  <c r="C217" i="14"/>
  <c r="C218" i="14"/>
  <c r="D229" i="14"/>
  <c r="D225" i="14"/>
  <c r="D223" i="14"/>
  <c r="D219" i="14"/>
  <c r="D230" i="14"/>
  <c r="D228" i="14"/>
  <c r="D231" i="14"/>
  <c r="D227" i="14"/>
  <c r="D226" i="14"/>
  <c r="D215" i="14"/>
  <c r="D224" i="14"/>
  <c r="D210" i="14"/>
  <c r="C210" i="14"/>
  <c r="C211" i="14"/>
  <c r="X247" i="14"/>
  <c r="E228" i="14"/>
  <c r="E219" i="14"/>
  <c r="E231" i="14"/>
  <c r="E227" i="14"/>
  <c r="E220" i="14"/>
  <c r="E213" i="14"/>
  <c r="D211" i="14"/>
  <c r="E217" i="14"/>
  <c r="D212" i="14"/>
  <c r="C213" i="14"/>
  <c r="D213" i="14"/>
  <c r="D248" i="14"/>
  <c r="D247" i="14"/>
  <c r="D243" i="14"/>
  <c r="D251" i="14"/>
  <c r="D245" i="14"/>
  <c r="D240" i="14"/>
  <c r="D244" i="14"/>
  <c r="D250" i="14"/>
  <c r="D242" i="14"/>
  <c r="D241" i="14"/>
  <c r="D237" i="14"/>
  <c r="D233" i="14"/>
  <c r="C311" i="14"/>
  <c r="C309" i="14"/>
  <c r="C307" i="14"/>
  <c r="C305" i="14"/>
  <c r="C303" i="14"/>
  <c r="C301" i="14"/>
  <c r="C299" i="14"/>
  <c r="C296" i="14"/>
  <c r="W297" i="14" s="1"/>
  <c r="C292" i="14"/>
  <c r="C288" i="14"/>
  <c r="C284" i="14"/>
  <c r="C280" i="14"/>
  <c r="C276" i="14"/>
  <c r="X275" i="14"/>
  <c r="C310" i="14"/>
  <c r="C300" i="14"/>
  <c r="C294" i="14"/>
  <c r="C290" i="14"/>
  <c r="C286" i="14"/>
  <c r="C282" i="14"/>
  <c r="C278" i="14"/>
  <c r="C283" i="14"/>
  <c r="C285" i="14"/>
  <c r="C293" i="14"/>
  <c r="C289" i="14"/>
  <c r="C295" i="14"/>
  <c r="C291" i="14"/>
  <c r="C287" i="14"/>
  <c r="C308" i="14"/>
  <c r="C304" i="14"/>
  <c r="C302" i="14"/>
  <c r="C281" i="14"/>
  <c r="C277" i="14"/>
  <c r="C279" i="14"/>
  <c r="D234" i="14"/>
  <c r="D298" i="14"/>
  <c r="D296" i="14"/>
  <c r="D294" i="14"/>
  <c r="D292" i="14"/>
  <c r="D290" i="14"/>
  <c r="D288" i="14"/>
  <c r="D286" i="14"/>
  <c r="D284" i="14"/>
  <c r="D282" i="14"/>
  <c r="D280" i="14"/>
  <c r="D278" i="14"/>
  <c r="D276" i="14"/>
  <c r="D310" i="14"/>
  <c r="D308" i="14"/>
  <c r="D306" i="14"/>
  <c r="D304" i="14"/>
  <c r="D311" i="14"/>
  <c r="D302" i="14"/>
  <c r="D303" i="14"/>
  <c r="D285" i="14"/>
  <c r="D301" i="14"/>
  <c r="D287" i="14"/>
  <c r="D297" i="14"/>
  <c r="D293" i="14"/>
  <c r="D289" i="14"/>
  <c r="D277" i="14"/>
  <c r="D279" i="14"/>
  <c r="C243" i="14"/>
  <c r="C250" i="14"/>
  <c r="Y298" i="14"/>
  <c r="X306" i="14"/>
  <c r="C244" i="14"/>
  <c r="C249" i="14"/>
  <c r="C246" i="14"/>
  <c r="C251" i="14"/>
  <c r="C241" i="14"/>
  <c r="C240" i="14"/>
  <c r="C233" i="14"/>
  <c r="C238" i="14"/>
  <c r="C235" i="14"/>
  <c r="C236" i="14"/>
  <c r="C242" i="14"/>
  <c r="E244" i="14"/>
  <c r="E274" i="14"/>
  <c r="E272" i="14"/>
  <c r="E270" i="14"/>
  <c r="E268" i="14"/>
  <c r="E273" i="14"/>
  <c r="E271" i="14"/>
  <c r="E269" i="14"/>
  <c r="E264" i="14"/>
  <c r="E260" i="14"/>
  <c r="E256" i="14"/>
  <c r="E257" i="14"/>
  <c r="E258" i="14"/>
  <c r="E240" i="14"/>
  <c r="E236" i="14"/>
  <c r="E247" i="14"/>
  <c r="E234" i="14"/>
  <c r="E239" i="14"/>
  <c r="D272" i="14"/>
  <c r="D269" i="14"/>
  <c r="C252" i="14"/>
  <c r="D253" i="14"/>
  <c r="D257" i="14"/>
  <c r="D265" i="14"/>
  <c r="E277" i="14"/>
  <c r="E279" i="14"/>
  <c r="E281" i="14"/>
  <c r="E283" i="14"/>
  <c r="E285" i="14"/>
  <c r="E287" i="14"/>
  <c r="E289" i="14"/>
  <c r="E291" i="14"/>
  <c r="E293" i="14"/>
  <c r="E295" i="14"/>
  <c r="E297" i="14"/>
  <c r="E300" i="14"/>
  <c r="E302" i="14"/>
  <c r="E304" i="14"/>
  <c r="E306" i="14"/>
  <c r="E308" i="14"/>
  <c r="E310" i="14"/>
  <c r="E276" i="14"/>
  <c r="E278" i="14"/>
  <c r="E280" i="14"/>
  <c r="E282" i="14"/>
  <c r="E284" i="14"/>
  <c r="E286" i="14"/>
  <c r="E288" i="14"/>
  <c r="E290" i="14"/>
  <c r="E292" i="14"/>
  <c r="E294" i="14"/>
  <c r="E296" i="14"/>
  <c r="E40" i="13"/>
  <c r="G13" i="13"/>
  <c r="D57" i="13"/>
  <c r="D69" i="13" s="1"/>
  <c r="E233" i="13"/>
  <c r="E20" i="13"/>
  <c r="D223" i="13"/>
  <c r="D226" i="13"/>
  <c r="C36" i="13"/>
  <c r="X57" i="13"/>
  <c r="E203" i="13"/>
  <c r="C275" i="13"/>
  <c r="C296" i="13" s="1"/>
  <c r="W297" i="13" s="1"/>
  <c r="D300" i="13"/>
  <c r="E39" i="13"/>
  <c r="D222" i="13"/>
  <c r="E23" i="13"/>
  <c r="E14" i="13"/>
  <c r="E37" i="13"/>
  <c r="E71" i="13"/>
  <c r="E75" i="13"/>
  <c r="E188" i="13"/>
  <c r="E197" i="13"/>
  <c r="C249" i="13"/>
  <c r="D269" i="13"/>
  <c r="C13" i="13"/>
  <c r="E30" i="13"/>
  <c r="E196" i="13"/>
  <c r="D232" i="13"/>
  <c r="D246" i="13" s="1"/>
  <c r="E308" i="13"/>
  <c r="D281" i="13"/>
  <c r="E29" i="13"/>
  <c r="E80" i="13"/>
  <c r="E195" i="13"/>
  <c r="E242" i="13"/>
  <c r="C245" i="13"/>
  <c r="X245" i="13" s="1"/>
  <c r="D277" i="13"/>
  <c r="C280" i="13"/>
  <c r="X280" i="13" s="1"/>
  <c r="E22" i="13"/>
  <c r="C73" i="13"/>
  <c r="W73" i="13" s="1"/>
  <c r="D280" i="13"/>
  <c r="D292" i="13"/>
  <c r="E26" i="13"/>
  <c r="E15" i="13"/>
  <c r="E18" i="13"/>
  <c r="E28" i="13"/>
  <c r="E210" i="13"/>
  <c r="E72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E35" i="13"/>
  <c r="E34" i="13"/>
  <c r="E33" i="13"/>
  <c r="E32" i="13"/>
  <c r="E31" i="13"/>
  <c r="E19" i="13"/>
  <c r="E27" i="13"/>
  <c r="E17" i="13"/>
  <c r="E25" i="13"/>
  <c r="D56" i="13"/>
  <c r="D50" i="13"/>
  <c r="D46" i="13"/>
  <c r="D44" i="13"/>
  <c r="D43" i="13"/>
  <c r="D42" i="13"/>
  <c r="D41" i="13"/>
  <c r="D40" i="13"/>
  <c r="D39" i="13"/>
  <c r="D38" i="13"/>
  <c r="D37" i="13"/>
  <c r="D55" i="13"/>
  <c r="D54" i="13"/>
  <c r="D49" i="13"/>
  <c r="D45" i="13"/>
  <c r="D53" i="13"/>
  <c r="D52" i="13"/>
  <c r="D48" i="13"/>
  <c r="D51" i="13"/>
  <c r="D47" i="13"/>
  <c r="E16" i="13"/>
  <c r="E24" i="13"/>
  <c r="E38" i="13"/>
  <c r="X72" i="13"/>
  <c r="D66" i="13"/>
  <c r="D59" i="13"/>
  <c r="D67" i="13"/>
  <c r="D60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1" i="13"/>
  <c r="E43" i="13"/>
  <c r="D76" i="13"/>
  <c r="D74" i="13"/>
  <c r="D73" i="13"/>
  <c r="D71" i="13"/>
  <c r="D62" i="13"/>
  <c r="D70" i="13"/>
  <c r="C77" i="13"/>
  <c r="C76" i="13"/>
  <c r="C75" i="13"/>
  <c r="C74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D63" i="13"/>
  <c r="C71" i="13"/>
  <c r="W72" i="13" s="1"/>
  <c r="E76" i="13"/>
  <c r="D122" i="13"/>
  <c r="C122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3" i="13"/>
  <c r="E77" i="13"/>
  <c r="E81" i="13"/>
  <c r="D78" i="13"/>
  <c r="C78" i="13"/>
  <c r="E94" i="13"/>
  <c r="E92" i="13"/>
  <c r="E90" i="13"/>
  <c r="E86" i="13"/>
  <c r="E87" i="13"/>
  <c r="D100" i="13"/>
  <c r="C100" i="13"/>
  <c r="D166" i="13"/>
  <c r="C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X250" i="13"/>
  <c r="E225" i="13"/>
  <c r="E221" i="13"/>
  <c r="E217" i="13"/>
  <c r="E230" i="13"/>
  <c r="E228" i="13"/>
  <c r="E226" i="13"/>
  <c r="E222" i="13"/>
  <c r="E218" i="13"/>
  <c r="E223" i="13"/>
  <c r="E219" i="13"/>
  <c r="E216" i="13"/>
  <c r="E215" i="13"/>
  <c r="E231" i="13"/>
  <c r="E214" i="13"/>
  <c r="E211" i="13"/>
  <c r="E224" i="13"/>
  <c r="C143" i="13"/>
  <c r="D187" i="13"/>
  <c r="C187" i="13"/>
  <c r="E206" i="13"/>
  <c r="E204" i="13"/>
  <c r="E193" i="13"/>
  <c r="E205" i="13"/>
  <c r="E213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65" i="13"/>
  <c r="E164" i="13"/>
  <c r="E163" i="13"/>
  <c r="E162" i="13"/>
  <c r="E161" i="13"/>
  <c r="E160" i="13"/>
  <c r="E159" i="13"/>
  <c r="E158" i="13"/>
  <c r="E157" i="13"/>
  <c r="E156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212" i="13"/>
  <c r="E220" i="13"/>
  <c r="E229" i="13"/>
  <c r="E186" i="13"/>
  <c r="E168" i="13"/>
  <c r="E170" i="13"/>
  <c r="E171" i="13"/>
  <c r="E172" i="13"/>
  <c r="E178" i="13"/>
  <c r="E180" i="13"/>
  <c r="E182" i="13"/>
  <c r="E183" i="13"/>
  <c r="E184" i="13"/>
  <c r="D231" i="13"/>
  <c r="D229" i="13"/>
  <c r="D227" i="13"/>
  <c r="D224" i="13"/>
  <c r="D220" i="13"/>
  <c r="D216" i="13"/>
  <c r="D215" i="13"/>
  <c r="D214" i="13"/>
  <c r="D213" i="13"/>
  <c r="D212" i="13"/>
  <c r="D211" i="13"/>
  <c r="D210" i="13"/>
  <c r="D225" i="13"/>
  <c r="D221" i="13"/>
  <c r="D217" i="13"/>
  <c r="D230" i="13"/>
  <c r="D218" i="13"/>
  <c r="D219" i="13"/>
  <c r="X296" i="13"/>
  <c r="C248" i="13"/>
  <c r="C243" i="13"/>
  <c r="C242" i="13"/>
  <c r="C241" i="13"/>
  <c r="C240" i="13"/>
  <c r="C239" i="13"/>
  <c r="C238" i="13"/>
  <c r="C237" i="13"/>
  <c r="C236" i="13"/>
  <c r="C235" i="13"/>
  <c r="C234" i="13"/>
  <c r="C233" i="13"/>
  <c r="C247" i="13"/>
  <c r="C244" i="13"/>
  <c r="C246" i="13"/>
  <c r="C251" i="13"/>
  <c r="E251" i="13"/>
  <c r="E245" i="13"/>
  <c r="E243" i="13"/>
  <c r="E236" i="13"/>
  <c r="E240" i="13"/>
  <c r="C209" i="13"/>
  <c r="X232" i="13"/>
  <c r="D273" i="13"/>
  <c r="D274" i="13"/>
  <c r="D270" i="13"/>
  <c r="D266" i="13"/>
  <c r="D271" i="13"/>
  <c r="D267" i="13"/>
  <c r="D263" i="13"/>
  <c r="D262" i="13"/>
  <c r="D261" i="13"/>
  <c r="D260" i="13"/>
  <c r="D259" i="13"/>
  <c r="D258" i="13"/>
  <c r="D257" i="13"/>
  <c r="D256" i="13"/>
  <c r="D255" i="13"/>
  <c r="D254" i="13"/>
  <c r="D253" i="13"/>
  <c r="C252" i="13"/>
  <c r="D265" i="13"/>
  <c r="D284" i="13"/>
  <c r="D287" i="13"/>
  <c r="D290" i="13"/>
  <c r="X297" i="13"/>
  <c r="D295" i="13"/>
  <c r="D285" i="13"/>
  <c r="D311" i="13"/>
  <c r="D307" i="13"/>
  <c r="D303" i="13"/>
  <c r="D299" i="13"/>
  <c r="D288" i="13"/>
  <c r="D282" i="13"/>
  <c r="D278" i="13"/>
  <c r="D298" i="13"/>
  <c r="D294" i="13"/>
  <c r="D310" i="13"/>
  <c r="D306" i="13"/>
  <c r="D302" i="13"/>
  <c r="D291" i="13"/>
  <c r="D286" i="13"/>
  <c r="D283" i="13"/>
  <c r="D279" i="13"/>
  <c r="D297" i="13"/>
  <c r="D293" i="13"/>
  <c r="D289" i="13"/>
  <c r="D308" i="13"/>
  <c r="D272" i="13"/>
  <c r="C311" i="13"/>
  <c r="C310" i="13"/>
  <c r="C309" i="13"/>
  <c r="C308" i="13"/>
  <c r="C305" i="13"/>
  <c r="C303" i="13"/>
  <c r="C302" i="13"/>
  <c r="C301" i="13"/>
  <c r="C300" i="13"/>
  <c r="C290" i="13"/>
  <c r="C277" i="13"/>
  <c r="X275" i="13"/>
  <c r="C295" i="13"/>
  <c r="W296" i="13" s="1"/>
  <c r="C285" i="13"/>
  <c r="C282" i="13"/>
  <c r="C278" i="13"/>
  <c r="C294" i="13"/>
  <c r="C291" i="13"/>
  <c r="C286" i="13"/>
  <c r="C283" i="13"/>
  <c r="D296" i="13"/>
  <c r="D305" i="13"/>
  <c r="D304" i="13"/>
  <c r="D268" i="13"/>
  <c r="D276" i="13"/>
  <c r="D301" i="13"/>
  <c r="E272" i="13"/>
  <c r="E270" i="13"/>
  <c r="E284" i="13"/>
  <c r="E285" i="13"/>
  <c r="E296" i="13"/>
  <c r="H289" i="11"/>
  <c r="H281" i="11"/>
  <c r="H249" i="11"/>
  <c r="H241" i="11"/>
  <c r="H310" i="11"/>
  <c r="H302" i="11"/>
  <c r="H182" i="11"/>
  <c r="H174" i="11"/>
  <c r="H142" i="11"/>
  <c r="H134" i="11"/>
  <c r="H126" i="11"/>
  <c r="L162" i="11"/>
  <c r="M162" i="11" s="1"/>
  <c r="AK162" i="14" s="1"/>
  <c r="L154" i="11"/>
  <c r="M154" i="11" s="1"/>
  <c r="AK154" i="14" s="1"/>
  <c r="L146" i="11"/>
  <c r="M146" i="11" s="1"/>
  <c r="AK146" i="14" s="1"/>
  <c r="H268" i="11"/>
  <c r="H260" i="11"/>
  <c r="H76" i="11"/>
  <c r="H68" i="11"/>
  <c r="H60" i="11"/>
  <c r="H275" i="11"/>
  <c r="H251" i="11"/>
  <c r="H187" i="11"/>
  <c r="H115" i="11"/>
  <c r="H107" i="11"/>
  <c r="H29" i="11"/>
  <c r="H21" i="11"/>
  <c r="L307" i="11"/>
  <c r="M307" i="11" s="1"/>
  <c r="AK307" i="14" s="1"/>
  <c r="L299" i="11"/>
  <c r="M299" i="11" s="1"/>
  <c r="AK299" i="14" s="1"/>
  <c r="L291" i="11"/>
  <c r="M291" i="11" s="1"/>
  <c r="AK291" i="14" s="1"/>
  <c r="L283" i="11"/>
  <c r="M283" i="11" s="1"/>
  <c r="AK283" i="14" s="1"/>
  <c r="L275" i="11"/>
  <c r="M275" i="11" s="1"/>
  <c r="AK275" i="14" s="1"/>
  <c r="L267" i="11"/>
  <c r="M267" i="11" s="1"/>
  <c r="AK267" i="14" s="1"/>
  <c r="L259" i="11"/>
  <c r="M259" i="11" s="1"/>
  <c r="AK259" i="14" s="1"/>
  <c r="L251" i="11"/>
  <c r="M251" i="11" s="1"/>
  <c r="AK251" i="14" s="1"/>
  <c r="L243" i="11"/>
  <c r="M243" i="11" s="1"/>
  <c r="AK243" i="14" s="1"/>
  <c r="L235" i="11"/>
  <c r="M235" i="11" s="1"/>
  <c r="AK235" i="14" s="1"/>
  <c r="L227" i="11"/>
  <c r="M227" i="11" s="1"/>
  <c r="AK227" i="14" s="1"/>
  <c r="L219" i="11"/>
  <c r="M219" i="11" s="1"/>
  <c r="AK219" i="14" s="1"/>
  <c r="L211" i="11"/>
  <c r="M211" i="11" s="1"/>
  <c r="AK211" i="14" s="1"/>
  <c r="L203" i="11"/>
  <c r="M203" i="11" s="1"/>
  <c r="AK203" i="14" s="1"/>
  <c r="L195" i="11"/>
  <c r="M195" i="11" s="1"/>
  <c r="AK195" i="14" s="1"/>
  <c r="L187" i="11"/>
  <c r="M187" i="11" s="1"/>
  <c r="AK187" i="14" s="1"/>
  <c r="L179" i="11"/>
  <c r="M179" i="11" s="1"/>
  <c r="AK179" i="14" s="1"/>
  <c r="L171" i="11"/>
  <c r="M171" i="11" s="1"/>
  <c r="AK171" i="14" s="1"/>
  <c r="L163" i="11"/>
  <c r="M163" i="11" s="1"/>
  <c r="AK163" i="14" s="1"/>
  <c r="L155" i="11"/>
  <c r="M155" i="11" s="1"/>
  <c r="AK155" i="14" s="1"/>
  <c r="L147" i="11"/>
  <c r="M147" i="11" s="1"/>
  <c r="AK147" i="14" s="1"/>
  <c r="L139" i="11"/>
  <c r="M139" i="11" s="1"/>
  <c r="AK139" i="14" s="1"/>
  <c r="L131" i="11"/>
  <c r="M131" i="11" s="1"/>
  <c r="AK131" i="14" s="1"/>
  <c r="L123" i="11"/>
  <c r="M123" i="11" s="1"/>
  <c r="AK123" i="14" s="1"/>
  <c r="L115" i="11"/>
  <c r="M115" i="11" s="1"/>
  <c r="AK115" i="14" s="1"/>
  <c r="L107" i="11"/>
  <c r="M107" i="11" s="1"/>
  <c r="AK107" i="14" s="1"/>
  <c r="L99" i="11"/>
  <c r="M99" i="11" s="1"/>
  <c r="AK99" i="14" s="1"/>
  <c r="L91" i="11"/>
  <c r="M91" i="11" s="1"/>
  <c r="AK91" i="14" s="1"/>
  <c r="L83" i="11"/>
  <c r="M83" i="11" s="1"/>
  <c r="AK83" i="14" s="1"/>
  <c r="L75" i="11"/>
  <c r="M75" i="11" s="1"/>
  <c r="AK75" i="14" s="1"/>
  <c r="L67" i="11"/>
  <c r="M67" i="11" s="1"/>
  <c r="AK67" i="14" s="1"/>
  <c r="L59" i="11"/>
  <c r="M59" i="11" s="1"/>
  <c r="AK59" i="14" s="1"/>
  <c r="L51" i="11"/>
  <c r="M51" i="11" s="1"/>
  <c r="AK51" i="14" s="1"/>
  <c r="L43" i="11"/>
  <c r="M43" i="11" s="1"/>
  <c r="AK43" i="14" s="1"/>
  <c r="L35" i="11"/>
  <c r="M35" i="11" s="1"/>
  <c r="AK35" i="14" s="1"/>
  <c r="L27" i="11"/>
  <c r="M27" i="11" s="1"/>
  <c r="AK27" i="14" s="1"/>
  <c r="L289" i="11"/>
  <c r="M289" i="11" s="1"/>
  <c r="AK289" i="14" s="1"/>
  <c r="L238" i="11"/>
  <c r="M238" i="11" s="1"/>
  <c r="AK238" i="14" s="1"/>
  <c r="L135" i="11"/>
  <c r="M135" i="11" s="1"/>
  <c r="AK135" i="14" s="1"/>
  <c r="L84" i="11"/>
  <c r="M84" i="11" s="1"/>
  <c r="AK84" i="14" s="1"/>
  <c r="L33" i="11"/>
  <c r="M33" i="11" s="1"/>
  <c r="AK33" i="14" s="1"/>
  <c r="L50" i="11"/>
  <c r="M50" i="11" s="1"/>
  <c r="AK50" i="14" s="1"/>
  <c r="H19" i="11"/>
  <c r="L305" i="11"/>
  <c r="M305" i="11" s="1"/>
  <c r="AK305" i="14" s="1"/>
  <c r="L297" i="11"/>
  <c r="M297" i="11" s="1"/>
  <c r="AK297" i="14" s="1"/>
  <c r="L281" i="11"/>
  <c r="M281" i="11" s="1"/>
  <c r="AK281" i="14" s="1"/>
  <c r="L273" i="11"/>
  <c r="M273" i="11" s="1"/>
  <c r="AK273" i="14" s="1"/>
  <c r="L265" i="11"/>
  <c r="M265" i="11" s="1"/>
  <c r="AK265" i="14" s="1"/>
  <c r="L249" i="11"/>
  <c r="M249" i="11" s="1"/>
  <c r="AK249" i="14" s="1"/>
  <c r="L241" i="11"/>
  <c r="M241" i="11" s="1"/>
  <c r="AK241" i="14" s="1"/>
  <c r="L233" i="11"/>
  <c r="M233" i="11" s="1"/>
  <c r="AK233" i="14" s="1"/>
  <c r="L217" i="11"/>
  <c r="M217" i="11" s="1"/>
  <c r="AK217" i="14" s="1"/>
  <c r="L209" i="11"/>
  <c r="M209" i="11" s="1"/>
  <c r="AK209" i="14" s="1"/>
  <c r="L201" i="11"/>
  <c r="M201" i="11" s="1"/>
  <c r="AK201" i="14" s="1"/>
  <c r="L185" i="11"/>
  <c r="M185" i="11" s="1"/>
  <c r="AK185" i="14" s="1"/>
  <c r="L177" i="11"/>
  <c r="M177" i="11" s="1"/>
  <c r="AK177" i="14" s="1"/>
  <c r="L169" i="11"/>
  <c r="M169" i="11" s="1"/>
  <c r="AK169" i="14" s="1"/>
  <c r="L153" i="11"/>
  <c r="M153" i="11" s="1"/>
  <c r="AK153" i="14" s="1"/>
  <c r="L145" i="11"/>
  <c r="M145" i="11" s="1"/>
  <c r="AK145" i="14" s="1"/>
  <c r="L137" i="11"/>
  <c r="M137" i="11" s="1"/>
  <c r="AK137" i="14" s="1"/>
  <c r="L121" i="11"/>
  <c r="M121" i="11" s="1"/>
  <c r="AK121" i="14" s="1"/>
  <c r="L113" i="11"/>
  <c r="M113" i="11" s="1"/>
  <c r="AK113" i="14" s="1"/>
  <c r="L105" i="11"/>
  <c r="M105" i="11" s="1"/>
  <c r="AK105" i="14" s="1"/>
  <c r="L89" i="11"/>
  <c r="M89" i="11" s="1"/>
  <c r="AK89" i="14" s="1"/>
  <c r="L81" i="11"/>
  <c r="M81" i="11" s="1"/>
  <c r="AK81" i="14" s="1"/>
  <c r="L73" i="11"/>
  <c r="M73" i="11" s="1"/>
  <c r="AK73" i="14" s="1"/>
  <c r="L57" i="11"/>
  <c r="M57" i="11" s="1"/>
  <c r="AK57" i="14" s="1"/>
  <c r="L49" i="11"/>
  <c r="M49" i="11" s="1"/>
  <c r="AK49" i="14" s="1"/>
  <c r="L41" i="11"/>
  <c r="M41" i="11" s="1"/>
  <c r="AK41" i="14" s="1"/>
  <c r="L25" i="11"/>
  <c r="M25" i="11" s="1"/>
  <c r="AK25" i="14" s="1"/>
  <c r="L17" i="11"/>
  <c r="M17" i="11" s="1"/>
  <c r="AK17" i="14" s="1"/>
  <c r="L276" i="11"/>
  <c r="M276" i="11" s="1"/>
  <c r="AK276" i="14" s="1"/>
  <c r="L225" i="11"/>
  <c r="M225" i="11" s="1"/>
  <c r="AK225" i="14" s="1"/>
  <c r="L174" i="11"/>
  <c r="M174" i="11" s="1"/>
  <c r="AK174" i="14" s="1"/>
  <c r="L71" i="11"/>
  <c r="M71" i="11" s="1"/>
  <c r="AK71" i="14" s="1"/>
  <c r="L19" i="11"/>
  <c r="M19" i="11" s="1"/>
  <c r="AK19" i="14" s="1"/>
  <c r="H18" i="11"/>
  <c r="L14" i="11"/>
  <c r="M14" i="11" s="1"/>
  <c r="L304" i="11"/>
  <c r="M304" i="11" s="1"/>
  <c r="AK304" i="14" s="1"/>
  <c r="L296" i="11"/>
  <c r="M296" i="11" s="1"/>
  <c r="AK296" i="14" s="1"/>
  <c r="L288" i="11"/>
  <c r="M288" i="11" s="1"/>
  <c r="AK288" i="14" s="1"/>
  <c r="L280" i="11"/>
  <c r="M280" i="11" s="1"/>
  <c r="AK280" i="14" s="1"/>
  <c r="L272" i="11"/>
  <c r="M272" i="11" s="1"/>
  <c r="AK272" i="14" s="1"/>
  <c r="L264" i="11"/>
  <c r="M264" i="11" s="1"/>
  <c r="AK264" i="14" s="1"/>
  <c r="L256" i="11"/>
  <c r="M256" i="11" s="1"/>
  <c r="AK256" i="14" s="1"/>
  <c r="L248" i="11"/>
  <c r="M248" i="11" s="1"/>
  <c r="AK248" i="14" s="1"/>
  <c r="L240" i="11"/>
  <c r="M240" i="11" s="1"/>
  <c r="AK240" i="14" s="1"/>
  <c r="L232" i="11"/>
  <c r="M232" i="11" s="1"/>
  <c r="AK232" i="14" s="1"/>
  <c r="L224" i="11"/>
  <c r="M224" i="11" s="1"/>
  <c r="AK224" i="14" s="1"/>
  <c r="L216" i="11"/>
  <c r="M216" i="11" s="1"/>
  <c r="AK216" i="14" s="1"/>
  <c r="L208" i="11"/>
  <c r="M208" i="11" s="1"/>
  <c r="AK208" i="14" s="1"/>
  <c r="L200" i="11"/>
  <c r="M200" i="11" s="1"/>
  <c r="AK200" i="14" s="1"/>
  <c r="L192" i="11"/>
  <c r="M192" i="11" s="1"/>
  <c r="AK192" i="14" s="1"/>
  <c r="L184" i="11"/>
  <c r="M184" i="11" s="1"/>
  <c r="AK184" i="14" s="1"/>
  <c r="L176" i="11"/>
  <c r="M176" i="11" s="1"/>
  <c r="AK176" i="14" s="1"/>
  <c r="L168" i="11"/>
  <c r="M168" i="11" s="1"/>
  <c r="AK168" i="14" s="1"/>
  <c r="L160" i="11"/>
  <c r="M160" i="11" s="1"/>
  <c r="AK160" i="14" s="1"/>
  <c r="L152" i="11"/>
  <c r="M152" i="11" s="1"/>
  <c r="AK152" i="14" s="1"/>
  <c r="L144" i="11"/>
  <c r="M144" i="11" s="1"/>
  <c r="AK144" i="14" s="1"/>
  <c r="L136" i="11"/>
  <c r="M136" i="11" s="1"/>
  <c r="AK136" i="14" s="1"/>
  <c r="L128" i="11"/>
  <c r="M128" i="11" s="1"/>
  <c r="AK128" i="14" s="1"/>
  <c r="L120" i="11"/>
  <c r="M120" i="11" s="1"/>
  <c r="AK120" i="14" s="1"/>
  <c r="L112" i="11"/>
  <c r="M112" i="11" s="1"/>
  <c r="AK112" i="14" s="1"/>
  <c r="L104" i="11"/>
  <c r="M104" i="11" s="1"/>
  <c r="AK104" i="14" s="1"/>
  <c r="L96" i="11"/>
  <c r="M96" i="11" s="1"/>
  <c r="AK96" i="14" s="1"/>
  <c r="L88" i="11"/>
  <c r="M88" i="11" s="1"/>
  <c r="AK88" i="14" s="1"/>
  <c r="L80" i="11"/>
  <c r="M80" i="11" s="1"/>
  <c r="AK80" i="14" s="1"/>
  <c r="L72" i="11"/>
  <c r="M72" i="11" s="1"/>
  <c r="AK72" i="14" s="1"/>
  <c r="L64" i="11"/>
  <c r="M64" i="11" s="1"/>
  <c r="AK64" i="14" s="1"/>
  <c r="L56" i="11"/>
  <c r="M56" i="11" s="1"/>
  <c r="AK56" i="14" s="1"/>
  <c r="L48" i="11"/>
  <c r="M48" i="11" s="1"/>
  <c r="AK48" i="14" s="1"/>
  <c r="L40" i="11"/>
  <c r="M40" i="11" s="1"/>
  <c r="AK40" i="14" s="1"/>
  <c r="L32" i="11"/>
  <c r="M32" i="11" s="1"/>
  <c r="AK32" i="14" s="1"/>
  <c r="L24" i="11"/>
  <c r="M24" i="11" s="1"/>
  <c r="AK24" i="14" s="1"/>
  <c r="L16" i="11"/>
  <c r="M16" i="11" s="1"/>
  <c r="AK16" i="14" s="1"/>
  <c r="L270" i="11"/>
  <c r="M270" i="11" s="1"/>
  <c r="AK270" i="14" s="1"/>
  <c r="L167" i="11"/>
  <c r="M167" i="11" s="1"/>
  <c r="AK167" i="14" s="1"/>
  <c r="L116" i="11"/>
  <c r="M116" i="11" s="1"/>
  <c r="AK116" i="14" s="1"/>
  <c r="L65" i="11"/>
  <c r="M65" i="11" s="1"/>
  <c r="AK65" i="14" s="1"/>
  <c r="H17" i="11"/>
  <c r="L311" i="11"/>
  <c r="M311" i="11" s="1"/>
  <c r="AK311" i="14" s="1"/>
  <c r="L303" i="11"/>
  <c r="M303" i="11" s="1"/>
  <c r="AK303" i="14" s="1"/>
  <c r="L287" i="11"/>
  <c r="M287" i="11" s="1"/>
  <c r="AK287" i="14" s="1"/>
  <c r="L279" i="11"/>
  <c r="M279" i="11" s="1"/>
  <c r="AK279" i="14" s="1"/>
  <c r="L271" i="11"/>
  <c r="M271" i="11" s="1"/>
  <c r="AK271" i="14" s="1"/>
  <c r="L255" i="11"/>
  <c r="M255" i="11" s="1"/>
  <c r="AK255" i="14" s="1"/>
  <c r="L247" i="11"/>
  <c r="M247" i="11" s="1"/>
  <c r="AK247" i="14" s="1"/>
  <c r="L239" i="11"/>
  <c r="M239" i="11" s="1"/>
  <c r="AK239" i="14" s="1"/>
  <c r="L223" i="11"/>
  <c r="M223" i="11" s="1"/>
  <c r="AK223" i="14" s="1"/>
  <c r="L215" i="11"/>
  <c r="M215" i="11" s="1"/>
  <c r="AK215" i="14" s="1"/>
  <c r="L207" i="11"/>
  <c r="M207" i="11" s="1"/>
  <c r="AK207" i="14" s="1"/>
  <c r="L191" i="11"/>
  <c r="M191" i="11" s="1"/>
  <c r="AK191" i="14" s="1"/>
  <c r="L183" i="11"/>
  <c r="M183" i="11" s="1"/>
  <c r="AK183" i="14" s="1"/>
  <c r="L175" i="11"/>
  <c r="M175" i="11" s="1"/>
  <c r="AK175" i="14" s="1"/>
  <c r="L159" i="11"/>
  <c r="M159" i="11" s="1"/>
  <c r="AK159" i="14" s="1"/>
  <c r="L151" i="11"/>
  <c r="M151" i="11" s="1"/>
  <c r="AK151" i="14" s="1"/>
  <c r="L143" i="11"/>
  <c r="M143" i="11" s="1"/>
  <c r="AK143" i="14" s="1"/>
  <c r="L127" i="11"/>
  <c r="M127" i="11" s="1"/>
  <c r="AK127" i="14" s="1"/>
  <c r="L119" i="11"/>
  <c r="M119" i="11" s="1"/>
  <c r="AK119" i="14" s="1"/>
  <c r="L111" i="11"/>
  <c r="M111" i="11" s="1"/>
  <c r="AK111" i="14" s="1"/>
  <c r="L95" i="11"/>
  <c r="M95" i="11" s="1"/>
  <c r="AK95" i="14" s="1"/>
  <c r="L87" i="11"/>
  <c r="M87" i="11" s="1"/>
  <c r="AK87" i="14" s="1"/>
  <c r="L79" i="11"/>
  <c r="M79" i="11" s="1"/>
  <c r="AK79" i="14" s="1"/>
  <c r="L63" i="11"/>
  <c r="M63" i="11" s="1"/>
  <c r="AK63" i="14" s="1"/>
  <c r="L55" i="11"/>
  <c r="M55" i="11" s="1"/>
  <c r="AK55" i="14" s="1"/>
  <c r="L47" i="11"/>
  <c r="M47" i="11" s="1"/>
  <c r="AK47" i="14" s="1"/>
  <c r="L31" i="11"/>
  <c r="M31" i="11" s="1"/>
  <c r="AK31" i="14" s="1"/>
  <c r="L23" i="11"/>
  <c r="M23" i="11" s="1"/>
  <c r="AK23" i="14" s="1"/>
  <c r="L15" i="11"/>
  <c r="M15" i="11" s="1"/>
  <c r="AK15" i="14" s="1"/>
  <c r="L263" i="11"/>
  <c r="M263" i="11" s="1"/>
  <c r="AK263" i="14" s="1"/>
  <c r="L212" i="11"/>
  <c r="M212" i="11" s="1"/>
  <c r="AK212" i="14" s="1"/>
  <c r="L161" i="11"/>
  <c r="M161" i="11" s="1"/>
  <c r="AK161" i="14" s="1"/>
  <c r="L110" i="11"/>
  <c r="M110" i="11" s="1"/>
  <c r="AK110" i="14" s="1"/>
  <c r="L310" i="11"/>
  <c r="M310" i="11" s="1"/>
  <c r="AK310" i="14" s="1"/>
  <c r="L262" i="11"/>
  <c r="M262" i="11" s="1"/>
  <c r="AK262" i="14" s="1"/>
  <c r="L254" i="11"/>
  <c r="M254" i="11" s="1"/>
  <c r="AK254" i="14" s="1"/>
  <c r="L182" i="11"/>
  <c r="M182" i="11" s="1"/>
  <c r="AK182" i="14" s="1"/>
  <c r="L158" i="11"/>
  <c r="M158" i="11" s="1"/>
  <c r="AK158" i="14" s="1"/>
  <c r="L150" i="11"/>
  <c r="M150" i="11" s="1"/>
  <c r="AK150" i="14" s="1"/>
  <c r="L134" i="11"/>
  <c r="M134" i="11" s="1"/>
  <c r="AK134" i="14" s="1"/>
  <c r="L126" i="11"/>
  <c r="M126" i="11" s="1"/>
  <c r="AK126" i="14" s="1"/>
  <c r="L70" i="11"/>
  <c r="M70" i="11" s="1"/>
  <c r="AK70" i="14" s="1"/>
  <c r="L62" i="11"/>
  <c r="M62" i="11" s="1"/>
  <c r="AK62" i="14" s="1"/>
  <c r="L54" i="11"/>
  <c r="M54" i="11" s="1"/>
  <c r="AK54" i="14" s="1"/>
  <c r="L38" i="11"/>
  <c r="M38" i="11" s="1"/>
  <c r="AK38" i="14" s="1"/>
  <c r="L30" i="11"/>
  <c r="M30" i="11" s="1"/>
  <c r="AK30" i="14" s="1"/>
  <c r="L22" i="11"/>
  <c r="M22" i="11" s="1"/>
  <c r="AK22" i="14" s="1"/>
  <c r="L103" i="11"/>
  <c r="M103" i="11" s="1"/>
  <c r="AK103" i="14" s="1"/>
  <c r="L52" i="11"/>
  <c r="M52" i="11" s="1"/>
  <c r="AK52" i="14" s="1"/>
  <c r="L42" i="11"/>
  <c r="M42" i="11" s="1"/>
  <c r="AK42" i="14" s="1"/>
  <c r="L231" i="11"/>
  <c r="M231" i="11" s="1"/>
  <c r="AK231" i="14" s="1"/>
  <c r="H23" i="11"/>
  <c r="H15" i="11"/>
  <c r="H313" i="11" s="1"/>
  <c r="L309" i="11"/>
  <c r="M309" i="11" s="1"/>
  <c r="AK309" i="14" s="1"/>
  <c r="L301" i="11"/>
  <c r="M301" i="11" s="1"/>
  <c r="AK301" i="14" s="1"/>
  <c r="L293" i="11"/>
  <c r="M293" i="11" s="1"/>
  <c r="AK293" i="14" s="1"/>
  <c r="L285" i="11"/>
  <c r="M285" i="11" s="1"/>
  <c r="AK285" i="14" s="1"/>
  <c r="L277" i="11"/>
  <c r="M277" i="11" s="1"/>
  <c r="AK277" i="14" s="1"/>
  <c r="L269" i="11"/>
  <c r="M269" i="11" s="1"/>
  <c r="AK269" i="14" s="1"/>
  <c r="L261" i="11"/>
  <c r="M261" i="11" s="1"/>
  <c r="AK261" i="14" s="1"/>
  <c r="L253" i="11"/>
  <c r="M253" i="11" s="1"/>
  <c r="AK253" i="14" s="1"/>
  <c r="L245" i="11"/>
  <c r="M245" i="11" s="1"/>
  <c r="AK245" i="14" s="1"/>
  <c r="L237" i="11"/>
  <c r="M237" i="11" s="1"/>
  <c r="AK237" i="14" s="1"/>
  <c r="L229" i="11"/>
  <c r="M229" i="11" s="1"/>
  <c r="AK229" i="14" s="1"/>
  <c r="L221" i="11"/>
  <c r="M221" i="11" s="1"/>
  <c r="AK221" i="14" s="1"/>
  <c r="L213" i="11"/>
  <c r="M213" i="11" s="1"/>
  <c r="AK213" i="14" s="1"/>
  <c r="L205" i="11"/>
  <c r="M205" i="11" s="1"/>
  <c r="AK205" i="14" s="1"/>
  <c r="L197" i="11"/>
  <c r="M197" i="11" s="1"/>
  <c r="AK197" i="14" s="1"/>
  <c r="L189" i="11"/>
  <c r="M189" i="11" s="1"/>
  <c r="AK189" i="14" s="1"/>
  <c r="L181" i="11"/>
  <c r="M181" i="11" s="1"/>
  <c r="AK181" i="14" s="1"/>
  <c r="L173" i="11"/>
  <c r="M173" i="11" s="1"/>
  <c r="AK173" i="14" s="1"/>
  <c r="L165" i="11"/>
  <c r="M165" i="11" s="1"/>
  <c r="AK165" i="14" s="1"/>
  <c r="L157" i="11"/>
  <c r="M157" i="11" s="1"/>
  <c r="AK157" i="14" s="1"/>
  <c r="L149" i="11"/>
  <c r="M149" i="11" s="1"/>
  <c r="AK149" i="14" s="1"/>
  <c r="L141" i="11"/>
  <c r="M141" i="11" s="1"/>
  <c r="AK141" i="14" s="1"/>
  <c r="L133" i="11"/>
  <c r="M133" i="11" s="1"/>
  <c r="AK133" i="14" s="1"/>
  <c r="L125" i="11"/>
  <c r="M125" i="11" s="1"/>
  <c r="AK125" i="14" s="1"/>
  <c r="L117" i="11"/>
  <c r="M117" i="11" s="1"/>
  <c r="AK117" i="14" s="1"/>
  <c r="L109" i="11"/>
  <c r="M109" i="11" s="1"/>
  <c r="AK109" i="14" s="1"/>
  <c r="L101" i="11"/>
  <c r="M101" i="11" s="1"/>
  <c r="AK101" i="14" s="1"/>
  <c r="L93" i="11"/>
  <c r="M93" i="11" s="1"/>
  <c r="AK93" i="14" s="1"/>
  <c r="L85" i="11"/>
  <c r="M85" i="11" s="1"/>
  <c r="AK85" i="14" s="1"/>
  <c r="L77" i="11"/>
  <c r="M77" i="11" s="1"/>
  <c r="AK77" i="14" s="1"/>
  <c r="L69" i="11"/>
  <c r="M69" i="11" s="1"/>
  <c r="AK69" i="14" s="1"/>
  <c r="L61" i="11"/>
  <c r="M61" i="11" s="1"/>
  <c r="AK61" i="14" s="1"/>
  <c r="L53" i="11"/>
  <c r="M53" i="11" s="1"/>
  <c r="AK53" i="14" s="1"/>
  <c r="L45" i="11"/>
  <c r="M45" i="11" s="1"/>
  <c r="AK45" i="14" s="1"/>
  <c r="L37" i="11"/>
  <c r="M37" i="11" s="1"/>
  <c r="AK37" i="14" s="1"/>
  <c r="L29" i="11"/>
  <c r="M29" i="11" s="1"/>
  <c r="AK29" i="14" s="1"/>
  <c r="L21" i="11"/>
  <c r="M21" i="11" s="1"/>
  <c r="AK21" i="14" s="1"/>
  <c r="L302" i="11"/>
  <c r="M302" i="11" s="1"/>
  <c r="AK302" i="14" s="1"/>
  <c r="L199" i="11"/>
  <c r="M199" i="11" s="1"/>
  <c r="AK199" i="14" s="1"/>
  <c r="L148" i="11"/>
  <c r="M148" i="11" s="1"/>
  <c r="AK148" i="14" s="1"/>
  <c r="L97" i="11"/>
  <c r="M97" i="11" s="1"/>
  <c r="AK97" i="14" s="1"/>
  <c r="L46" i="11"/>
  <c r="M46" i="11" s="1"/>
  <c r="AK46" i="14" s="1"/>
  <c r="L268" i="11"/>
  <c r="M268" i="11" s="1"/>
  <c r="AK268" i="14" s="1"/>
  <c r="L260" i="11"/>
  <c r="M260" i="11" s="1"/>
  <c r="AK260" i="14" s="1"/>
  <c r="L204" i="11"/>
  <c r="M204" i="11" s="1"/>
  <c r="AK204" i="14" s="1"/>
  <c r="L196" i="11"/>
  <c r="M196" i="11" s="1"/>
  <c r="AK196" i="14" s="1"/>
  <c r="L188" i="11"/>
  <c r="M188" i="11" s="1"/>
  <c r="AK188" i="14" s="1"/>
  <c r="L164" i="11"/>
  <c r="M164" i="11" s="1"/>
  <c r="AK164" i="14" s="1"/>
  <c r="L156" i="11"/>
  <c r="M156" i="11" s="1"/>
  <c r="AK156" i="14" s="1"/>
  <c r="L76" i="11"/>
  <c r="M76" i="11" s="1"/>
  <c r="AK76" i="14" s="1"/>
  <c r="L68" i="11"/>
  <c r="M68" i="11" s="1"/>
  <c r="AK68" i="14" s="1"/>
  <c r="L60" i="11"/>
  <c r="M60" i="11" s="1"/>
  <c r="AK60" i="14" s="1"/>
  <c r="L44" i="11"/>
  <c r="M44" i="11" s="1"/>
  <c r="AK44" i="14" s="1"/>
  <c r="L28" i="11"/>
  <c r="M28" i="11" s="1"/>
  <c r="AK28" i="14" s="1"/>
  <c r="L20" i="11"/>
  <c r="M20" i="11" s="1"/>
  <c r="AK20" i="14" s="1"/>
  <c r="L142" i="11"/>
  <c r="M142" i="11" s="1"/>
  <c r="AK142" i="14" s="1"/>
  <c r="D143" i="5"/>
  <c r="D162" i="5" s="1"/>
  <c r="D77" i="5"/>
  <c r="D22" i="12"/>
  <c r="C122" i="12"/>
  <c r="C136" i="12" s="1"/>
  <c r="D254" i="12"/>
  <c r="C277" i="12"/>
  <c r="D24" i="12"/>
  <c r="D60" i="12"/>
  <c r="C279" i="12"/>
  <c r="K279" i="12" s="1"/>
  <c r="C307" i="12"/>
  <c r="K307" i="12" s="1"/>
  <c r="C19" i="12"/>
  <c r="K19" i="12" s="1"/>
  <c r="C35" i="12"/>
  <c r="J36" i="12" s="1"/>
  <c r="D62" i="12"/>
  <c r="D20" i="12"/>
  <c r="D28" i="12"/>
  <c r="D64" i="12"/>
  <c r="C276" i="12"/>
  <c r="C302" i="12"/>
  <c r="K302" i="12" s="1"/>
  <c r="D30" i="12"/>
  <c r="D68" i="12"/>
  <c r="D285" i="12"/>
  <c r="D16" i="12"/>
  <c r="D32" i="12"/>
  <c r="D70" i="12"/>
  <c r="D261" i="12"/>
  <c r="C293" i="12"/>
  <c r="C27" i="12"/>
  <c r="K27" i="12" s="1"/>
  <c r="D72" i="12"/>
  <c r="D308" i="12"/>
  <c r="P13" i="12"/>
  <c r="C53" i="12"/>
  <c r="C45" i="12"/>
  <c r="C37" i="12"/>
  <c r="C54" i="12"/>
  <c r="C46" i="12"/>
  <c r="C38" i="12"/>
  <c r="C55" i="12"/>
  <c r="C47" i="12"/>
  <c r="C39" i="12"/>
  <c r="K36" i="12"/>
  <c r="C56" i="12"/>
  <c r="C48" i="12"/>
  <c r="C40" i="12"/>
  <c r="C51" i="12"/>
  <c r="C49" i="12"/>
  <c r="C41" i="12"/>
  <c r="C50" i="12"/>
  <c r="C42" i="12"/>
  <c r="C52" i="12"/>
  <c r="C44" i="12"/>
  <c r="J19" i="12"/>
  <c r="D46" i="12"/>
  <c r="D38" i="12"/>
  <c r="D55" i="12"/>
  <c r="D49" i="12"/>
  <c r="D50" i="12"/>
  <c r="D51" i="12"/>
  <c r="D43" i="12"/>
  <c r="D52" i="12"/>
  <c r="C43" i="12"/>
  <c r="C69" i="12"/>
  <c r="J57" i="12"/>
  <c r="C62" i="12"/>
  <c r="C75" i="12"/>
  <c r="C71" i="12"/>
  <c r="C73" i="12"/>
  <c r="C74" i="12"/>
  <c r="C58" i="12"/>
  <c r="C76" i="12"/>
  <c r="C68" i="12"/>
  <c r="D92" i="12"/>
  <c r="D93" i="12"/>
  <c r="D97" i="12"/>
  <c r="D95" i="12"/>
  <c r="D91" i="12"/>
  <c r="D86" i="12"/>
  <c r="D79" i="12"/>
  <c r="D80" i="12"/>
  <c r="D89" i="12"/>
  <c r="D87" i="12"/>
  <c r="D81" i="12"/>
  <c r="D90" i="12"/>
  <c r="D98" i="12"/>
  <c r="D82" i="12"/>
  <c r="D96" i="12"/>
  <c r="D94" i="12"/>
  <c r="D83" i="12"/>
  <c r="D84" i="12"/>
  <c r="D99" i="12"/>
  <c r="D88" i="12"/>
  <c r="D85" i="12"/>
  <c r="K35" i="12"/>
  <c r="K165" i="12"/>
  <c r="K29" i="12"/>
  <c r="C20" i="12"/>
  <c r="D21" i="12"/>
  <c r="C28" i="12"/>
  <c r="J29" i="12" s="1"/>
  <c r="D29" i="12"/>
  <c r="D61" i="12"/>
  <c r="D69" i="12"/>
  <c r="D77" i="12"/>
  <c r="C135" i="12"/>
  <c r="C137" i="12"/>
  <c r="C131" i="12"/>
  <c r="C124" i="12"/>
  <c r="D142" i="12"/>
  <c r="C157" i="12"/>
  <c r="C171" i="12"/>
  <c r="C173" i="12"/>
  <c r="C182" i="12"/>
  <c r="C174" i="12"/>
  <c r="C172" i="12"/>
  <c r="C167" i="12"/>
  <c r="J166" i="12"/>
  <c r="C168" i="12"/>
  <c r="C180" i="12"/>
  <c r="C18" i="12"/>
  <c r="D19" i="12"/>
  <c r="C26" i="12"/>
  <c r="D27" i="12"/>
  <c r="C34" i="12"/>
  <c r="J35" i="12" s="1"/>
  <c r="D35" i="12"/>
  <c r="D59" i="12"/>
  <c r="D67" i="12"/>
  <c r="D75" i="12"/>
  <c r="C17" i="12"/>
  <c r="D18" i="12"/>
  <c r="C25" i="12"/>
  <c r="D26" i="12"/>
  <c r="C33" i="12"/>
  <c r="D34" i="12"/>
  <c r="D58" i="12"/>
  <c r="D66" i="12"/>
  <c r="D74" i="12"/>
  <c r="K230" i="12"/>
  <c r="D126" i="12"/>
  <c r="C16" i="12"/>
  <c r="D17" i="12"/>
  <c r="C24" i="12"/>
  <c r="D25" i="12"/>
  <c r="C32" i="12"/>
  <c r="D33" i="12"/>
  <c r="D65" i="12"/>
  <c r="D73" i="12"/>
  <c r="D100" i="12"/>
  <c r="C100" i="12"/>
  <c r="C187" i="12"/>
  <c r="D187" i="12"/>
  <c r="D175" i="12"/>
  <c r="D176" i="12"/>
  <c r="D178" i="12"/>
  <c r="D170" i="12"/>
  <c r="D169" i="12"/>
  <c r="C14" i="12"/>
  <c r="C15" i="12"/>
  <c r="C23" i="12"/>
  <c r="C31" i="12"/>
  <c r="D128" i="12"/>
  <c r="D134" i="12"/>
  <c r="C159" i="12"/>
  <c r="C151" i="12"/>
  <c r="C160" i="12"/>
  <c r="C152" i="12"/>
  <c r="C144" i="12"/>
  <c r="C161" i="12"/>
  <c r="C153" i="12"/>
  <c r="C145" i="12"/>
  <c r="C162" i="12"/>
  <c r="C154" i="12"/>
  <c r="C146" i="12"/>
  <c r="K143" i="12"/>
  <c r="C163" i="12"/>
  <c r="C155" i="12"/>
  <c r="C147" i="12"/>
  <c r="C164" i="12"/>
  <c r="J165" i="12" s="1"/>
  <c r="C156" i="12"/>
  <c r="C148" i="12"/>
  <c r="C158" i="12"/>
  <c r="C150" i="12"/>
  <c r="C149" i="12"/>
  <c r="D14" i="12"/>
  <c r="D15" i="12"/>
  <c r="C22" i="12"/>
  <c r="D23" i="12"/>
  <c r="C30" i="12"/>
  <c r="D63" i="12"/>
  <c r="C78" i="12"/>
  <c r="D136" i="12"/>
  <c r="D137" i="12"/>
  <c r="D129" i="12"/>
  <c r="D138" i="12"/>
  <c r="D130" i="12"/>
  <c r="D139" i="12"/>
  <c r="D131" i="12"/>
  <c r="D140" i="12"/>
  <c r="D132" i="12"/>
  <c r="D124" i="12"/>
  <c r="D141" i="12"/>
  <c r="D133" i="12"/>
  <c r="D125" i="12"/>
  <c r="D135" i="12"/>
  <c r="D127" i="12"/>
  <c r="C21" i="12"/>
  <c r="D143" i="12"/>
  <c r="C231" i="12"/>
  <c r="C223" i="12"/>
  <c r="C224" i="12"/>
  <c r="C225" i="12"/>
  <c r="C226" i="12"/>
  <c r="C228" i="12"/>
  <c r="C220" i="12"/>
  <c r="C227" i="12"/>
  <c r="C211" i="12"/>
  <c r="C222" i="12"/>
  <c r="C221" i="12"/>
  <c r="C213" i="12"/>
  <c r="C219" i="12"/>
  <c r="C214" i="12"/>
  <c r="C215" i="12"/>
  <c r="C217" i="12"/>
  <c r="C229" i="12"/>
  <c r="D209" i="12"/>
  <c r="C210" i="12"/>
  <c r="C212" i="12"/>
  <c r="C216" i="12"/>
  <c r="C218" i="12"/>
  <c r="D250" i="12"/>
  <c r="D246" i="12"/>
  <c r="D251" i="12"/>
  <c r="D247" i="12"/>
  <c r="D248" i="12"/>
  <c r="D240" i="12"/>
  <c r="D249" i="12"/>
  <c r="D241" i="12"/>
  <c r="D233" i="12"/>
  <c r="D242" i="12"/>
  <c r="D234" i="12"/>
  <c r="D243" i="12"/>
  <c r="D235" i="12"/>
  <c r="D245" i="12"/>
  <c r="D237" i="12"/>
  <c r="D236" i="12"/>
  <c r="D239" i="12"/>
  <c r="D244" i="12"/>
  <c r="K299" i="12"/>
  <c r="K277" i="12"/>
  <c r="J277" i="12"/>
  <c r="K310" i="12"/>
  <c r="C252" i="12"/>
  <c r="D280" i="12"/>
  <c r="C285" i="12"/>
  <c r="D294" i="12"/>
  <c r="C298" i="12"/>
  <c r="K298" i="12" s="1"/>
  <c r="D303" i="12"/>
  <c r="C308" i="12"/>
  <c r="D256" i="12"/>
  <c r="D262" i="12"/>
  <c r="D267" i="12"/>
  <c r="D272" i="12"/>
  <c r="D277" i="12"/>
  <c r="D286" i="12"/>
  <c r="C290" i="12"/>
  <c r="C295" i="12"/>
  <c r="C300" i="12"/>
  <c r="D309" i="12"/>
  <c r="D300" i="12"/>
  <c r="C232" i="12"/>
  <c r="D253" i="12"/>
  <c r="D278" i="12"/>
  <c r="C282" i="12"/>
  <c r="C287" i="12"/>
  <c r="D291" i="12"/>
  <c r="D296" i="12"/>
  <c r="C305" i="12"/>
  <c r="D269" i="12"/>
  <c r="C309" i="12"/>
  <c r="J310" i="12" s="1"/>
  <c r="C301" i="12"/>
  <c r="C294" i="12"/>
  <c r="C286" i="12"/>
  <c r="C278" i="12"/>
  <c r="K275" i="12"/>
  <c r="C311" i="12"/>
  <c r="C303" i="12"/>
  <c r="C296" i="12"/>
  <c r="C288" i="12"/>
  <c r="C280" i="12"/>
  <c r="C304" i="12"/>
  <c r="C289" i="12"/>
  <c r="C281" i="12"/>
  <c r="C306" i="12"/>
  <c r="J307" i="12" s="1"/>
  <c r="C291" i="12"/>
  <c r="C283" i="12"/>
  <c r="J284" i="12" s="1"/>
  <c r="C292" i="12"/>
  <c r="D259" i="12"/>
  <c r="D264" i="12"/>
  <c r="D310" i="12"/>
  <c r="D302" i="12"/>
  <c r="D295" i="12"/>
  <c r="D287" i="12"/>
  <c r="D279" i="12"/>
  <c r="D304" i="12"/>
  <c r="D297" i="12"/>
  <c r="D289" i="12"/>
  <c r="D281" i="12"/>
  <c r="D305" i="12"/>
  <c r="D298" i="12"/>
  <c r="D290" i="12"/>
  <c r="D282" i="12"/>
  <c r="D307" i="12"/>
  <c r="D299" i="12"/>
  <c r="D292" i="12"/>
  <c r="D284" i="12"/>
  <c r="D276" i="12"/>
  <c r="D283" i="12"/>
  <c r="D288" i="12"/>
  <c r="K293" i="12"/>
  <c r="J293" i="12"/>
  <c r="J302" i="12"/>
  <c r="D306" i="12"/>
  <c r="D311" i="12"/>
  <c r="D271" i="12"/>
  <c r="D263" i="12"/>
  <c r="D255" i="12"/>
  <c r="D273" i="12"/>
  <c r="D265" i="12"/>
  <c r="D257" i="12"/>
  <c r="D274" i="12"/>
  <c r="D266" i="12"/>
  <c r="D258" i="12"/>
  <c r="D268" i="12"/>
  <c r="D260" i="12"/>
  <c r="D293" i="12"/>
  <c r="M37" i="10"/>
  <c r="J29" i="10"/>
  <c r="D54" i="10"/>
  <c r="D46" i="10"/>
  <c r="D56" i="10"/>
  <c r="D48" i="10"/>
  <c r="D40" i="10"/>
  <c r="D49" i="10"/>
  <c r="D41" i="10"/>
  <c r="D50" i="10"/>
  <c r="D42" i="10"/>
  <c r="D44" i="10"/>
  <c r="D39" i="10"/>
  <c r="D37" i="10"/>
  <c r="D43" i="10"/>
  <c r="D53" i="10"/>
  <c r="D47" i="10"/>
  <c r="D52" i="10"/>
  <c r="D38" i="10"/>
  <c r="D51" i="10"/>
  <c r="D55" i="10"/>
  <c r="D45" i="10"/>
  <c r="C116" i="10"/>
  <c r="C108" i="10"/>
  <c r="C118" i="10"/>
  <c r="C110" i="10"/>
  <c r="C119" i="10"/>
  <c r="C114" i="10"/>
  <c r="C101" i="10"/>
  <c r="C111" i="10"/>
  <c r="C106" i="10"/>
  <c r="C102" i="10"/>
  <c r="C103" i="10"/>
  <c r="J100" i="10"/>
  <c r="C107" i="10"/>
  <c r="C117" i="10"/>
  <c r="C113" i="10"/>
  <c r="C104" i="10"/>
  <c r="C112" i="10"/>
  <c r="C20" i="10"/>
  <c r="C26" i="10"/>
  <c r="C28" i="10"/>
  <c r="I29" i="10" s="1"/>
  <c r="E31" i="10"/>
  <c r="C120" i="10"/>
  <c r="C19" i="10"/>
  <c r="D20" i="10"/>
  <c r="D28" i="10"/>
  <c r="C30" i="10"/>
  <c r="C115" i="10"/>
  <c r="J132" i="10"/>
  <c r="E25" i="10"/>
  <c r="E26" i="10"/>
  <c r="C18" i="10"/>
  <c r="D19" i="10"/>
  <c r="E24" i="10"/>
  <c r="C34" i="10"/>
  <c r="C36" i="10"/>
  <c r="J135" i="10"/>
  <c r="C17" i="10"/>
  <c r="D18" i="10"/>
  <c r="E30" i="10"/>
  <c r="D57" i="10"/>
  <c r="C57" i="10"/>
  <c r="C109" i="10"/>
  <c r="C16" i="10"/>
  <c r="D17" i="10"/>
  <c r="C27" i="10"/>
  <c r="E32" i="10"/>
  <c r="E55" i="10"/>
  <c r="E47" i="10"/>
  <c r="E49" i="10"/>
  <c r="E41" i="10"/>
  <c r="E50" i="10"/>
  <c r="E42" i="10"/>
  <c r="E51" i="10"/>
  <c r="E43" i="10"/>
  <c r="E95" i="10"/>
  <c r="E87" i="10"/>
  <c r="E79" i="10"/>
  <c r="E96" i="10"/>
  <c r="E88" i="10"/>
  <c r="E80" i="10"/>
  <c r="E97" i="10"/>
  <c r="E89" i="10"/>
  <c r="E81" i="10"/>
  <c r="E98" i="10"/>
  <c r="E90" i="10"/>
  <c r="E82" i="10"/>
  <c r="E99" i="10"/>
  <c r="E91" i="10"/>
  <c r="E83" i="10"/>
  <c r="E92" i="10"/>
  <c r="E84" i="10"/>
  <c r="E93" i="10"/>
  <c r="E85" i="10"/>
  <c r="C105" i="10"/>
  <c r="J148" i="10"/>
  <c r="C31" i="10"/>
  <c r="C23" i="10"/>
  <c r="C32" i="10"/>
  <c r="C24" i="10"/>
  <c r="C14" i="10"/>
  <c r="C15" i="10"/>
  <c r="E17" i="10"/>
  <c r="C25" i="10"/>
  <c r="C121" i="10"/>
  <c r="J160" i="10"/>
  <c r="E15" i="10"/>
  <c r="D24" i="10"/>
  <c r="D33" i="10"/>
  <c r="D25" i="10"/>
  <c r="D15" i="10"/>
  <c r="C22" i="10"/>
  <c r="E27" i="10"/>
  <c r="C35" i="10"/>
  <c r="D117" i="10"/>
  <c r="D109" i="10"/>
  <c r="D119" i="10"/>
  <c r="D111" i="10"/>
  <c r="D120" i="10"/>
  <c r="D115" i="10"/>
  <c r="D114" i="10"/>
  <c r="D106" i="10"/>
  <c r="D102" i="10"/>
  <c r="D118" i="10"/>
  <c r="D103" i="10"/>
  <c r="D110" i="10"/>
  <c r="D107" i="10"/>
  <c r="D113" i="10"/>
  <c r="D104" i="10"/>
  <c r="D108" i="10"/>
  <c r="D116" i="10"/>
  <c r="D112" i="10"/>
  <c r="D121" i="10"/>
  <c r="D105" i="10"/>
  <c r="D101" i="10"/>
  <c r="E77" i="10"/>
  <c r="D84" i="10"/>
  <c r="D92" i="10"/>
  <c r="E101" i="10"/>
  <c r="C150" i="10"/>
  <c r="E121" i="10"/>
  <c r="E105" i="10"/>
  <c r="C137" i="10"/>
  <c r="C138" i="10"/>
  <c r="C130" i="10"/>
  <c r="C141" i="10"/>
  <c r="C133" i="10"/>
  <c r="C125" i="10"/>
  <c r="C140" i="10"/>
  <c r="C127" i="10"/>
  <c r="C123" i="10"/>
  <c r="C142" i="10"/>
  <c r="I143" i="10" s="1"/>
  <c r="C139" i="10"/>
  <c r="I122" i="10"/>
  <c r="C126" i="10"/>
  <c r="C136" i="10"/>
  <c r="C131" i="10"/>
  <c r="I132" i="10" s="1"/>
  <c r="J284" i="10"/>
  <c r="D82" i="10"/>
  <c r="D90" i="10"/>
  <c r="D98" i="10"/>
  <c r="D122" i="10"/>
  <c r="C164" i="10"/>
  <c r="E74" i="10"/>
  <c r="D81" i="10"/>
  <c r="D89" i="10"/>
  <c r="D97" i="10"/>
  <c r="E117" i="10"/>
  <c r="E139" i="10"/>
  <c r="E131" i="10"/>
  <c r="E132" i="10"/>
  <c r="E134" i="10"/>
  <c r="E133" i="10"/>
  <c r="E126" i="10"/>
  <c r="E141" i="10"/>
  <c r="E130" i="10"/>
  <c r="E137" i="10"/>
  <c r="C134" i="10"/>
  <c r="E65" i="10"/>
  <c r="D80" i="10"/>
  <c r="D88" i="10"/>
  <c r="D96" i="10"/>
  <c r="C124" i="10"/>
  <c r="C128" i="10"/>
  <c r="C129" i="10"/>
  <c r="J197" i="10"/>
  <c r="J122" i="10"/>
  <c r="C161" i="10"/>
  <c r="C153" i="10"/>
  <c r="C145" i="10"/>
  <c r="C162" i="10"/>
  <c r="C154" i="10"/>
  <c r="C146" i="10"/>
  <c r="J143" i="10"/>
  <c r="C165" i="10"/>
  <c r="C157" i="10"/>
  <c r="C149" i="10"/>
  <c r="C159" i="10"/>
  <c r="C156" i="10"/>
  <c r="C158" i="10"/>
  <c r="C155" i="10"/>
  <c r="C147" i="10"/>
  <c r="C163" i="10"/>
  <c r="C152" i="10"/>
  <c r="C144" i="10"/>
  <c r="D86" i="10"/>
  <c r="E103" i="10"/>
  <c r="E119" i="10"/>
  <c r="D143" i="10"/>
  <c r="C151" i="10"/>
  <c r="E181" i="10"/>
  <c r="D184" i="10"/>
  <c r="D176" i="10"/>
  <c r="D185" i="10"/>
  <c r="D177" i="10"/>
  <c r="D186" i="10"/>
  <c r="D178" i="10"/>
  <c r="D179" i="10"/>
  <c r="D181" i="10"/>
  <c r="D173" i="10"/>
  <c r="D172" i="10"/>
  <c r="D170" i="10"/>
  <c r="D175" i="10"/>
  <c r="D171" i="10"/>
  <c r="D180" i="10"/>
  <c r="C166" i="10"/>
  <c r="D174" i="10"/>
  <c r="E177" i="10"/>
  <c r="E178" i="10"/>
  <c r="E179" i="10"/>
  <c r="E171" i="10"/>
  <c r="E182" i="10"/>
  <c r="D167" i="10"/>
  <c r="D182" i="10"/>
  <c r="J198" i="10"/>
  <c r="I198" i="10"/>
  <c r="D245" i="10"/>
  <c r="D246" i="10"/>
  <c r="D238" i="10"/>
  <c r="D247" i="10"/>
  <c r="D239" i="10"/>
  <c r="D249" i="10"/>
  <c r="D251" i="10"/>
  <c r="D235" i="10"/>
  <c r="D250" i="10"/>
  <c r="D241" i="10"/>
  <c r="D236" i="10"/>
  <c r="D243" i="10"/>
  <c r="D240" i="10"/>
  <c r="D237" i="10"/>
  <c r="D242" i="10"/>
  <c r="D244" i="10"/>
  <c r="D234" i="10"/>
  <c r="D248" i="10"/>
  <c r="D233" i="10"/>
  <c r="J239" i="10"/>
  <c r="E151" i="10"/>
  <c r="E159" i="10"/>
  <c r="C244" i="10"/>
  <c r="C245" i="10"/>
  <c r="C237" i="10"/>
  <c r="C246" i="10"/>
  <c r="C238" i="10"/>
  <c r="I239" i="10" s="1"/>
  <c r="C234" i="10"/>
  <c r="C251" i="10"/>
  <c r="C235" i="10"/>
  <c r="J232" i="10"/>
  <c r="C250" i="10"/>
  <c r="C241" i="10"/>
  <c r="C236" i="10"/>
  <c r="I232" i="10"/>
  <c r="C249" i="10"/>
  <c r="C243" i="10"/>
  <c r="C242" i="10"/>
  <c r="C247" i="10"/>
  <c r="C248" i="10"/>
  <c r="C233" i="10"/>
  <c r="C240" i="10"/>
  <c r="C202" i="10"/>
  <c r="C203" i="10"/>
  <c r="C204" i="10"/>
  <c r="C205" i="10"/>
  <c r="C191" i="10"/>
  <c r="C208" i="10"/>
  <c r="I209" i="10" s="1"/>
  <c r="C199" i="10"/>
  <c r="C192" i="10"/>
  <c r="C207" i="10"/>
  <c r="C206" i="10"/>
  <c r="C193" i="10"/>
  <c r="C200" i="10"/>
  <c r="C194" i="10"/>
  <c r="C201" i="10"/>
  <c r="C196" i="10"/>
  <c r="C188" i="10"/>
  <c r="E148" i="10"/>
  <c r="E156" i="10"/>
  <c r="E164" i="10"/>
  <c r="C226" i="10"/>
  <c r="C218" i="10"/>
  <c r="C210" i="10"/>
  <c r="C227" i="10"/>
  <c r="C219" i="10"/>
  <c r="C211" i="10"/>
  <c r="C228" i="10"/>
  <c r="C220" i="10"/>
  <c r="C212" i="10"/>
  <c r="J209" i="10"/>
  <c r="C229" i="10"/>
  <c r="C221" i="10"/>
  <c r="C213" i="10"/>
  <c r="C224" i="10"/>
  <c r="C223" i="10"/>
  <c r="C222" i="10"/>
  <c r="C217" i="10"/>
  <c r="C216" i="10"/>
  <c r="E155" i="10"/>
  <c r="C189" i="10"/>
  <c r="C190" i="10"/>
  <c r="D227" i="10"/>
  <c r="D219" i="10"/>
  <c r="D211" i="10"/>
  <c r="D228" i="10"/>
  <c r="D220" i="10"/>
  <c r="D212" i="10"/>
  <c r="D229" i="10"/>
  <c r="D221" i="10"/>
  <c r="D213" i="10"/>
  <c r="D230" i="10"/>
  <c r="D222" i="10"/>
  <c r="D214" i="10"/>
  <c r="D224" i="10"/>
  <c r="D218" i="10"/>
  <c r="D223" i="10"/>
  <c r="D217" i="10"/>
  <c r="D231" i="10"/>
  <c r="D215" i="10"/>
  <c r="D226" i="10"/>
  <c r="C231" i="10"/>
  <c r="J187" i="10"/>
  <c r="C195" i="10"/>
  <c r="D189" i="10"/>
  <c r="E198" i="10"/>
  <c r="E228" i="10"/>
  <c r="E220" i="10"/>
  <c r="E212" i="10"/>
  <c r="E229" i="10"/>
  <c r="E221" i="10"/>
  <c r="E213" i="10"/>
  <c r="E230" i="10"/>
  <c r="E222" i="10"/>
  <c r="E214" i="10"/>
  <c r="E231" i="10"/>
  <c r="E223" i="10"/>
  <c r="E215" i="10"/>
  <c r="E219" i="10"/>
  <c r="E225" i="10"/>
  <c r="E235" i="10"/>
  <c r="D203" i="10"/>
  <c r="D204" i="10"/>
  <c r="D205" i="10"/>
  <c r="D206" i="10"/>
  <c r="D195" i="10"/>
  <c r="E196" i="10"/>
  <c r="E226" i="10"/>
  <c r="E246" i="10"/>
  <c r="E238" i="10"/>
  <c r="E247" i="10"/>
  <c r="E239" i="10"/>
  <c r="E248" i="10"/>
  <c r="E240" i="10"/>
  <c r="E250" i="10"/>
  <c r="E241" i="10"/>
  <c r="E236" i="10"/>
  <c r="E249" i="10"/>
  <c r="E243" i="10"/>
  <c r="E237" i="10"/>
  <c r="E245" i="10"/>
  <c r="E207" i="10"/>
  <c r="D194" i="10"/>
  <c r="E195" i="10"/>
  <c r="D200" i="10"/>
  <c r="J311" i="10"/>
  <c r="D193" i="10"/>
  <c r="E194" i="10"/>
  <c r="D207" i="10"/>
  <c r="E211" i="10"/>
  <c r="E217" i="10"/>
  <c r="E227" i="10"/>
  <c r="E233" i="10"/>
  <c r="D298" i="10"/>
  <c r="D282" i="10"/>
  <c r="D306" i="10"/>
  <c r="D291" i="10"/>
  <c r="D307" i="10"/>
  <c r="D276" i="10"/>
  <c r="D304" i="10"/>
  <c r="D285" i="10"/>
  <c r="D296" i="10"/>
  <c r="D293" i="10"/>
  <c r="D309" i="10"/>
  <c r="D295" i="10"/>
  <c r="D311" i="10"/>
  <c r="D286" i="10"/>
  <c r="D277" i="10"/>
  <c r="D287" i="10"/>
  <c r="D278" i="10"/>
  <c r="D192" i="10"/>
  <c r="E193" i="10"/>
  <c r="D199" i="10"/>
  <c r="D202" i="10"/>
  <c r="D208" i="10"/>
  <c r="E269" i="10"/>
  <c r="E261" i="10"/>
  <c r="E253" i="10"/>
  <c r="E273" i="10"/>
  <c r="E267" i="10"/>
  <c r="E271" i="10"/>
  <c r="E254" i="10"/>
  <c r="E268" i="10"/>
  <c r="E258" i="10"/>
  <c r="E262" i="10"/>
  <c r="E274" i="10"/>
  <c r="J299" i="10"/>
  <c r="C308" i="10"/>
  <c r="J286" i="10"/>
  <c r="C304" i="10"/>
  <c r="C289" i="10"/>
  <c r="C281" i="10"/>
  <c r="C305" i="10"/>
  <c r="C298" i="10"/>
  <c r="J298" i="10" s="1"/>
  <c r="C290" i="10"/>
  <c r="C282" i="10"/>
  <c r="C306" i="10"/>
  <c r="C291" i="10"/>
  <c r="C283" i="10"/>
  <c r="C307" i="10"/>
  <c r="C302" i="10"/>
  <c r="C294" i="10"/>
  <c r="C280" i="10"/>
  <c r="C278" i="10"/>
  <c r="C310" i="10"/>
  <c r="C288" i="10"/>
  <c r="C285" i="10"/>
  <c r="C276" i="10"/>
  <c r="C296" i="10"/>
  <c r="C293" i="10"/>
  <c r="J275" i="10"/>
  <c r="C301" i="10"/>
  <c r="C309" i="10"/>
  <c r="C292" i="10"/>
  <c r="C287" i="10"/>
  <c r="C279" i="10"/>
  <c r="C277" i="10"/>
  <c r="C303" i="10"/>
  <c r="C300" i="10"/>
  <c r="C295" i="10"/>
  <c r="D261" i="10"/>
  <c r="D264" i="10"/>
  <c r="D271" i="10"/>
  <c r="E306" i="10"/>
  <c r="E291" i="10"/>
  <c r="E283" i="10"/>
  <c r="E307" i="10"/>
  <c r="E299" i="10"/>
  <c r="E292" i="10"/>
  <c r="E284" i="10"/>
  <c r="E308" i="10"/>
  <c r="E300" i="10"/>
  <c r="E293" i="10"/>
  <c r="E285" i="10"/>
  <c r="E277" i="10"/>
  <c r="E286" i="10"/>
  <c r="D257" i="10"/>
  <c r="D274" i="10"/>
  <c r="E305" i="10"/>
  <c r="E311" i="10"/>
  <c r="D253" i="10"/>
  <c r="D256" i="10"/>
  <c r="D263" i="10"/>
  <c r="E279" i="10"/>
  <c r="E281" i="10"/>
  <c r="E287" i="10"/>
  <c r="E309" i="10"/>
  <c r="D268" i="10"/>
  <c r="D260" i="10"/>
  <c r="D266" i="10"/>
  <c r="E301" i="10"/>
  <c r="C252" i="10"/>
  <c r="D259" i="10"/>
  <c r="D262" i="10"/>
  <c r="D269" i="10"/>
  <c r="D272" i="10"/>
  <c r="E276" i="10"/>
  <c r="E290" i="10"/>
  <c r="E296" i="10"/>
  <c r="O297" i="10"/>
  <c r="E298" i="10"/>
  <c r="C187" i="9"/>
  <c r="D190" i="9"/>
  <c r="D274" i="5"/>
  <c r="D122" i="9"/>
  <c r="D141" i="9" s="1"/>
  <c r="C267" i="9"/>
  <c r="U14" i="9"/>
  <c r="D294" i="2"/>
  <c r="F62" i="9"/>
  <c r="C236" i="9"/>
  <c r="J236" i="9" s="1"/>
  <c r="C266" i="9"/>
  <c r="F69" i="9"/>
  <c r="D281" i="9"/>
  <c r="F43" i="9"/>
  <c r="E57" i="9"/>
  <c r="E75" i="9" s="1"/>
  <c r="M67" i="9"/>
  <c r="D189" i="9"/>
  <c r="F21" i="9"/>
  <c r="C219" i="9"/>
  <c r="J219" i="9" s="1"/>
  <c r="C250" i="9"/>
  <c r="J250" i="9" s="1"/>
  <c r="C216" i="9"/>
  <c r="M55" i="9"/>
  <c r="C213" i="9"/>
  <c r="D117" i="9"/>
  <c r="D106" i="9"/>
  <c r="D94" i="9"/>
  <c r="D93" i="9"/>
  <c r="D85" i="9"/>
  <c r="D98" i="9"/>
  <c r="D91" i="9"/>
  <c r="D83" i="9"/>
  <c r="D92" i="9"/>
  <c r="D84" i="9"/>
  <c r="F126" i="5"/>
  <c r="F126" i="9"/>
  <c r="F222" i="5"/>
  <c r="F222" i="9"/>
  <c r="F271" i="5"/>
  <c r="F271" i="9"/>
  <c r="E306" i="9"/>
  <c r="E291" i="9"/>
  <c r="E300" i="9"/>
  <c r="E307" i="9"/>
  <c r="E285" i="9"/>
  <c r="E290" i="9"/>
  <c r="E284" i="9"/>
  <c r="M259" i="5"/>
  <c r="M259" i="9"/>
  <c r="F293" i="8"/>
  <c r="F293" i="9"/>
  <c r="F285" i="8"/>
  <c r="F285" i="9"/>
  <c r="F310" i="5"/>
  <c r="F310" i="9"/>
  <c r="F302" i="8"/>
  <c r="F302" i="9"/>
  <c r="M293" i="8"/>
  <c r="M293" i="9"/>
  <c r="F55" i="9"/>
  <c r="F74" i="9"/>
  <c r="F93" i="9"/>
  <c r="F100" i="9"/>
  <c r="D102" i="2"/>
  <c r="F301" i="8"/>
  <c r="F301" i="9"/>
  <c r="M135" i="9"/>
  <c r="F209" i="9"/>
  <c r="E209" i="9"/>
  <c r="E214" i="9" s="1"/>
  <c r="F229" i="5"/>
  <c r="F229" i="9"/>
  <c r="F252" i="9"/>
  <c r="E252" i="9"/>
  <c r="M151" i="5"/>
  <c r="M151" i="9"/>
  <c r="M167" i="5"/>
  <c r="M167" i="9"/>
  <c r="C115" i="8"/>
  <c r="J100" i="8"/>
  <c r="M43" i="9"/>
  <c r="M69" i="9"/>
  <c r="C78" i="9"/>
  <c r="C79" i="9" s="1"/>
  <c r="M79" i="9"/>
  <c r="D54" i="2"/>
  <c r="D118" i="2"/>
  <c r="C140" i="9"/>
  <c r="J140" i="9" s="1"/>
  <c r="C131" i="9"/>
  <c r="J131" i="9" s="1"/>
  <c r="C123" i="9"/>
  <c r="J123" i="9" s="1"/>
  <c r="D47" i="2"/>
  <c r="M275" i="5"/>
  <c r="M275" i="9"/>
  <c r="M280" i="8"/>
  <c r="M280" i="9"/>
  <c r="F307" i="8"/>
  <c r="F307" i="9"/>
  <c r="F299" i="8"/>
  <c r="F299" i="9"/>
  <c r="M306" i="8"/>
  <c r="M306" i="9"/>
  <c r="M45" i="9"/>
  <c r="F64" i="9"/>
  <c r="M84" i="9"/>
  <c r="F92" i="9"/>
  <c r="F117" i="9"/>
  <c r="F248" i="9"/>
  <c r="F275" i="9"/>
  <c r="D38" i="2"/>
  <c r="D94" i="2"/>
  <c r="D162" i="2"/>
  <c r="F202" i="5"/>
  <c r="F202" i="9"/>
  <c r="F122" i="8"/>
  <c r="E122" i="9"/>
  <c r="E136" i="9" s="1"/>
  <c r="F220" i="5"/>
  <c r="F220" i="9"/>
  <c r="M173" i="5"/>
  <c r="M173" i="9"/>
  <c r="F297" i="8"/>
  <c r="F297" i="9"/>
  <c r="F289" i="8"/>
  <c r="F289" i="9"/>
  <c r="F281" i="8"/>
  <c r="F281" i="9"/>
  <c r="M297" i="8"/>
  <c r="M297" i="9"/>
  <c r="M281" i="5"/>
  <c r="M281" i="9"/>
  <c r="M305" i="5"/>
  <c r="M305" i="9"/>
  <c r="J275" i="8"/>
  <c r="F14" i="9"/>
  <c r="E78" i="9"/>
  <c r="F96" i="9"/>
  <c r="F101" i="9"/>
  <c r="D34" i="2"/>
  <c r="D110" i="2"/>
  <c r="D194" i="2"/>
  <c r="D226" i="2"/>
  <c r="F214" i="5"/>
  <c r="F214" i="9"/>
  <c r="F259" i="5"/>
  <c r="F259" i="9"/>
  <c r="M163" i="5"/>
  <c r="M163" i="9"/>
  <c r="M179" i="5"/>
  <c r="M179" i="9"/>
  <c r="F296" i="8"/>
  <c r="F296" i="9"/>
  <c r="F288" i="8"/>
  <c r="F288" i="9"/>
  <c r="F298" i="8"/>
  <c r="F298" i="9"/>
  <c r="F305" i="8"/>
  <c r="F305" i="9"/>
  <c r="M298" i="8"/>
  <c r="M298" i="9"/>
  <c r="M304" i="8"/>
  <c r="M304" i="9"/>
  <c r="F26" i="9"/>
  <c r="F30" i="9"/>
  <c r="C36" i="9"/>
  <c r="C41" i="9" s="1"/>
  <c r="F56" i="9"/>
  <c r="F86" i="9"/>
  <c r="F88" i="9"/>
  <c r="C100" i="9"/>
  <c r="C107" i="9" s="1"/>
  <c r="M101" i="9"/>
  <c r="D26" i="2"/>
  <c r="E143" i="9"/>
  <c r="F143" i="9"/>
  <c r="F156" i="8"/>
  <c r="F156" i="9"/>
  <c r="F161" i="5"/>
  <c r="F161" i="9"/>
  <c r="F163" i="8"/>
  <c r="F163" i="9"/>
  <c r="E166" i="8"/>
  <c r="E167" i="8" s="1"/>
  <c r="F166" i="9"/>
  <c r="E166" i="9"/>
  <c r="F175" i="5"/>
  <c r="F175" i="9"/>
  <c r="E187" i="9"/>
  <c r="F187" i="9"/>
  <c r="F191" i="5"/>
  <c r="F191" i="9"/>
  <c r="D310" i="2"/>
  <c r="F304" i="8"/>
  <c r="F304" i="9"/>
  <c r="M16" i="9"/>
  <c r="M18" i="9"/>
  <c r="M24" i="9"/>
  <c r="M26" i="9"/>
  <c r="E36" i="9"/>
  <c r="M49" i="9"/>
  <c r="F63" i="9"/>
  <c r="F109" i="9"/>
  <c r="F232" i="9"/>
  <c r="D30" i="2"/>
  <c r="D138" i="2"/>
  <c r="M188" i="5"/>
  <c r="M188" i="9"/>
  <c r="F261" i="5"/>
  <c r="F261" i="9"/>
  <c r="F286" i="8"/>
  <c r="F286" i="9"/>
  <c r="F311" i="8"/>
  <c r="F311" i="9"/>
  <c r="F303" i="8"/>
  <c r="F303" i="9"/>
  <c r="C13" i="9"/>
  <c r="C26" i="9" s="1"/>
  <c r="J26" i="9" s="1"/>
  <c r="D13" i="9"/>
  <c r="F53" i="9"/>
  <c r="F60" i="9"/>
  <c r="F65" i="9"/>
  <c r="F67" i="9"/>
  <c r="E100" i="9"/>
  <c r="C172" i="9"/>
  <c r="J172" i="9" s="1"/>
  <c r="J166" i="9"/>
  <c r="C173" i="9"/>
  <c r="J173" i="9" s="1"/>
  <c r="C167" i="9"/>
  <c r="J167" i="9" s="1"/>
  <c r="F294" i="9"/>
  <c r="C228" i="9"/>
  <c r="J228" i="9" s="1"/>
  <c r="C238" i="9"/>
  <c r="D188" i="9"/>
  <c r="D209" i="9"/>
  <c r="C230" i="9"/>
  <c r="J230" i="9" s="1"/>
  <c r="C247" i="9"/>
  <c r="D123" i="9"/>
  <c r="C214" i="9"/>
  <c r="J214" i="9" s="1"/>
  <c r="C222" i="9"/>
  <c r="I223" i="9" s="1"/>
  <c r="C197" i="9"/>
  <c r="C251" i="9"/>
  <c r="I252" i="9" s="1"/>
  <c r="D232" i="9"/>
  <c r="C246" i="9"/>
  <c r="D297" i="9"/>
  <c r="D306" i="9"/>
  <c r="D304" i="9"/>
  <c r="D284" i="9"/>
  <c r="E15" i="9"/>
  <c r="E23" i="9"/>
  <c r="E29" i="9"/>
  <c r="E31" i="9"/>
  <c r="D56" i="9"/>
  <c r="D48" i="9"/>
  <c r="D40" i="9"/>
  <c r="D49" i="9"/>
  <c r="D41" i="9"/>
  <c r="D50" i="9"/>
  <c r="D42" i="9"/>
  <c r="D37" i="9"/>
  <c r="D45" i="9"/>
  <c r="D39" i="9"/>
  <c r="D53" i="9"/>
  <c r="D47" i="9"/>
  <c r="D55" i="9"/>
  <c r="D44" i="9"/>
  <c r="D52" i="9"/>
  <c r="D38" i="9"/>
  <c r="D46" i="9"/>
  <c r="D43" i="9"/>
  <c r="D54" i="9"/>
  <c r="D51" i="9"/>
  <c r="C23" i="9"/>
  <c r="E14" i="9"/>
  <c r="D57" i="9"/>
  <c r="C57" i="9"/>
  <c r="E95" i="9"/>
  <c r="E90" i="9"/>
  <c r="E33" i="9"/>
  <c r="E25" i="9"/>
  <c r="E17" i="9"/>
  <c r="E34" i="9"/>
  <c r="E26" i="9"/>
  <c r="E18" i="9"/>
  <c r="E35" i="9"/>
  <c r="E27" i="9"/>
  <c r="E19" i="9"/>
  <c r="E32" i="9"/>
  <c r="C47" i="9"/>
  <c r="C39" i="9"/>
  <c r="C49" i="9"/>
  <c r="E103" i="9"/>
  <c r="E115" i="9"/>
  <c r="E16" i="9"/>
  <c r="E24" i="9"/>
  <c r="E30" i="9"/>
  <c r="C53" i="9"/>
  <c r="E22" i="9"/>
  <c r="E49" i="9"/>
  <c r="C45" i="9"/>
  <c r="E28" i="9"/>
  <c r="E53" i="9"/>
  <c r="E20" i="9"/>
  <c r="C51" i="9"/>
  <c r="C54" i="9"/>
  <c r="D118" i="9"/>
  <c r="D110" i="9"/>
  <c r="D102" i="9"/>
  <c r="D119" i="9"/>
  <c r="D111" i="9"/>
  <c r="D103" i="9"/>
  <c r="D120" i="9"/>
  <c r="D112" i="9"/>
  <c r="D104" i="9"/>
  <c r="D114" i="9"/>
  <c r="E135" i="9"/>
  <c r="E127" i="9"/>
  <c r="E137" i="9"/>
  <c r="E129" i="9"/>
  <c r="E140" i="9"/>
  <c r="E134" i="9"/>
  <c r="D82" i="9"/>
  <c r="D90" i="9"/>
  <c r="D109" i="9"/>
  <c r="D115" i="9"/>
  <c r="E123" i="9"/>
  <c r="D130" i="9"/>
  <c r="D131" i="9"/>
  <c r="D133" i="9"/>
  <c r="C139" i="9"/>
  <c r="I140" i="9" s="1"/>
  <c r="C80" i="9"/>
  <c r="D81" i="9"/>
  <c r="D89" i="9"/>
  <c r="D97" i="9"/>
  <c r="D99" i="9"/>
  <c r="D101" i="9"/>
  <c r="D107" i="9"/>
  <c r="C121" i="9"/>
  <c r="I122" i="9" s="1"/>
  <c r="D125" i="9"/>
  <c r="C128" i="9"/>
  <c r="E130" i="9"/>
  <c r="C136" i="9"/>
  <c r="C137" i="9"/>
  <c r="D139" i="9"/>
  <c r="J223" i="9"/>
  <c r="D80" i="9"/>
  <c r="D88" i="9"/>
  <c r="D96" i="9"/>
  <c r="C116" i="9"/>
  <c r="D121" i="9"/>
  <c r="D79" i="9"/>
  <c r="D87" i="9"/>
  <c r="D95" i="9"/>
  <c r="C105" i="9"/>
  <c r="D113" i="9"/>
  <c r="D116" i="9"/>
  <c r="C141" i="9"/>
  <c r="C133" i="9"/>
  <c r="C125" i="9"/>
  <c r="C142" i="9"/>
  <c r="C134" i="9"/>
  <c r="C126" i="9"/>
  <c r="C135" i="9"/>
  <c r="C127" i="9"/>
  <c r="C130" i="9"/>
  <c r="J122" i="9"/>
  <c r="C138" i="9"/>
  <c r="C124" i="9"/>
  <c r="C132" i="9"/>
  <c r="C129" i="9"/>
  <c r="D86" i="9"/>
  <c r="C117" i="9"/>
  <c r="C109" i="9"/>
  <c r="C110" i="9"/>
  <c r="C103" i="9"/>
  <c r="J100" i="9"/>
  <c r="D105" i="9"/>
  <c r="D108" i="9"/>
  <c r="C114" i="9"/>
  <c r="D142" i="9"/>
  <c r="D134" i="9"/>
  <c r="D126" i="9"/>
  <c r="D135" i="9"/>
  <c r="D127" i="9"/>
  <c r="D136" i="9"/>
  <c r="D128" i="9"/>
  <c r="D138" i="9"/>
  <c r="D124" i="9"/>
  <c r="D132" i="9"/>
  <c r="D129" i="9"/>
  <c r="D140" i="9"/>
  <c r="D137" i="9"/>
  <c r="J216" i="9"/>
  <c r="J282" i="9"/>
  <c r="D143" i="9"/>
  <c r="C143" i="9"/>
  <c r="C182" i="9"/>
  <c r="C174" i="9"/>
  <c r="C183" i="9"/>
  <c r="C175" i="9"/>
  <c r="C184" i="9"/>
  <c r="C176" i="9"/>
  <c r="C168" i="9"/>
  <c r="C185" i="9"/>
  <c r="C177" i="9"/>
  <c r="C169" i="9"/>
  <c r="C186" i="9"/>
  <c r="C178" i="9"/>
  <c r="C170" i="9"/>
  <c r="C171" i="9"/>
  <c r="C180" i="9"/>
  <c r="C181" i="9"/>
  <c r="J213" i="9"/>
  <c r="J222" i="9"/>
  <c r="D166" i="9"/>
  <c r="C179" i="9"/>
  <c r="D202" i="9"/>
  <c r="D203" i="9"/>
  <c r="D205" i="9"/>
  <c r="D204" i="9"/>
  <c r="D199" i="9"/>
  <c r="D191" i="9"/>
  <c r="D207" i="9"/>
  <c r="D201" i="9"/>
  <c r="D192" i="9"/>
  <c r="D198" i="9"/>
  <c r="D193" i="9"/>
  <c r="D206" i="9"/>
  <c r="D194" i="9"/>
  <c r="D200" i="9"/>
  <c r="D195" i="9"/>
  <c r="D208" i="9"/>
  <c r="D196" i="9"/>
  <c r="J238" i="9"/>
  <c r="E151" i="9"/>
  <c r="C192" i="9"/>
  <c r="C203" i="9"/>
  <c r="C188" i="9"/>
  <c r="J264" i="9"/>
  <c r="D269" i="9"/>
  <c r="D270" i="9"/>
  <c r="D262" i="9"/>
  <c r="D271" i="9"/>
  <c r="D263" i="9"/>
  <c r="D255" i="9"/>
  <c r="D272" i="9"/>
  <c r="D264" i="9"/>
  <c r="D256" i="9"/>
  <c r="D273" i="9"/>
  <c r="D258" i="9"/>
  <c r="D267" i="9"/>
  <c r="D266" i="9"/>
  <c r="D259" i="9"/>
  <c r="D254" i="9"/>
  <c r="D274" i="9"/>
  <c r="D261" i="9"/>
  <c r="D260" i="9"/>
  <c r="D265" i="9"/>
  <c r="D268" i="9"/>
  <c r="E196" i="9"/>
  <c r="C211" i="9"/>
  <c r="D251" i="9"/>
  <c r="E270" i="9"/>
  <c r="E264" i="9"/>
  <c r="E257" i="9"/>
  <c r="E253" i="9"/>
  <c r="E261" i="9"/>
  <c r="E262" i="9"/>
  <c r="J267" i="9"/>
  <c r="I267" i="9"/>
  <c r="C307" i="9"/>
  <c r="C299" i="9"/>
  <c r="C292" i="9"/>
  <c r="C284" i="9"/>
  <c r="C276" i="9"/>
  <c r="C308" i="9"/>
  <c r="C300" i="9"/>
  <c r="C293" i="9"/>
  <c r="C285" i="9"/>
  <c r="C277" i="9"/>
  <c r="C309" i="9"/>
  <c r="C301" i="9"/>
  <c r="C294" i="9"/>
  <c r="C286" i="9"/>
  <c r="C278" i="9"/>
  <c r="J275" i="9"/>
  <c r="C310" i="9"/>
  <c r="C302" i="9"/>
  <c r="C295" i="9"/>
  <c r="C287" i="9"/>
  <c r="C279" i="9"/>
  <c r="C306" i="9"/>
  <c r="C290" i="9"/>
  <c r="C289" i="9"/>
  <c r="C288" i="9"/>
  <c r="C305" i="9"/>
  <c r="C283" i="9"/>
  <c r="C304" i="9"/>
  <c r="C303" i="9"/>
  <c r="C296" i="9"/>
  <c r="I297" i="9" s="1"/>
  <c r="C281" i="9"/>
  <c r="C280" i="9"/>
  <c r="C291" i="9"/>
  <c r="C298" i="9"/>
  <c r="J298" i="9" s="1"/>
  <c r="C311" i="9"/>
  <c r="E203" i="9"/>
  <c r="E204" i="9"/>
  <c r="E200" i="9"/>
  <c r="C225" i="9"/>
  <c r="C217" i="9"/>
  <c r="C229" i="9"/>
  <c r="C226" i="9"/>
  <c r="C218" i="9"/>
  <c r="C210" i="9"/>
  <c r="C231" i="9"/>
  <c r="C227" i="9"/>
  <c r="C220" i="9"/>
  <c r="C212" i="9"/>
  <c r="J209" i="9"/>
  <c r="C215" i="9"/>
  <c r="I216" i="9" s="1"/>
  <c r="D217" i="9"/>
  <c r="E250" i="9"/>
  <c r="O250" i="9" s="1"/>
  <c r="E242" i="9"/>
  <c r="E234" i="9"/>
  <c r="O234" i="9" s="1"/>
  <c r="E243" i="9"/>
  <c r="E235" i="9"/>
  <c r="E245" i="9"/>
  <c r="E237" i="9"/>
  <c r="E247" i="9"/>
  <c r="E239" i="9"/>
  <c r="E248" i="9"/>
  <c r="E238" i="9"/>
  <c r="E241" i="9"/>
  <c r="E236" i="9"/>
  <c r="E233" i="9"/>
  <c r="J246" i="9"/>
  <c r="E249" i="9"/>
  <c r="E251" i="9"/>
  <c r="D218" i="9"/>
  <c r="D220" i="9"/>
  <c r="E244" i="9"/>
  <c r="E246" i="9"/>
  <c r="D257" i="9"/>
  <c r="J266" i="9"/>
  <c r="E222" i="9"/>
  <c r="E192" i="9"/>
  <c r="C221" i="9"/>
  <c r="I222" i="9" s="1"/>
  <c r="C224" i="9"/>
  <c r="E226" i="9"/>
  <c r="C242" i="9"/>
  <c r="C248" i="9"/>
  <c r="C240" i="9"/>
  <c r="C249" i="9"/>
  <c r="C241" i="9"/>
  <c r="C233" i="9"/>
  <c r="I234" i="9" s="1"/>
  <c r="C243" i="9"/>
  <c r="C235" i="9"/>
  <c r="J232" i="9"/>
  <c r="C245" i="9"/>
  <c r="C237" i="9"/>
  <c r="C239" i="9"/>
  <c r="C244" i="9"/>
  <c r="C259" i="9"/>
  <c r="E309" i="9"/>
  <c r="E301" i="9"/>
  <c r="E294" i="9"/>
  <c r="E286" i="9"/>
  <c r="E278" i="9"/>
  <c r="E310" i="9"/>
  <c r="E302" i="9"/>
  <c r="E295" i="9"/>
  <c r="E287" i="9"/>
  <c r="E279" i="9"/>
  <c r="E311" i="9"/>
  <c r="E303" i="9"/>
  <c r="E296" i="9"/>
  <c r="E288" i="9"/>
  <c r="E280" i="9"/>
  <c r="E304" i="9"/>
  <c r="E297" i="9"/>
  <c r="E289" i="9"/>
  <c r="E281" i="9"/>
  <c r="E305" i="9"/>
  <c r="E299" i="9"/>
  <c r="E293" i="9"/>
  <c r="E283" i="9"/>
  <c r="E277" i="9"/>
  <c r="E308" i="9"/>
  <c r="E298" i="9"/>
  <c r="E292" i="9"/>
  <c r="E282" i="9"/>
  <c r="E276" i="9"/>
  <c r="C268" i="9"/>
  <c r="C269" i="9"/>
  <c r="C261" i="9"/>
  <c r="C270" i="9"/>
  <c r="C262" i="9"/>
  <c r="C254" i="9"/>
  <c r="C271" i="9"/>
  <c r="C263" i="9"/>
  <c r="I264" i="9" s="1"/>
  <c r="C255" i="9"/>
  <c r="J252" i="9"/>
  <c r="C274" i="9"/>
  <c r="C273" i="9"/>
  <c r="C272" i="9"/>
  <c r="C258" i="9"/>
  <c r="C260" i="9"/>
  <c r="C257" i="9"/>
  <c r="C253" i="9"/>
  <c r="C265" i="9"/>
  <c r="C256" i="9"/>
  <c r="J297" i="9"/>
  <c r="D308" i="9"/>
  <c r="D300" i="9"/>
  <c r="D293" i="9"/>
  <c r="D285" i="9"/>
  <c r="D277" i="9"/>
  <c r="D309" i="9"/>
  <c r="D301" i="9"/>
  <c r="D294" i="9"/>
  <c r="D286" i="9"/>
  <c r="D278" i="9"/>
  <c r="D310" i="9"/>
  <c r="D302" i="9"/>
  <c r="D295" i="9"/>
  <c r="D287" i="9"/>
  <c r="D279" i="9"/>
  <c r="D311" i="9"/>
  <c r="D303" i="9"/>
  <c r="D296" i="9"/>
  <c r="D288" i="9"/>
  <c r="D280" i="9"/>
  <c r="D291" i="9"/>
  <c r="D307" i="9"/>
  <c r="D276" i="9"/>
  <c r="D282" i="9"/>
  <c r="D292" i="9"/>
  <c r="D298" i="9"/>
  <c r="D283" i="9"/>
  <c r="D299" i="9"/>
  <c r="D305" i="9"/>
  <c r="D289" i="9"/>
  <c r="D220" i="5"/>
  <c r="D12" i="2"/>
  <c r="D20" i="2"/>
  <c r="D28" i="2"/>
  <c r="D36" i="2"/>
  <c r="D44" i="2"/>
  <c r="D48" i="2"/>
  <c r="D52" i="2"/>
  <c r="D56" i="2"/>
  <c r="D60" i="2"/>
  <c r="D64" i="2"/>
  <c r="D68" i="2"/>
  <c r="D72" i="2"/>
  <c r="D76" i="2"/>
  <c r="D84" i="2"/>
  <c r="D92" i="2"/>
  <c r="D100" i="2"/>
  <c r="D108" i="2"/>
  <c r="D112" i="2"/>
  <c r="D116" i="2"/>
  <c r="D120" i="2"/>
  <c r="D124" i="2"/>
  <c r="D128" i="2"/>
  <c r="D132" i="2"/>
  <c r="D140" i="2"/>
  <c r="D148" i="2"/>
  <c r="D152" i="2"/>
  <c r="D156" i="2"/>
  <c r="D160" i="2"/>
  <c r="D164" i="2"/>
  <c r="D172" i="2"/>
  <c r="D180" i="2"/>
  <c r="D184" i="2"/>
  <c r="D188" i="2"/>
  <c r="D192" i="2"/>
  <c r="D196" i="2"/>
  <c r="D204" i="2"/>
  <c r="D212" i="2"/>
  <c r="D216" i="2"/>
  <c r="D220" i="2"/>
  <c r="D224" i="2"/>
  <c r="D228" i="2"/>
  <c r="D236" i="2"/>
  <c r="D244" i="2"/>
  <c r="D248" i="2"/>
  <c r="D252" i="2"/>
  <c r="D256" i="2"/>
  <c r="D260" i="2"/>
  <c r="D268" i="2"/>
  <c r="D276" i="2"/>
  <c r="D300" i="2"/>
  <c r="D292" i="2"/>
  <c r="D280" i="2"/>
  <c r="D307" i="2"/>
  <c r="D230" i="5"/>
  <c r="D33" i="2"/>
  <c r="D37" i="2"/>
  <c r="D57" i="2"/>
  <c r="D73" i="2"/>
  <c r="D85" i="2"/>
  <c r="D93" i="2"/>
  <c r="D109" i="2"/>
  <c r="D149" i="2"/>
  <c r="D177" i="2"/>
  <c r="D193" i="2"/>
  <c r="D209" i="2"/>
  <c r="D261" i="2"/>
  <c r="D277" i="2"/>
  <c r="D238" i="8"/>
  <c r="D214" i="5"/>
  <c r="D231" i="5"/>
  <c r="D69" i="5"/>
  <c r="D70" i="5"/>
  <c r="D217" i="5"/>
  <c r="D71" i="2"/>
  <c r="D103" i="2"/>
  <c r="D143" i="2"/>
  <c r="D151" i="2"/>
  <c r="D175" i="2"/>
  <c r="D183" i="2"/>
  <c r="D191" i="2"/>
  <c r="D207" i="2"/>
  <c r="D223" i="2"/>
  <c r="D247" i="2"/>
  <c r="D255" i="2"/>
  <c r="D271" i="2"/>
  <c r="D279" i="2"/>
  <c r="C209" i="5"/>
  <c r="C214" i="5" s="1"/>
  <c r="J214" i="5" s="1"/>
  <c r="D222" i="5"/>
  <c r="D257" i="5"/>
  <c r="D281" i="2"/>
  <c r="D210" i="5"/>
  <c r="D223" i="5"/>
  <c r="D258" i="5"/>
  <c r="D254" i="5"/>
  <c r="D212" i="5"/>
  <c r="D263" i="5"/>
  <c r="D299" i="2"/>
  <c r="D264" i="5"/>
  <c r="D291" i="2"/>
  <c r="D241" i="8"/>
  <c r="F117" i="5"/>
  <c r="F156" i="5"/>
  <c r="F303" i="5"/>
  <c r="E122" i="8"/>
  <c r="E133" i="8" s="1"/>
  <c r="F67" i="8"/>
  <c r="F163" i="5"/>
  <c r="D164" i="5"/>
  <c r="D58" i="5"/>
  <c r="D84" i="5"/>
  <c r="D179" i="5"/>
  <c r="D266" i="5"/>
  <c r="D21" i="2"/>
  <c r="D125" i="2"/>
  <c r="D133" i="2"/>
  <c r="D221" i="2"/>
  <c r="D265" i="8"/>
  <c r="D171" i="5"/>
  <c r="D297" i="2"/>
  <c r="D49" i="8"/>
  <c r="C57" i="5"/>
  <c r="F307" i="5"/>
  <c r="D59" i="5"/>
  <c r="D92" i="5"/>
  <c r="D186" i="5"/>
  <c r="C252" i="5"/>
  <c r="C269" i="5" s="1"/>
  <c r="J269" i="5" s="1"/>
  <c r="D267" i="5"/>
  <c r="D66" i="5"/>
  <c r="D97" i="5"/>
  <c r="D253" i="5"/>
  <c r="D268" i="5"/>
  <c r="D34" i="8"/>
  <c r="D172" i="5"/>
  <c r="D180" i="5"/>
  <c r="C81" i="5"/>
  <c r="D155" i="5"/>
  <c r="D173" i="5"/>
  <c r="M179" i="8"/>
  <c r="D71" i="5"/>
  <c r="D167" i="5"/>
  <c r="D62" i="5"/>
  <c r="D168" i="5"/>
  <c r="D175" i="5"/>
  <c r="F293" i="5"/>
  <c r="F53" i="8"/>
  <c r="D63" i="5"/>
  <c r="D73" i="5"/>
  <c r="D85" i="5"/>
  <c r="D145" i="5"/>
  <c r="D160" i="5"/>
  <c r="D169" i="5"/>
  <c r="D176" i="5"/>
  <c r="D183" i="5"/>
  <c r="D259" i="5"/>
  <c r="D269" i="5"/>
  <c r="D29" i="2"/>
  <c r="D161" i="2"/>
  <c r="D237" i="2"/>
  <c r="F289" i="5"/>
  <c r="D20" i="8"/>
  <c r="C166" i="8"/>
  <c r="M173" i="8"/>
  <c r="F220" i="8"/>
  <c r="F86" i="8"/>
  <c r="C96" i="5"/>
  <c r="J96" i="5" s="1"/>
  <c r="D165" i="5"/>
  <c r="C166" i="5"/>
  <c r="J166" i="5" s="1"/>
  <c r="D181" i="5"/>
  <c r="D158" i="5"/>
  <c r="F299" i="5"/>
  <c r="D72" i="5"/>
  <c r="D182" i="5"/>
  <c r="D64" i="5"/>
  <c r="D74" i="5"/>
  <c r="D89" i="5"/>
  <c r="D146" i="5"/>
  <c r="D177" i="5"/>
  <c r="D184" i="5"/>
  <c r="D261" i="5"/>
  <c r="D270" i="5"/>
  <c r="D17" i="2"/>
  <c r="F285" i="5"/>
  <c r="D28" i="8"/>
  <c r="M151" i="8"/>
  <c r="D174" i="5"/>
  <c r="D65" i="5"/>
  <c r="D147" i="5"/>
  <c r="D170" i="5"/>
  <c r="D178" i="5"/>
  <c r="D262" i="5"/>
  <c r="F281" i="5"/>
  <c r="F101" i="8"/>
  <c r="M30" i="5"/>
  <c r="M30" i="8"/>
  <c r="M226" i="5"/>
  <c r="M226" i="8"/>
  <c r="D208" i="5"/>
  <c r="D200" i="5"/>
  <c r="D284" i="2"/>
  <c r="F295" i="8"/>
  <c r="F295" i="5"/>
  <c r="C187" i="5"/>
  <c r="C204" i="5" s="1"/>
  <c r="J204" i="5" s="1"/>
  <c r="F94" i="5"/>
  <c r="F94" i="8"/>
  <c r="F203" i="5"/>
  <c r="F203" i="8"/>
  <c r="C36" i="5"/>
  <c r="D36" i="5"/>
  <c r="D52" i="5" s="1"/>
  <c r="D296" i="2"/>
  <c r="M49" i="8"/>
  <c r="M135" i="8"/>
  <c r="D165" i="8"/>
  <c r="C143" i="8"/>
  <c r="D98" i="5"/>
  <c r="D90" i="5"/>
  <c r="D79" i="5"/>
  <c r="D96" i="5"/>
  <c r="D87" i="5"/>
  <c r="D93" i="5"/>
  <c r="D83" i="5"/>
  <c r="D298" i="5"/>
  <c r="F60" i="8"/>
  <c r="F248" i="8"/>
  <c r="D253" i="8"/>
  <c r="D258" i="8"/>
  <c r="D273" i="8"/>
  <c r="D270" i="8"/>
  <c r="D267" i="8"/>
  <c r="D269" i="8"/>
  <c r="D263" i="8"/>
  <c r="D279" i="5"/>
  <c r="D286" i="5"/>
  <c r="D304" i="5"/>
  <c r="D296" i="5"/>
  <c r="D288" i="5"/>
  <c r="D306" i="5"/>
  <c r="D282" i="5"/>
  <c r="D292" i="5"/>
  <c r="D300" i="5"/>
  <c r="M303" i="8"/>
  <c r="M303" i="5"/>
  <c r="C154" i="5"/>
  <c r="J154" i="5" s="1"/>
  <c r="C152" i="5"/>
  <c r="J152" i="5" s="1"/>
  <c r="C148" i="5"/>
  <c r="J148" i="5" s="1"/>
  <c r="C157" i="5"/>
  <c r="M37" i="5"/>
  <c r="M37" i="8"/>
  <c r="F243" i="5"/>
  <c r="F243" i="8"/>
  <c r="M196" i="5"/>
  <c r="M196" i="8"/>
  <c r="D286" i="2"/>
  <c r="F309" i="8"/>
  <c r="F309" i="5"/>
  <c r="F311" i="5"/>
  <c r="D294" i="5"/>
  <c r="D52" i="8"/>
  <c r="D37" i="8"/>
  <c r="F43" i="8"/>
  <c r="M188" i="8"/>
  <c r="D284" i="5"/>
  <c r="F202" i="8"/>
  <c r="M161" i="5"/>
  <c r="M161" i="8"/>
  <c r="F51" i="5"/>
  <c r="F51" i="8"/>
  <c r="F136" i="8"/>
  <c r="F136" i="5"/>
  <c r="F148" i="5"/>
  <c r="F148" i="8"/>
  <c r="F182" i="5"/>
  <c r="F182" i="8"/>
  <c r="F193" i="5"/>
  <c r="F193" i="8"/>
  <c r="D229" i="5"/>
  <c r="D221" i="5"/>
  <c r="D213" i="5"/>
  <c r="D227" i="5"/>
  <c r="D219" i="5"/>
  <c r="D211" i="5"/>
  <c r="D224" i="5"/>
  <c r="D216" i="5"/>
  <c r="D310" i="5"/>
  <c r="C36" i="8"/>
  <c r="D76" i="8"/>
  <c r="F271" i="8"/>
  <c r="C289" i="8"/>
  <c r="C281" i="8"/>
  <c r="F287" i="8"/>
  <c r="F287" i="5"/>
  <c r="D302" i="5"/>
  <c r="F47" i="5"/>
  <c r="F47" i="8"/>
  <c r="C95" i="5"/>
  <c r="J95" i="5" s="1"/>
  <c r="D289" i="2"/>
  <c r="D308" i="5"/>
  <c r="D290" i="5"/>
  <c r="D239" i="8"/>
  <c r="D246" i="8"/>
  <c r="C295" i="8"/>
  <c r="D14" i="2"/>
  <c r="D18" i="2"/>
  <c r="D22" i="2"/>
  <c r="D42" i="2"/>
  <c r="D50" i="2"/>
  <c r="D58" i="2"/>
  <c r="D70" i="2"/>
  <c r="D74" i="2"/>
  <c r="D78" i="2"/>
  <c r="D86" i="2"/>
  <c r="D90" i="2"/>
  <c r="D106" i="2"/>
  <c r="D114" i="2"/>
  <c r="D122" i="2"/>
  <c r="D126" i="2"/>
  <c r="D134" i="2"/>
  <c r="D142" i="2"/>
  <c r="D146" i="2"/>
  <c r="D150" i="2"/>
  <c r="D154" i="2"/>
  <c r="D158" i="2"/>
  <c r="D166" i="2"/>
  <c r="D170" i="2"/>
  <c r="D174" i="2"/>
  <c r="D178" i="2"/>
  <c r="D182" i="2"/>
  <c r="D186" i="2"/>
  <c r="D190" i="2"/>
  <c r="D198" i="2"/>
  <c r="D202" i="2"/>
  <c r="D206" i="2"/>
  <c r="D210" i="2"/>
  <c r="D214" i="2"/>
  <c r="D218" i="2"/>
  <c r="D222" i="2"/>
  <c r="D230" i="2"/>
  <c r="D238" i="2"/>
  <c r="D242" i="2"/>
  <c r="D246" i="2"/>
  <c r="D250" i="2"/>
  <c r="D254" i="2"/>
  <c r="D262" i="2"/>
  <c r="D270" i="2"/>
  <c r="D274" i="2"/>
  <c r="D278" i="2"/>
  <c r="D302" i="2"/>
  <c r="D298" i="2"/>
  <c r="D295" i="2"/>
  <c r="D288" i="2"/>
  <c r="M18" i="8"/>
  <c r="M305" i="8"/>
  <c r="D15" i="2"/>
  <c r="D23" i="2"/>
  <c r="D31" i="2"/>
  <c r="D39" i="2"/>
  <c r="D55" i="2"/>
  <c r="D63" i="2"/>
  <c r="D79" i="2"/>
  <c r="D87" i="2"/>
  <c r="D95" i="2"/>
  <c r="D111" i="2"/>
  <c r="D119" i="2"/>
  <c r="D127" i="2"/>
  <c r="D135" i="2"/>
  <c r="D159" i="2"/>
  <c r="D167" i="2"/>
  <c r="D199" i="2"/>
  <c r="D215" i="2"/>
  <c r="D231" i="2"/>
  <c r="D239" i="2"/>
  <c r="D263" i="2"/>
  <c r="D309" i="2"/>
  <c r="D301" i="2"/>
  <c r="D283" i="2"/>
  <c r="F297" i="5"/>
  <c r="D19" i="8"/>
  <c r="D26" i="8"/>
  <c r="F62" i="8"/>
  <c r="F69" i="8"/>
  <c r="F229" i="8"/>
  <c r="F310" i="8"/>
  <c r="D308" i="2"/>
  <c r="D304" i="2"/>
  <c r="F305" i="5"/>
  <c r="M298" i="5"/>
  <c r="F26" i="8"/>
  <c r="D32" i="8"/>
  <c r="D35" i="8"/>
  <c r="F261" i="8"/>
  <c r="F109" i="5"/>
  <c r="D311" i="2"/>
  <c r="D293" i="2"/>
  <c r="D282" i="2"/>
  <c r="M293" i="5"/>
  <c r="M26" i="8"/>
  <c r="F96" i="8"/>
  <c r="M308" i="8"/>
  <c r="M308" i="5"/>
  <c r="M27" i="5"/>
  <c r="M27" i="8"/>
  <c r="M51" i="5"/>
  <c r="M51" i="8"/>
  <c r="M58" i="5"/>
  <c r="M58" i="8"/>
  <c r="M66" i="5"/>
  <c r="M66" i="8"/>
  <c r="M68" i="5"/>
  <c r="M68" i="8"/>
  <c r="M72" i="5"/>
  <c r="M72" i="8"/>
  <c r="M73" i="5"/>
  <c r="M73" i="8"/>
  <c r="M74" i="5"/>
  <c r="M74" i="8"/>
  <c r="M76" i="5"/>
  <c r="M76" i="8"/>
  <c r="M78" i="5"/>
  <c r="M78" i="8"/>
  <c r="M88" i="5"/>
  <c r="M88" i="8"/>
  <c r="M92" i="5"/>
  <c r="M92" i="8"/>
  <c r="M94" i="5"/>
  <c r="M94" i="8"/>
  <c r="M96" i="5"/>
  <c r="M96" i="8"/>
  <c r="M97" i="5"/>
  <c r="M97" i="8"/>
  <c r="M98" i="5"/>
  <c r="M98" i="8"/>
  <c r="M99" i="5"/>
  <c r="M99" i="8"/>
  <c r="M116" i="5"/>
  <c r="M116" i="8"/>
  <c r="M118" i="5"/>
  <c r="M118" i="8"/>
  <c r="M120" i="5"/>
  <c r="M120" i="8"/>
  <c r="M121" i="5"/>
  <c r="M121" i="8"/>
  <c r="M122" i="5"/>
  <c r="M122" i="8"/>
  <c r="M150" i="5"/>
  <c r="M150" i="8"/>
  <c r="M190" i="5"/>
  <c r="M190" i="8"/>
  <c r="M210" i="5"/>
  <c r="M210" i="8"/>
  <c r="M244" i="5"/>
  <c r="M244" i="8"/>
  <c r="M246" i="5"/>
  <c r="M246" i="8"/>
  <c r="M248" i="5"/>
  <c r="M248" i="8"/>
  <c r="M252" i="5"/>
  <c r="M252" i="8"/>
  <c r="M267" i="5"/>
  <c r="M267" i="8"/>
  <c r="M75" i="5"/>
  <c r="M75" i="8"/>
  <c r="M115" i="5"/>
  <c r="M115" i="8"/>
  <c r="M138" i="5"/>
  <c r="M138" i="8"/>
  <c r="M160" i="5"/>
  <c r="M160" i="8"/>
  <c r="M183" i="5"/>
  <c r="M183" i="8"/>
  <c r="M193" i="5"/>
  <c r="M193" i="8"/>
  <c r="M216" i="5"/>
  <c r="M216" i="8"/>
  <c r="M227" i="5"/>
  <c r="M227" i="8"/>
  <c r="M237" i="5"/>
  <c r="M237" i="8"/>
  <c r="M247" i="5"/>
  <c r="M247" i="8"/>
  <c r="M256" i="5"/>
  <c r="M256" i="8"/>
  <c r="M279" i="5"/>
  <c r="M279" i="8"/>
  <c r="F73" i="5"/>
  <c r="F73" i="8"/>
  <c r="F81" i="5"/>
  <c r="F81" i="8"/>
  <c r="F97" i="5"/>
  <c r="F97" i="8"/>
  <c r="F105" i="5"/>
  <c r="F105" i="8"/>
  <c r="F113" i="5"/>
  <c r="F113" i="8"/>
  <c r="F200" i="5"/>
  <c r="F200" i="8"/>
  <c r="F257" i="5"/>
  <c r="F257" i="8"/>
  <c r="M35" i="5"/>
  <c r="M35" i="8"/>
  <c r="M71" i="5"/>
  <c r="M71" i="8"/>
  <c r="M77" i="5"/>
  <c r="M77" i="8"/>
  <c r="M91" i="5"/>
  <c r="M91" i="8"/>
  <c r="M95" i="5"/>
  <c r="M95" i="8"/>
  <c r="M100" i="5"/>
  <c r="M100" i="8"/>
  <c r="M119" i="5"/>
  <c r="M119" i="8"/>
  <c r="M133" i="5"/>
  <c r="M133" i="8"/>
  <c r="M234" i="5"/>
  <c r="M234" i="8"/>
  <c r="M34" i="5"/>
  <c r="M34" i="8"/>
  <c r="U14" i="5"/>
  <c r="U14" i="8"/>
  <c r="M46" i="5"/>
  <c r="M46" i="8"/>
  <c r="M229" i="5"/>
  <c r="M229" i="8"/>
  <c r="M43" i="8"/>
  <c r="M186" i="5"/>
  <c r="M186" i="8"/>
  <c r="M19" i="5"/>
  <c r="M19" i="8"/>
  <c r="M198" i="5"/>
  <c r="M198" i="8"/>
  <c r="M166" i="5"/>
  <c r="M166" i="8"/>
  <c r="D46" i="2"/>
  <c r="D62" i="2"/>
  <c r="D82" i="2"/>
  <c r="D98" i="2"/>
  <c r="D234" i="2"/>
  <c r="D258" i="2"/>
  <c r="F18" i="5"/>
  <c r="F18" i="8"/>
  <c r="F24" i="5"/>
  <c r="F24" i="8"/>
  <c r="F28" i="5"/>
  <c r="F28" i="8"/>
  <c r="F32" i="5"/>
  <c r="F32" i="8"/>
  <c r="F36" i="8"/>
  <c r="E36" i="8"/>
  <c r="E47" i="8" s="1"/>
  <c r="F40" i="5"/>
  <c r="F40" i="8"/>
  <c r="F44" i="5"/>
  <c r="F44" i="8"/>
  <c r="F48" i="5"/>
  <c r="F48" i="8"/>
  <c r="F52" i="5"/>
  <c r="F52" i="8"/>
  <c r="M285" i="8"/>
  <c r="M285" i="5"/>
  <c r="M283" i="8"/>
  <c r="M283" i="5"/>
  <c r="M55" i="8"/>
  <c r="F208" i="5"/>
  <c r="F208" i="8"/>
  <c r="M89" i="5"/>
  <c r="M89" i="8"/>
  <c r="M93" i="5"/>
  <c r="M93" i="8"/>
  <c r="M114" i="5"/>
  <c r="M114" i="8"/>
  <c r="M141" i="5"/>
  <c r="M141" i="8"/>
  <c r="M157" i="5"/>
  <c r="M157" i="8"/>
  <c r="M174" i="5"/>
  <c r="M174" i="8"/>
  <c r="M181" i="5"/>
  <c r="M181" i="8"/>
  <c r="M223" i="5"/>
  <c r="M223" i="8"/>
  <c r="M307" i="8"/>
  <c r="M307" i="5"/>
  <c r="M56" i="5"/>
  <c r="M56" i="8"/>
  <c r="M64" i="5"/>
  <c r="M64" i="8"/>
  <c r="M104" i="5"/>
  <c r="M104" i="8"/>
  <c r="M128" i="5"/>
  <c r="M128" i="8"/>
  <c r="M139" i="5"/>
  <c r="M139" i="8"/>
  <c r="M171" i="5"/>
  <c r="M171" i="8"/>
  <c r="M218" i="5"/>
  <c r="M218" i="8"/>
  <c r="M238" i="5"/>
  <c r="M238" i="8"/>
  <c r="M257" i="5"/>
  <c r="M257" i="8"/>
  <c r="M280" i="5"/>
  <c r="E125" i="8"/>
  <c r="E142" i="8"/>
  <c r="M25" i="5"/>
  <c r="M25" i="8"/>
  <c r="M57" i="5"/>
  <c r="M57" i="8"/>
  <c r="M105" i="5"/>
  <c r="M105" i="8"/>
  <c r="M140" i="5"/>
  <c r="M140" i="8"/>
  <c r="M172" i="5"/>
  <c r="M172" i="8"/>
  <c r="M219" i="5"/>
  <c r="M219" i="8"/>
  <c r="M249" i="5"/>
  <c r="M249" i="8"/>
  <c r="M155" i="5"/>
  <c r="M155" i="8"/>
  <c r="M24" i="8"/>
  <c r="M47" i="5"/>
  <c r="M47" i="8"/>
  <c r="M106" i="5"/>
  <c r="M106" i="8"/>
  <c r="M142" i="5"/>
  <c r="M142" i="8"/>
  <c r="M220" i="5"/>
  <c r="M220" i="8"/>
  <c r="M241" i="5"/>
  <c r="M241" i="8"/>
  <c r="M301" i="8"/>
  <c r="M301" i="5"/>
  <c r="F21" i="8"/>
  <c r="M38" i="5"/>
  <c r="M38" i="8"/>
  <c r="M107" i="5"/>
  <c r="M107" i="8"/>
  <c r="M143" i="5"/>
  <c r="M143" i="8"/>
  <c r="M187" i="5"/>
  <c r="M187" i="8"/>
  <c r="M209" i="5"/>
  <c r="M209" i="8"/>
  <c r="M232" i="5"/>
  <c r="M232" i="8"/>
  <c r="M271" i="5"/>
  <c r="M271" i="8"/>
  <c r="F17" i="5"/>
  <c r="F17" i="8"/>
  <c r="F77" i="8"/>
  <c r="F77" i="5"/>
  <c r="F85" i="5"/>
  <c r="F85" i="8"/>
  <c r="M294" i="8"/>
  <c r="M294" i="5"/>
  <c r="M286" i="8"/>
  <c r="M286" i="5"/>
  <c r="M302" i="8"/>
  <c r="M302" i="5"/>
  <c r="C107" i="8"/>
  <c r="C113" i="8"/>
  <c r="C105" i="8"/>
  <c r="C114" i="8"/>
  <c r="C103" i="8"/>
  <c r="C112" i="8"/>
  <c r="C116" i="8"/>
  <c r="C120" i="8"/>
  <c r="M50" i="5"/>
  <c r="M50" i="8"/>
  <c r="M108" i="5"/>
  <c r="M108" i="8"/>
  <c r="M132" i="5"/>
  <c r="M132" i="8"/>
  <c r="M253" i="5"/>
  <c r="M253" i="8"/>
  <c r="M274" i="5"/>
  <c r="M274" i="8"/>
  <c r="M21" i="5"/>
  <c r="M21" i="8"/>
  <c r="M31" i="5"/>
  <c r="M31" i="8"/>
  <c r="M40" i="5"/>
  <c r="M40" i="8"/>
  <c r="M61" i="5"/>
  <c r="M61" i="8"/>
  <c r="M83" i="5"/>
  <c r="M83" i="8"/>
  <c r="M110" i="5"/>
  <c r="M110" i="8"/>
  <c r="M146" i="5"/>
  <c r="M146" i="8"/>
  <c r="M158" i="5"/>
  <c r="M158" i="8"/>
  <c r="M168" i="5"/>
  <c r="M168" i="8"/>
  <c r="M180" i="5"/>
  <c r="M180" i="8"/>
  <c r="M200" i="5"/>
  <c r="M200" i="8"/>
  <c r="M211" i="5"/>
  <c r="M211" i="8"/>
  <c r="M235" i="5"/>
  <c r="M235" i="8"/>
  <c r="M245" i="5"/>
  <c r="M245" i="8"/>
  <c r="M254" i="5"/>
  <c r="M254" i="8"/>
  <c r="M262" i="5"/>
  <c r="M262" i="8"/>
  <c r="M276" i="5"/>
  <c r="M276" i="8"/>
  <c r="F19" i="5"/>
  <c r="F19" i="8"/>
  <c r="F71" i="5"/>
  <c r="F71" i="8"/>
  <c r="F79" i="5"/>
  <c r="F79" i="8"/>
  <c r="F87" i="5"/>
  <c r="F87" i="8"/>
  <c r="F95" i="5"/>
  <c r="F95" i="8"/>
  <c r="F103" i="5"/>
  <c r="F103" i="8"/>
  <c r="F111" i="5"/>
  <c r="F111" i="8"/>
  <c r="F119" i="5"/>
  <c r="F119" i="8"/>
  <c r="F127" i="5"/>
  <c r="F127" i="8"/>
  <c r="F210" i="5"/>
  <c r="F210" i="8"/>
  <c r="F247" i="5"/>
  <c r="F247" i="8"/>
  <c r="F255" i="5"/>
  <c r="F255" i="8"/>
  <c r="M144" i="5"/>
  <c r="M144" i="8"/>
  <c r="M176" i="5"/>
  <c r="M176" i="8"/>
  <c r="M215" i="5"/>
  <c r="M215" i="8"/>
  <c r="M269" i="5"/>
  <c r="M269" i="8"/>
  <c r="F292" i="8"/>
  <c r="F292" i="5"/>
  <c r="F284" i="8"/>
  <c r="F284" i="5"/>
  <c r="M292" i="8"/>
  <c r="M292" i="5"/>
  <c r="M300" i="8"/>
  <c r="M300" i="5"/>
  <c r="F301" i="5"/>
  <c r="M67" i="8"/>
  <c r="M84" i="8"/>
  <c r="E114" i="8"/>
  <c r="E115" i="8"/>
  <c r="M281" i="8"/>
  <c r="M15" i="5"/>
  <c r="M15" i="8"/>
  <c r="M23" i="5"/>
  <c r="M23" i="8"/>
  <c r="M33" i="5"/>
  <c r="M33" i="8"/>
  <c r="M42" i="5"/>
  <c r="M42" i="8"/>
  <c r="M63" i="5"/>
  <c r="M63" i="8"/>
  <c r="M86" i="5"/>
  <c r="M86" i="8"/>
  <c r="M126" i="5"/>
  <c r="M126" i="8"/>
  <c r="M148" i="5"/>
  <c r="M148" i="8"/>
  <c r="M170" i="5"/>
  <c r="M170" i="8"/>
  <c r="M203" i="5"/>
  <c r="M203" i="8"/>
  <c r="M266" i="5"/>
  <c r="M266" i="8"/>
  <c r="F89" i="5"/>
  <c r="F89" i="8"/>
  <c r="F121" i="5"/>
  <c r="F121" i="8"/>
  <c r="F129" i="5"/>
  <c r="F129" i="8"/>
  <c r="F216" i="5"/>
  <c r="F216" i="8"/>
  <c r="F249" i="5"/>
  <c r="F249" i="8"/>
  <c r="M70" i="5"/>
  <c r="M70" i="8"/>
  <c r="M90" i="5"/>
  <c r="M90" i="8"/>
  <c r="M113" i="5"/>
  <c r="M113" i="8"/>
  <c r="M117" i="5"/>
  <c r="M117" i="8"/>
  <c r="M165" i="5"/>
  <c r="M165" i="8"/>
  <c r="M214" i="5"/>
  <c r="M214" i="8"/>
  <c r="M231" i="5"/>
  <c r="M231" i="8"/>
  <c r="M242" i="5"/>
  <c r="M242" i="8"/>
  <c r="M250" i="5"/>
  <c r="M250" i="8"/>
  <c r="M282" i="8"/>
  <c r="M282" i="5"/>
  <c r="M275" i="8"/>
  <c r="M44" i="5"/>
  <c r="M44" i="8"/>
  <c r="M228" i="5"/>
  <c r="M228" i="8"/>
  <c r="M291" i="8"/>
  <c r="M291" i="5"/>
  <c r="M17" i="5"/>
  <c r="M17" i="8"/>
  <c r="M36" i="5"/>
  <c r="M36" i="8"/>
  <c r="M65" i="5"/>
  <c r="M65" i="8"/>
  <c r="M129" i="5"/>
  <c r="M129" i="8"/>
  <c r="M152" i="5"/>
  <c r="M152" i="8"/>
  <c r="M162" i="5"/>
  <c r="M162" i="8"/>
  <c r="M207" i="5"/>
  <c r="M207" i="8"/>
  <c r="M240" i="5"/>
  <c r="M240" i="8"/>
  <c r="M290" i="5"/>
  <c r="M290" i="8"/>
  <c r="M130" i="5"/>
  <c r="M130" i="8"/>
  <c r="M153" i="5"/>
  <c r="M153" i="8"/>
  <c r="M177" i="5"/>
  <c r="M177" i="8"/>
  <c r="M208" i="5"/>
  <c r="M208" i="8"/>
  <c r="M230" i="5"/>
  <c r="M230" i="8"/>
  <c r="M270" i="5"/>
  <c r="M270" i="8"/>
  <c r="M295" i="8"/>
  <c r="M295" i="5"/>
  <c r="M287" i="8"/>
  <c r="M287" i="5"/>
  <c r="M311" i="8"/>
  <c r="M311" i="5"/>
  <c r="M289" i="8"/>
  <c r="M289" i="5"/>
  <c r="M16" i="8"/>
  <c r="D168" i="8"/>
  <c r="D182" i="8"/>
  <c r="D185" i="8"/>
  <c r="D178" i="8"/>
  <c r="D175" i="8"/>
  <c r="D172" i="8"/>
  <c r="M28" i="5"/>
  <c r="M28" i="8"/>
  <c r="M48" i="5"/>
  <c r="M48" i="8"/>
  <c r="M81" i="5"/>
  <c r="M81" i="8"/>
  <c r="M131" i="5"/>
  <c r="M131" i="8"/>
  <c r="M178" i="5"/>
  <c r="M178" i="8"/>
  <c r="M221" i="5"/>
  <c r="M221" i="8"/>
  <c r="M260" i="5"/>
  <c r="M260" i="8"/>
  <c r="M310" i="8"/>
  <c r="M310" i="5"/>
  <c r="M284" i="8"/>
  <c r="M284" i="5"/>
  <c r="M69" i="8"/>
  <c r="M60" i="5"/>
  <c r="M60" i="8"/>
  <c r="M82" i="5"/>
  <c r="M82" i="8"/>
  <c r="M156" i="5"/>
  <c r="M156" i="8"/>
  <c r="M199" i="5"/>
  <c r="M199" i="8"/>
  <c r="M222" i="5"/>
  <c r="M222" i="8"/>
  <c r="M261" i="5"/>
  <c r="M261" i="8"/>
  <c r="M14" i="8"/>
  <c r="M22" i="5"/>
  <c r="M22" i="8"/>
  <c r="M32" i="5"/>
  <c r="M32" i="8"/>
  <c r="M41" i="5"/>
  <c r="M41" i="8"/>
  <c r="M54" i="5"/>
  <c r="M54" i="8"/>
  <c r="M62" i="5"/>
  <c r="M62" i="8"/>
  <c r="M137" i="5"/>
  <c r="M137" i="8"/>
  <c r="M147" i="5"/>
  <c r="M147" i="8"/>
  <c r="M159" i="5"/>
  <c r="M159" i="8"/>
  <c r="M169" i="5"/>
  <c r="M169" i="8"/>
  <c r="M182" i="5"/>
  <c r="M182" i="8"/>
  <c r="M192" i="5"/>
  <c r="M192" i="8"/>
  <c r="M201" i="5"/>
  <c r="M201" i="8"/>
  <c r="M212" i="5"/>
  <c r="M212" i="8"/>
  <c r="M236" i="5"/>
  <c r="M236" i="8"/>
  <c r="M255" i="5"/>
  <c r="M255" i="8"/>
  <c r="M263" i="5"/>
  <c r="M263" i="8"/>
  <c r="M277" i="5"/>
  <c r="M277" i="8"/>
  <c r="F20" i="5"/>
  <c r="F20" i="8"/>
  <c r="F25" i="5"/>
  <c r="F25" i="8"/>
  <c r="F29" i="5"/>
  <c r="F29" i="8"/>
  <c r="F33" i="5"/>
  <c r="F33" i="8"/>
  <c r="F37" i="5"/>
  <c r="F37" i="8"/>
  <c r="F41" i="5"/>
  <c r="F41" i="8"/>
  <c r="F45" i="5"/>
  <c r="F45" i="8"/>
  <c r="F49" i="5"/>
  <c r="F49" i="8"/>
  <c r="F57" i="5"/>
  <c r="F57" i="8"/>
  <c r="E57" i="8"/>
  <c r="E72" i="8" s="1"/>
  <c r="F61" i="5"/>
  <c r="F61" i="8"/>
  <c r="F72" i="5"/>
  <c r="F72" i="8"/>
  <c r="F80" i="5"/>
  <c r="F80" i="8"/>
  <c r="F104" i="5"/>
  <c r="F104" i="8"/>
  <c r="F112" i="5"/>
  <c r="F112" i="8"/>
  <c r="F120" i="5"/>
  <c r="F120" i="8"/>
  <c r="F128" i="5"/>
  <c r="F128" i="8"/>
  <c r="F201" i="5"/>
  <c r="F201" i="8"/>
  <c r="F209" i="8"/>
  <c r="E209" i="8"/>
  <c r="E228" i="8" s="1"/>
  <c r="F217" i="5"/>
  <c r="F217" i="8"/>
  <c r="F221" i="5"/>
  <c r="F221" i="8"/>
  <c r="F225" i="5"/>
  <c r="F225" i="8"/>
  <c r="F233" i="5"/>
  <c r="F233" i="8"/>
  <c r="F237" i="5"/>
  <c r="F237" i="8"/>
  <c r="F241" i="5"/>
  <c r="F241" i="8"/>
  <c r="F244" i="5"/>
  <c r="F244" i="8"/>
  <c r="F252" i="8"/>
  <c r="E252" i="8"/>
  <c r="E258" i="8" s="1"/>
  <c r="F260" i="5"/>
  <c r="F260" i="8"/>
  <c r="M134" i="5"/>
  <c r="M134" i="8"/>
  <c r="M175" i="5"/>
  <c r="M175" i="8"/>
  <c r="M191" i="5"/>
  <c r="M191" i="8"/>
  <c r="M202" i="5"/>
  <c r="M202" i="8"/>
  <c r="M206" i="5"/>
  <c r="M206" i="8"/>
  <c r="M264" i="5"/>
  <c r="M264" i="8"/>
  <c r="M272" i="5"/>
  <c r="M272" i="8"/>
  <c r="D23" i="5"/>
  <c r="C13" i="5"/>
  <c r="C21" i="5" s="1"/>
  <c r="D68" i="5"/>
  <c r="D61" i="5"/>
  <c r="D75" i="5"/>
  <c r="D67" i="5"/>
  <c r="D60" i="5"/>
  <c r="F88" i="5"/>
  <c r="D305" i="2"/>
  <c r="F291" i="8"/>
  <c r="F291" i="5"/>
  <c r="F283" i="8"/>
  <c r="F283" i="5"/>
  <c r="F308" i="8"/>
  <c r="F308" i="5"/>
  <c r="F300" i="8"/>
  <c r="F300" i="5"/>
  <c r="M299" i="8"/>
  <c r="M299" i="5"/>
  <c r="M306" i="5"/>
  <c r="M297" i="5"/>
  <c r="F65" i="8"/>
  <c r="M167" i="8"/>
  <c r="D229" i="8"/>
  <c r="C209" i="8"/>
  <c r="E13" i="8"/>
  <c r="E15" i="8" s="1"/>
  <c r="F22" i="5"/>
  <c r="F22" i="8"/>
  <c r="F34" i="5"/>
  <c r="F34" i="8"/>
  <c r="F38" i="5"/>
  <c r="F38" i="8"/>
  <c r="F42" i="5"/>
  <c r="F42" i="8"/>
  <c r="F46" i="5"/>
  <c r="F46" i="8"/>
  <c r="F50" i="5"/>
  <c r="F50" i="8"/>
  <c r="F54" i="5"/>
  <c r="F54" i="8"/>
  <c r="F58" i="5"/>
  <c r="F58" i="8"/>
  <c r="F66" i="5"/>
  <c r="F66" i="8"/>
  <c r="F82" i="5"/>
  <c r="F82" i="8"/>
  <c r="F90" i="5"/>
  <c r="F90" i="8"/>
  <c r="F98" i="5"/>
  <c r="F98" i="8"/>
  <c r="F106" i="5"/>
  <c r="F106" i="8"/>
  <c r="F114" i="5"/>
  <c r="F114" i="8"/>
  <c r="F130" i="5"/>
  <c r="F130" i="8"/>
  <c r="F199" i="5"/>
  <c r="F199" i="8"/>
  <c r="F207" i="5"/>
  <c r="F207" i="8"/>
  <c r="F215" i="5"/>
  <c r="F215" i="8"/>
  <c r="F224" i="5"/>
  <c r="F224" i="8"/>
  <c r="F228" i="5"/>
  <c r="F228" i="8"/>
  <c r="F232" i="8"/>
  <c r="E232" i="8"/>
  <c r="E242" i="8" s="1"/>
  <c r="F236" i="5"/>
  <c r="F236" i="8"/>
  <c r="F240" i="5"/>
  <c r="F240" i="8"/>
  <c r="F246" i="5"/>
  <c r="F246" i="8"/>
  <c r="F254" i="5"/>
  <c r="F254" i="8"/>
  <c r="F262" i="5"/>
  <c r="F262" i="8"/>
  <c r="F264" i="5"/>
  <c r="F264" i="8"/>
  <c r="F266" i="5"/>
  <c r="F266" i="8"/>
  <c r="F268" i="5"/>
  <c r="F268" i="8"/>
  <c r="F270" i="5"/>
  <c r="F270" i="8"/>
  <c r="F272" i="5"/>
  <c r="F272" i="8"/>
  <c r="F274" i="5"/>
  <c r="F274" i="8"/>
  <c r="F276" i="5"/>
  <c r="F276" i="8"/>
  <c r="F278" i="5"/>
  <c r="F278" i="8"/>
  <c r="F280" i="8"/>
  <c r="F280" i="5"/>
  <c r="M52" i="5"/>
  <c r="M52" i="8"/>
  <c r="M85" i="5"/>
  <c r="M85" i="8"/>
  <c r="M87" i="5"/>
  <c r="M87" i="8"/>
  <c r="M103" i="5"/>
  <c r="M103" i="8"/>
  <c r="M109" i="5"/>
  <c r="M109" i="8"/>
  <c r="M111" i="5"/>
  <c r="M111" i="8"/>
  <c r="M125" i="5"/>
  <c r="M125" i="8"/>
  <c r="M127" i="5"/>
  <c r="M127" i="8"/>
  <c r="M149" i="5"/>
  <c r="M149" i="8"/>
  <c r="M189" i="5"/>
  <c r="M189" i="8"/>
  <c r="M197" i="5"/>
  <c r="M197" i="8"/>
  <c r="M205" i="5"/>
  <c r="M205" i="8"/>
  <c r="M239" i="5"/>
  <c r="M239" i="8"/>
  <c r="F290" i="8"/>
  <c r="F290" i="5"/>
  <c r="F282" i="8"/>
  <c r="F282" i="5"/>
  <c r="F14" i="8"/>
  <c r="F92" i="8"/>
  <c r="C183" i="8"/>
  <c r="M204" i="5"/>
  <c r="M204" i="8"/>
  <c r="M268" i="5"/>
  <c r="M268" i="8"/>
  <c r="F75" i="5"/>
  <c r="F75" i="8"/>
  <c r="F83" i="5"/>
  <c r="F83" i="8"/>
  <c r="F91" i="5"/>
  <c r="F91" i="8"/>
  <c r="F107" i="5"/>
  <c r="F107" i="8"/>
  <c r="F131" i="5"/>
  <c r="F131" i="8"/>
  <c r="F198" i="5"/>
  <c r="F198" i="8"/>
  <c r="F206" i="5"/>
  <c r="F206" i="8"/>
  <c r="M213" i="5"/>
  <c r="M213" i="8"/>
  <c r="M217" i="5"/>
  <c r="M217" i="8"/>
  <c r="M225" i="5"/>
  <c r="M225" i="8"/>
  <c r="M265" i="5"/>
  <c r="M265" i="8"/>
  <c r="M273" i="5"/>
  <c r="M273" i="8"/>
  <c r="M278" i="5"/>
  <c r="M278" i="8"/>
  <c r="F16" i="5"/>
  <c r="F16" i="8"/>
  <c r="F306" i="8"/>
  <c r="F306" i="5"/>
  <c r="F63" i="8"/>
  <c r="M79" i="8"/>
  <c r="M163" i="8"/>
  <c r="F166" i="8"/>
  <c r="F214" i="8"/>
  <c r="F259" i="8"/>
  <c r="M112" i="5"/>
  <c r="M112" i="8"/>
  <c r="M123" i="5"/>
  <c r="M123" i="8"/>
  <c r="M154" i="5"/>
  <c r="M154" i="8"/>
  <c r="M184" i="5"/>
  <c r="M184" i="8"/>
  <c r="M194" i="5"/>
  <c r="M194" i="8"/>
  <c r="M233" i="5"/>
  <c r="M233" i="8"/>
  <c r="M258" i="5"/>
  <c r="M258" i="8"/>
  <c r="F99" i="5"/>
  <c r="F99" i="8"/>
  <c r="F115" i="5"/>
  <c r="F115" i="8"/>
  <c r="F123" i="5"/>
  <c r="F123" i="8"/>
  <c r="F251" i="5"/>
  <c r="F251" i="8"/>
  <c r="M29" i="5"/>
  <c r="M29" i="8"/>
  <c r="M53" i="5"/>
  <c r="M53" i="8"/>
  <c r="M20" i="5"/>
  <c r="M20" i="8"/>
  <c r="M39" i="5"/>
  <c r="M39" i="8"/>
  <c r="M59" i="5"/>
  <c r="M59" i="8"/>
  <c r="M80" i="5"/>
  <c r="M80" i="8"/>
  <c r="M102" i="5"/>
  <c r="M102" i="8"/>
  <c r="M124" i="5"/>
  <c r="M124" i="8"/>
  <c r="M136" i="5"/>
  <c r="M136" i="8"/>
  <c r="M145" i="5"/>
  <c r="M145" i="8"/>
  <c r="M164" i="5"/>
  <c r="M164" i="8"/>
  <c r="M185" i="5"/>
  <c r="M185" i="8"/>
  <c r="M195" i="5"/>
  <c r="M195" i="8"/>
  <c r="M224" i="5"/>
  <c r="M224" i="8"/>
  <c r="M243" i="5"/>
  <c r="M243" i="8"/>
  <c r="M251" i="5"/>
  <c r="M251" i="8"/>
  <c r="C156" i="5"/>
  <c r="J156" i="5" s="1"/>
  <c r="D13" i="2"/>
  <c r="D25" i="2"/>
  <c r="D41" i="2"/>
  <c r="D45" i="2"/>
  <c r="D49" i="2"/>
  <c r="D65" i="2"/>
  <c r="D69" i="2"/>
  <c r="D81" i="2"/>
  <c r="D97" i="2"/>
  <c r="D105" i="2"/>
  <c r="D113" i="2"/>
  <c r="D121" i="2"/>
  <c r="D137" i="2"/>
  <c r="D141" i="2"/>
  <c r="D145" i="2"/>
  <c r="D153" i="2"/>
  <c r="D157" i="2"/>
  <c r="D169" i="2"/>
  <c r="D173" i="2"/>
  <c r="D185" i="2"/>
  <c r="D189" i="2"/>
  <c r="D201" i="2"/>
  <c r="D217" i="2"/>
  <c r="D225" i="2"/>
  <c r="D233" i="2"/>
  <c r="D249" i="2"/>
  <c r="D257" i="2"/>
  <c r="D265" i="2"/>
  <c r="F15" i="5"/>
  <c r="F15" i="8"/>
  <c r="F23" i="5"/>
  <c r="F23" i="8"/>
  <c r="F27" i="5"/>
  <c r="F27" i="8"/>
  <c r="F31" i="5"/>
  <c r="F31" i="8"/>
  <c r="F35" i="5"/>
  <c r="F35" i="8"/>
  <c r="F39" i="5"/>
  <c r="F39" i="8"/>
  <c r="F59" i="5"/>
  <c r="F59" i="8"/>
  <c r="F68" i="5"/>
  <c r="F68" i="8"/>
  <c r="F76" i="5"/>
  <c r="F76" i="8"/>
  <c r="F84" i="5"/>
  <c r="F84" i="8"/>
  <c r="F100" i="5"/>
  <c r="F100" i="8"/>
  <c r="F108" i="5"/>
  <c r="F108" i="8"/>
  <c r="F116" i="5"/>
  <c r="F116" i="8"/>
  <c r="F124" i="5"/>
  <c r="F124" i="8"/>
  <c r="F132" i="5"/>
  <c r="F132" i="8"/>
  <c r="F133" i="5"/>
  <c r="F133" i="8"/>
  <c r="F134" i="5"/>
  <c r="F134" i="8"/>
  <c r="F135" i="8"/>
  <c r="F135" i="5"/>
  <c r="F137" i="5"/>
  <c r="F137" i="8"/>
  <c r="F138" i="5"/>
  <c r="F138" i="8"/>
  <c r="F139" i="5"/>
  <c r="F139" i="8"/>
  <c r="F140" i="5"/>
  <c r="F140" i="8"/>
  <c r="F141" i="5"/>
  <c r="F141" i="8"/>
  <c r="F142" i="8"/>
  <c r="F142" i="5"/>
  <c r="F143" i="5"/>
  <c r="E143" i="8"/>
  <c r="E155" i="8" s="1"/>
  <c r="F143" i="8"/>
  <c r="F144" i="5"/>
  <c r="F144" i="8"/>
  <c r="F145" i="5"/>
  <c r="F145" i="8"/>
  <c r="F146" i="5"/>
  <c r="F146" i="8"/>
  <c r="F147" i="5"/>
  <c r="F147" i="8"/>
  <c r="F149" i="8"/>
  <c r="F149" i="5"/>
  <c r="F150" i="5"/>
  <c r="F150" i="8"/>
  <c r="F151" i="5"/>
  <c r="F151" i="8"/>
  <c r="F152" i="5"/>
  <c r="F152" i="8"/>
  <c r="F153" i="5"/>
  <c r="F153" i="8"/>
  <c r="F154" i="5"/>
  <c r="F154" i="8"/>
  <c r="F155" i="5"/>
  <c r="F155" i="8"/>
  <c r="F157" i="5"/>
  <c r="F157" i="8"/>
  <c r="F158" i="5"/>
  <c r="F158" i="8"/>
  <c r="F159" i="5"/>
  <c r="F159" i="8"/>
  <c r="F160" i="5"/>
  <c r="F160" i="8"/>
  <c r="F162" i="5"/>
  <c r="F162" i="8"/>
  <c r="F164" i="5"/>
  <c r="F164" i="8"/>
  <c r="F165" i="5"/>
  <c r="F165" i="8"/>
  <c r="E179" i="8"/>
  <c r="E173" i="8"/>
  <c r="F167" i="5"/>
  <c r="F167" i="8"/>
  <c r="F168" i="5"/>
  <c r="F168" i="8"/>
  <c r="F169" i="5"/>
  <c r="F169" i="8"/>
  <c r="F170" i="5"/>
  <c r="F170" i="8"/>
  <c r="F171" i="5"/>
  <c r="F171" i="8"/>
  <c r="F172" i="5"/>
  <c r="F172" i="8"/>
  <c r="F173" i="5"/>
  <c r="F173" i="8"/>
  <c r="F174" i="5"/>
  <c r="F174" i="8"/>
  <c r="F176" i="5"/>
  <c r="F176" i="8"/>
  <c r="F177" i="5"/>
  <c r="F177" i="8"/>
  <c r="F178" i="5"/>
  <c r="F178" i="8"/>
  <c r="F179" i="5"/>
  <c r="F179" i="8"/>
  <c r="F180" i="5"/>
  <c r="F180" i="8"/>
  <c r="F181" i="5"/>
  <c r="F181" i="8"/>
  <c r="F183" i="5"/>
  <c r="F183" i="8"/>
  <c r="F184" i="5"/>
  <c r="F184" i="8"/>
  <c r="F185" i="5"/>
  <c r="F185" i="8"/>
  <c r="F186" i="5"/>
  <c r="F186" i="8"/>
  <c r="E187" i="8"/>
  <c r="E205" i="8" s="1"/>
  <c r="F187" i="8"/>
  <c r="F188" i="5"/>
  <c r="F188" i="8"/>
  <c r="F189" i="5"/>
  <c r="F189" i="8"/>
  <c r="F190" i="5"/>
  <c r="F190" i="8"/>
  <c r="F192" i="5"/>
  <c r="F192" i="8"/>
  <c r="F194" i="5"/>
  <c r="F194" i="8"/>
  <c r="F195" i="5"/>
  <c r="F195" i="8"/>
  <c r="F196" i="5"/>
  <c r="F196" i="8"/>
  <c r="F197" i="5"/>
  <c r="F197" i="8"/>
  <c r="F205" i="5"/>
  <c r="F205" i="8"/>
  <c r="F213" i="5"/>
  <c r="F213" i="8"/>
  <c r="F219" i="5"/>
  <c r="F219" i="8"/>
  <c r="F223" i="5"/>
  <c r="F223" i="8"/>
  <c r="F227" i="5"/>
  <c r="F227" i="8"/>
  <c r="F231" i="5"/>
  <c r="F231" i="8"/>
  <c r="F235" i="5"/>
  <c r="F235" i="8"/>
  <c r="F239" i="5"/>
  <c r="F239" i="8"/>
  <c r="F256" i="5"/>
  <c r="F256" i="8"/>
  <c r="M296" i="8"/>
  <c r="M296" i="5"/>
  <c r="M288" i="8"/>
  <c r="M288" i="5"/>
  <c r="M309" i="8"/>
  <c r="M309" i="5"/>
  <c r="F30" i="8"/>
  <c r="M45" i="8"/>
  <c r="F55" i="8"/>
  <c r="F74" i="8"/>
  <c r="M101" i="8"/>
  <c r="F161" i="8"/>
  <c r="F175" i="8"/>
  <c r="F191" i="8"/>
  <c r="M259" i="8"/>
  <c r="D285" i="2"/>
  <c r="M304" i="5"/>
  <c r="F56" i="8"/>
  <c r="F126" i="8"/>
  <c r="D311" i="5"/>
  <c r="D309" i="5"/>
  <c r="D307" i="5"/>
  <c r="D305" i="5"/>
  <c r="D303" i="5"/>
  <c r="D301" i="5"/>
  <c r="D299" i="5"/>
  <c r="D297" i="5"/>
  <c r="D295" i="5"/>
  <c r="D293" i="5"/>
  <c r="D291" i="5"/>
  <c r="D289" i="5"/>
  <c r="D287" i="5"/>
  <c r="D285" i="5"/>
  <c r="D283" i="5"/>
  <c r="D281" i="5"/>
  <c r="F125" i="5"/>
  <c r="F125" i="8"/>
  <c r="F204" i="5"/>
  <c r="F204" i="8"/>
  <c r="F212" i="5"/>
  <c r="F212" i="8"/>
  <c r="F245" i="5"/>
  <c r="F245" i="8"/>
  <c r="F253" i="5"/>
  <c r="F253" i="8"/>
  <c r="D33" i="8"/>
  <c r="D21" i="8"/>
  <c r="D24" i="8"/>
  <c r="D29" i="8"/>
  <c r="F93" i="8"/>
  <c r="F222" i="8"/>
  <c r="F70" i="5"/>
  <c r="F70" i="8"/>
  <c r="F78" i="8"/>
  <c r="E78" i="8"/>
  <c r="E79" i="8" s="1"/>
  <c r="F102" i="5"/>
  <c r="F102" i="8"/>
  <c r="F110" i="5"/>
  <c r="F110" i="8"/>
  <c r="F118" i="5"/>
  <c r="F118" i="8"/>
  <c r="F211" i="5"/>
  <c r="F211" i="8"/>
  <c r="F218" i="5"/>
  <c r="F218" i="8"/>
  <c r="F226" i="5"/>
  <c r="F226" i="8"/>
  <c r="F230" i="5"/>
  <c r="F230" i="8"/>
  <c r="F234" i="5"/>
  <c r="F234" i="8"/>
  <c r="F238" i="5"/>
  <c r="F238" i="8"/>
  <c r="F242" i="5"/>
  <c r="F242" i="8"/>
  <c r="F250" i="5"/>
  <c r="F250" i="8"/>
  <c r="F258" i="5"/>
  <c r="F258" i="8"/>
  <c r="F263" i="5"/>
  <c r="F263" i="8"/>
  <c r="F265" i="5"/>
  <c r="F265" i="8"/>
  <c r="F267" i="5"/>
  <c r="F267" i="8"/>
  <c r="F269" i="5"/>
  <c r="F269" i="8"/>
  <c r="F273" i="5"/>
  <c r="F273" i="8"/>
  <c r="F275" i="8"/>
  <c r="E275" i="8"/>
  <c r="E309" i="8" s="1"/>
  <c r="F277" i="5"/>
  <c r="F277" i="8"/>
  <c r="F279" i="5"/>
  <c r="F279" i="8"/>
  <c r="D306" i="2"/>
  <c r="D303" i="2"/>
  <c r="D290" i="2"/>
  <c r="D287" i="2"/>
  <c r="F304" i="5"/>
  <c r="F302" i="5"/>
  <c r="F298" i="5"/>
  <c r="F296" i="5"/>
  <c r="F294" i="5"/>
  <c r="F288" i="5"/>
  <c r="F286" i="5"/>
  <c r="D61" i="8"/>
  <c r="D75" i="8"/>
  <c r="D67" i="8"/>
  <c r="F64" i="8"/>
  <c r="C147" i="8"/>
  <c r="C156" i="8"/>
  <c r="C154" i="8"/>
  <c r="D56" i="8"/>
  <c r="D44" i="8"/>
  <c r="D48" i="8"/>
  <c r="D45" i="8"/>
  <c r="D41" i="8"/>
  <c r="D43" i="8"/>
  <c r="D50" i="8"/>
  <c r="D156" i="8"/>
  <c r="D164" i="8"/>
  <c r="D147" i="8"/>
  <c r="D162" i="8"/>
  <c r="C303" i="8"/>
  <c r="C278" i="8"/>
  <c r="C296" i="8"/>
  <c r="C288" i="8"/>
  <c r="D234" i="8"/>
  <c r="D251" i="8"/>
  <c r="C252" i="8"/>
  <c r="D137" i="8"/>
  <c r="D142" i="8"/>
  <c r="D134" i="8"/>
  <c r="D126" i="8"/>
  <c r="D139" i="8"/>
  <c r="D135" i="8"/>
  <c r="D127" i="8"/>
  <c r="D136" i="8"/>
  <c r="D123" i="8"/>
  <c r="D138" i="8"/>
  <c r="D132" i="8"/>
  <c r="D130" i="8"/>
  <c r="D128" i="8"/>
  <c r="D140" i="8"/>
  <c r="D124" i="8"/>
  <c r="D131" i="8"/>
  <c r="D129" i="8"/>
  <c r="D133" i="8"/>
  <c r="D125" i="8"/>
  <c r="D141" i="8"/>
  <c r="C187" i="8"/>
  <c r="D70" i="8"/>
  <c r="D62" i="8"/>
  <c r="D71" i="8"/>
  <c r="D63" i="8"/>
  <c r="D74" i="8"/>
  <c r="D72" i="8"/>
  <c r="D59" i="8"/>
  <c r="D68" i="8"/>
  <c r="D77" i="8"/>
  <c r="D66" i="8"/>
  <c r="D64" i="8"/>
  <c r="D69" i="8"/>
  <c r="D58" i="8"/>
  <c r="C78" i="8"/>
  <c r="E138" i="8"/>
  <c r="E139" i="8"/>
  <c r="E135" i="8"/>
  <c r="E127" i="8"/>
  <c r="E136" i="8"/>
  <c r="E128" i="8"/>
  <c r="E132" i="8"/>
  <c r="E130" i="8"/>
  <c r="E126" i="8"/>
  <c r="E140" i="8"/>
  <c r="E124" i="8"/>
  <c r="E134" i="8"/>
  <c r="C122" i="8"/>
  <c r="E180" i="8"/>
  <c r="E172" i="8"/>
  <c r="E177" i="8"/>
  <c r="E184" i="8"/>
  <c r="E174" i="8"/>
  <c r="E186" i="8"/>
  <c r="E171" i="8"/>
  <c r="E178" i="8"/>
  <c r="E170" i="8"/>
  <c r="E175" i="8"/>
  <c r="E123" i="8"/>
  <c r="E137" i="8"/>
  <c r="D224" i="8"/>
  <c r="D249" i="8"/>
  <c r="D250" i="8"/>
  <c r="D243" i="8"/>
  <c r="D235" i="8"/>
  <c r="D248" i="8"/>
  <c r="D236" i="8"/>
  <c r="D245" i="8"/>
  <c r="D233" i="8"/>
  <c r="D242" i="8"/>
  <c r="D244" i="8"/>
  <c r="D240" i="8"/>
  <c r="E168" i="8"/>
  <c r="D65" i="8"/>
  <c r="D73" i="8"/>
  <c r="E129" i="8"/>
  <c r="E183" i="8"/>
  <c r="C232" i="8"/>
  <c r="D237" i="8"/>
  <c r="C117" i="8"/>
  <c r="C109" i="8"/>
  <c r="C101" i="8"/>
  <c r="C118" i="8"/>
  <c r="C110" i="8"/>
  <c r="C102" i="8"/>
  <c r="C111" i="8"/>
  <c r="D30" i="8"/>
  <c r="D22" i="8"/>
  <c r="D31" i="8"/>
  <c r="D23" i="8"/>
  <c r="D15" i="8"/>
  <c r="D14" i="8"/>
  <c r="D16" i="8"/>
  <c r="D25" i="8"/>
  <c r="D27" i="8"/>
  <c r="D54" i="8"/>
  <c r="D46" i="8"/>
  <c r="D38" i="8"/>
  <c r="D55" i="8"/>
  <c r="D47" i="8"/>
  <c r="D39" i="8"/>
  <c r="C57" i="8"/>
  <c r="D118" i="8"/>
  <c r="D110" i="8"/>
  <c r="D102" i="8"/>
  <c r="D119" i="8"/>
  <c r="D111" i="8"/>
  <c r="D103" i="8"/>
  <c r="C104" i="8"/>
  <c r="C106" i="8"/>
  <c r="C121" i="8"/>
  <c r="C159" i="8"/>
  <c r="C163" i="8"/>
  <c r="C148" i="8"/>
  <c r="C153" i="8"/>
  <c r="C13" i="8"/>
  <c r="J13" i="8" s="1"/>
  <c r="D18" i="8"/>
  <c r="D40" i="8"/>
  <c r="D42" i="8"/>
  <c r="D53" i="8"/>
  <c r="D104" i="8"/>
  <c r="D106" i="8"/>
  <c r="C108" i="8"/>
  <c r="D117" i="8"/>
  <c r="C119" i="8"/>
  <c r="D121" i="8"/>
  <c r="D160" i="8"/>
  <c r="D152" i="8"/>
  <c r="D161" i="8"/>
  <c r="D151" i="8"/>
  <c r="D146" i="8"/>
  <c r="D148" i="8"/>
  <c r="C155" i="8"/>
  <c r="D179" i="8"/>
  <c r="D171" i="8"/>
  <c r="D183" i="8"/>
  <c r="D180" i="8"/>
  <c r="D173" i="8"/>
  <c r="D170" i="8"/>
  <c r="D177" i="8"/>
  <c r="D184" i="8"/>
  <c r="D174" i="8"/>
  <c r="D167" i="8"/>
  <c r="D176" i="8"/>
  <c r="D169" i="8"/>
  <c r="D186" i="8"/>
  <c r="D181" i="8"/>
  <c r="E216" i="8"/>
  <c r="C307" i="8"/>
  <c r="C299" i="8"/>
  <c r="C291" i="8"/>
  <c r="C283" i="8"/>
  <c r="C297" i="8"/>
  <c r="C287" i="8"/>
  <c r="C284" i="8"/>
  <c r="C280" i="8"/>
  <c r="C277" i="8"/>
  <c r="C311" i="8"/>
  <c r="C308" i="8"/>
  <c r="C304" i="8"/>
  <c r="C301" i="8"/>
  <c r="C294" i="8"/>
  <c r="C310" i="8"/>
  <c r="C292" i="8"/>
  <c r="C290" i="8"/>
  <c r="C285" i="8"/>
  <c r="C302" i="8"/>
  <c r="C282" i="8"/>
  <c r="C279" i="8"/>
  <c r="C276" i="8"/>
  <c r="C305" i="8"/>
  <c r="C298" i="8"/>
  <c r="C286" i="8"/>
  <c r="C293" i="8"/>
  <c r="C300" i="8"/>
  <c r="C306" i="8"/>
  <c r="C309" i="8"/>
  <c r="D268" i="8"/>
  <c r="D260" i="8"/>
  <c r="D274" i="8"/>
  <c r="D257" i="8"/>
  <c r="D271" i="8"/>
  <c r="D264" i="8"/>
  <c r="D261" i="8"/>
  <c r="D254" i="8"/>
  <c r="D262" i="8"/>
  <c r="D255" i="8"/>
  <c r="D256" i="8"/>
  <c r="C186" i="8"/>
  <c r="D266" i="8"/>
  <c r="D272" i="8"/>
  <c r="D191" i="5"/>
  <c r="D195" i="5"/>
  <c r="D204" i="5"/>
  <c r="D196" i="5"/>
  <c r="D188" i="5"/>
  <c r="D202" i="5"/>
  <c r="D194" i="5"/>
  <c r="D205" i="5"/>
  <c r="D193" i="5"/>
  <c r="D203" i="5"/>
  <c r="D192" i="5"/>
  <c r="C275" i="5"/>
  <c r="C100" i="5"/>
  <c r="C108" i="5" s="1"/>
  <c r="D100" i="5"/>
  <c r="D66" i="2"/>
  <c r="D130" i="2"/>
  <c r="D266" i="2"/>
  <c r="D157" i="5"/>
  <c r="D154" i="5"/>
  <c r="D151" i="5"/>
  <c r="D148" i="5"/>
  <c r="D163" i="5"/>
  <c r="D150" i="5"/>
  <c r="D144" i="5"/>
  <c r="D156" i="5"/>
  <c r="D152" i="5"/>
  <c r="D189" i="5"/>
  <c r="D206" i="5"/>
  <c r="C164" i="5"/>
  <c r="J164" i="5" s="1"/>
  <c r="C145" i="5"/>
  <c r="J145" i="5" s="1"/>
  <c r="C165" i="5"/>
  <c r="J165" i="5" s="1"/>
  <c r="C161" i="5"/>
  <c r="J161" i="5" s="1"/>
  <c r="C144" i="5"/>
  <c r="C158" i="5"/>
  <c r="J158" i="5" s="1"/>
  <c r="C150" i="5"/>
  <c r="D198" i="5"/>
  <c r="D197" i="2"/>
  <c r="D213" i="2"/>
  <c r="D278" i="5"/>
  <c r="D277" i="5"/>
  <c r="D201" i="5"/>
  <c r="D190" i="5"/>
  <c r="D276" i="5"/>
  <c r="C149" i="5"/>
  <c r="D207" i="5"/>
  <c r="D197" i="5"/>
  <c r="D253" i="2"/>
  <c r="C58" i="5"/>
  <c r="I58" i="5" s="1"/>
  <c r="D199" i="5"/>
  <c r="D16" i="2"/>
  <c r="D80" i="2"/>
  <c r="D122" i="5"/>
  <c r="C122" i="5"/>
  <c r="C142" i="5" s="1"/>
  <c r="I143" i="5" s="1"/>
  <c r="D95" i="5"/>
  <c r="D88" i="5"/>
  <c r="D81" i="5"/>
  <c r="D94" i="5"/>
  <c r="D86" i="5"/>
  <c r="D80" i="5"/>
  <c r="D232" i="5"/>
  <c r="C232" i="5"/>
  <c r="J232" i="5" s="1"/>
  <c r="D272" i="5"/>
  <c r="D256" i="5"/>
  <c r="D271" i="5"/>
  <c r="D265" i="5"/>
  <c r="D260" i="5"/>
  <c r="D255" i="5"/>
  <c r="D24" i="2"/>
  <c r="D32" i="2"/>
  <c r="D88" i="2"/>
  <c r="D96" i="2"/>
  <c r="D104" i="2"/>
  <c r="D136" i="2"/>
  <c r="D144" i="2"/>
  <c r="D168" i="2"/>
  <c r="D176" i="2"/>
  <c r="D200" i="2"/>
  <c r="D208" i="2"/>
  <c r="D232" i="2"/>
  <c r="D240" i="2"/>
  <c r="D264" i="2"/>
  <c r="D272" i="2"/>
  <c r="D40" i="2"/>
  <c r="D83" i="2"/>
  <c r="D91" i="2"/>
  <c r="D99" i="2"/>
  <c r="D107" i="2"/>
  <c r="D115" i="2"/>
  <c r="D123" i="2"/>
  <c r="D131" i="2"/>
  <c r="D139" i="2"/>
  <c r="D147" i="2"/>
  <c r="D155" i="2"/>
  <c r="D163" i="2"/>
  <c r="D171" i="2"/>
  <c r="D179" i="2"/>
  <c r="D187" i="2"/>
  <c r="D195" i="2"/>
  <c r="D203" i="2"/>
  <c r="D211" i="2"/>
  <c r="D219" i="2"/>
  <c r="D227" i="2"/>
  <c r="D235" i="2"/>
  <c r="D243" i="2"/>
  <c r="D251" i="2"/>
  <c r="D259" i="2"/>
  <c r="D267" i="2"/>
  <c r="D275" i="2"/>
  <c r="E143" i="5"/>
  <c r="J83" i="5"/>
  <c r="J81" i="5"/>
  <c r="J78" i="5"/>
  <c r="O78" i="5" s="1"/>
  <c r="C94" i="5"/>
  <c r="C86" i="5"/>
  <c r="C98" i="5"/>
  <c r="C90" i="5"/>
  <c r="C82" i="5"/>
  <c r="I83" i="5" s="1"/>
  <c r="C93" i="5"/>
  <c r="C87" i="5"/>
  <c r="C84" i="5"/>
  <c r="C91" i="5"/>
  <c r="C88" i="5"/>
  <c r="C85" i="5"/>
  <c r="C92" i="5"/>
  <c r="C80" i="5"/>
  <c r="C97" i="5"/>
  <c r="C79" i="5"/>
  <c r="C99" i="5"/>
  <c r="C89" i="5"/>
  <c r="J157" i="5"/>
  <c r="I157" i="5"/>
  <c r="C200" i="5"/>
  <c r="C65" i="5"/>
  <c r="C68" i="5"/>
  <c r="F122" i="5"/>
  <c r="E122" i="5"/>
  <c r="F232" i="5"/>
  <c r="E232" i="5"/>
  <c r="D19" i="2"/>
  <c r="D35" i="2"/>
  <c r="D51" i="2"/>
  <c r="D43" i="2"/>
  <c r="D75" i="2"/>
  <c r="D11" i="2"/>
  <c r="D27" i="2"/>
  <c r="D67" i="2"/>
  <c r="D59" i="2"/>
  <c r="J143" i="5"/>
  <c r="O143" i="5" s="1"/>
  <c r="C163" i="5"/>
  <c r="C155" i="5"/>
  <c r="I156" i="5" s="1"/>
  <c r="C147" i="5"/>
  <c r="C159" i="5"/>
  <c r="C151" i="5"/>
  <c r="C146" i="5"/>
  <c r="C153" i="5"/>
  <c r="C160" i="5"/>
  <c r="C224" i="5"/>
  <c r="C212" i="5"/>
  <c r="E36" i="5"/>
  <c r="F36" i="5"/>
  <c r="F78" i="5"/>
  <c r="E78" i="5"/>
  <c r="C184" i="5"/>
  <c r="C162" i="5"/>
  <c r="C229" i="5"/>
  <c r="E275" i="5"/>
  <c r="F275" i="5"/>
  <c r="E57" i="5"/>
  <c r="F209" i="5"/>
  <c r="E209" i="5"/>
  <c r="F252" i="5"/>
  <c r="E252" i="5"/>
  <c r="E100" i="5"/>
  <c r="E166" i="5"/>
  <c r="F166" i="5"/>
  <c r="E187" i="5"/>
  <c r="F187" i="5"/>
  <c r="AL271" i="14" l="1"/>
  <c r="AM271" i="14"/>
  <c r="AM209" i="14"/>
  <c r="AL209" i="14"/>
  <c r="C45" i="13"/>
  <c r="X45" i="13" s="1"/>
  <c r="D127" i="14"/>
  <c r="D135" i="14"/>
  <c r="D134" i="14"/>
  <c r="D137" i="14"/>
  <c r="D133" i="14"/>
  <c r="D124" i="14"/>
  <c r="D123" i="14"/>
  <c r="D138" i="14"/>
  <c r="D126" i="14"/>
  <c r="D136" i="14"/>
  <c r="D130" i="14"/>
  <c r="C196" i="9"/>
  <c r="J196" i="9" s="1"/>
  <c r="C204" i="9"/>
  <c r="I205" i="9" s="1"/>
  <c r="C200" i="9"/>
  <c r="C191" i="9"/>
  <c r="C198" i="9"/>
  <c r="C201" i="9"/>
  <c r="C205" i="9"/>
  <c r="J205" i="9" s="1"/>
  <c r="C202" i="9"/>
  <c r="C194" i="9"/>
  <c r="AM60" i="14"/>
  <c r="AL60" i="14"/>
  <c r="AL285" i="14"/>
  <c r="AM285" i="14"/>
  <c r="AM110" i="14"/>
  <c r="AL110" i="14"/>
  <c r="AL167" i="14"/>
  <c r="AM167" i="14"/>
  <c r="AM192" i="14"/>
  <c r="AL192" i="14"/>
  <c r="AM288" i="14"/>
  <c r="AL288" i="14"/>
  <c r="AM41" i="14"/>
  <c r="AL41" i="14"/>
  <c r="AM169" i="14"/>
  <c r="AL169" i="14"/>
  <c r="AL297" i="14"/>
  <c r="AM297" i="14"/>
  <c r="AL51" i="14"/>
  <c r="AM51" i="14"/>
  <c r="AL147" i="14"/>
  <c r="AM147" i="14"/>
  <c r="AL243" i="14"/>
  <c r="AM243" i="14"/>
  <c r="E255" i="13"/>
  <c r="E172" i="14"/>
  <c r="D141" i="14"/>
  <c r="AL295" i="14"/>
  <c r="AM295" i="14"/>
  <c r="E150" i="14"/>
  <c r="E154" i="14"/>
  <c r="E152" i="14"/>
  <c r="E158" i="14"/>
  <c r="E155" i="14"/>
  <c r="E163" i="14"/>
  <c r="E160" i="14"/>
  <c r="E149" i="14"/>
  <c r="E164" i="14"/>
  <c r="E161" i="14"/>
  <c r="E157" i="14"/>
  <c r="E146" i="14"/>
  <c r="E147" i="14"/>
  <c r="E153" i="14"/>
  <c r="E144" i="14"/>
  <c r="E145" i="14"/>
  <c r="E159" i="14"/>
  <c r="E156" i="14"/>
  <c r="E162" i="14"/>
  <c r="E165" i="14"/>
  <c r="E151" i="14"/>
  <c r="E298" i="13"/>
  <c r="E302" i="13"/>
  <c r="E279" i="13"/>
  <c r="E291" i="13"/>
  <c r="E310" i="13"/>
  <c r="E281" i="13"/>
  <c r="E293" i="13"/>
  <c r="E283" i="13"/>
  <c r="E295" i="13"/>
  <c r="E301" i="13"/>
  <c r="E287" i="13"/>
  <c r="E305" i="13"/>
  <c r="E303" i="13"/>
  <c r="E276" i="13"/>
  <c r="E288" i="13"/>
  <c r="E309" i="13"/>
  <c r="E307" i="13"/>
  <c r="E277" i="13"/>
  <c r="E289" i="13"/>
  <c r="E299" i="13"/>
  <c r="E311" i="13"/>
  <c r="E278" i="13"/>
  <c r="E290" i="13"/>
  <c r="AT55" i="14"/>
  <c r="AX55" i="14" s="1"/>
  <c r="AP55" i="14"/>
  <c r="AT58" i="14"/>
  <c r="AP58" i="14"/>
  <c r="E115" i="10"/>
  <c r="E102" i="10"/>
  <c r="E114" i="10"/>
  <c r="E106" i="10"/>
  <c r="E110" i="10"/>
  <c r="E112" i="10"/>
  <c r="E108" i="10"/>
  <c r="E107" i="10"/>
  <c r="E111" i="10"/>
  <c r="E109" i="10"/>
  <c r="E104" i="10"/>
  <c r="D44" i="12"/>
  <c r="D40" i="12"/>
  <c r="D41" i="12"/>
  <c r="D54" i="12"/>
  <c r="D42" i="12"/>
  <c r="D47" i="12"/>
  <c r="D53" i="12"/>
  <c r="D39" i="12"/>
  <c r="D45" i="12"/>
  <c r="D56" i="12"/>
  <c r="D37" i="12"/>
  <c r="D48" i="12"/>
  <c r="E201" i="10"/>
  <c r="E189" i="10"/>
  <c r="E191" i="10"/>
  <c r="E197" i="10"/>
  <c r="E208" i="10"/>
  <c r="E199" i="10"/>
  <c r="E202" i="10"/>
  <c r="E188" i="10"/>
  <c r="E192" i="10"/>
  <c r="E206" i="10"/>
  <c r="E190" i="10"/>
  <c r="E200" i="10"/>
  <c r="E203" i="10"/>
  <c r="E204" i="10"/>
  <c r="E205" i="10"/>
  <c r="AL33" i="14"/>
  <c r="AM33" i="14"/>
  <c r="E169" i="9"/>
  <c r="E186" i="9"/>
  <c r="E109" i="8"/>
  <c r="AL148" i="14"/>
  <c r="AM148" i="14"/>
  <c r="AM95" i="14"/>
  <c r="AL95" i="14"/>
  <c r="E105" i="8"/>
  <c r="C195" i="9"/>
  <c r="E60" i="9"/>
  <c r="E294" i="13"/>
  <c r="E266" i="13"/>
  <c r="D142" i="14"/>
  <c r="AM94" i="14"/>
  <c r="AL94" i="14"/>
  <c r="AM286" i="14"/>
  <c r="AL286" i="14"/>
  <c r="AT76" i="14"/>
  <c r="AP76" i="14"/>
  <c r="D179" i="12"/>
  <c r="D183" i="12"/>
  <c r="D167" i="12"/>
  <c r="D184" i="12"/>
  <c r="D186" i="12"/>
  <c r="D173" i="12"/>
  <c r="D177" i="12"/>
  <c r="D180" i="12"/>
  <c r="D168" i="12"/>
  <c r="D172" i="12"/>
  <c r="D185" i="12"/>
  <c r="D182" i="12"/>
  <c r="D181" i="12"/>
  <c r="D174" i="12"/>
  <c r="D171" i="12"/>
  <c r="AL218" i="14"/>
  <c r="AM218" i="14"/>
  <c r="AP69" i="14"/>
  <c r="AT69" i="14"/>
  <c r="AU69" i="14" s="1"/>
  <c r="AL164" i="14"/>
  <c r="AM164" i="14"/>
  <c r="AM221" i="14"/>
  <c r="AL221" i="14"/>
  <c r="AM128" i="14"/>
  <c r="AL128" i="14"/>
  <c r="AM275" i="14"/>
  <c r="AL275" i="14"/>
  <c r="AL26" i="14"/>
  <c r="AM26" i="14"/>
  <c r="C81" i="10"/>
  <c r="AL93" i="14"/>
  <c r="AM93" i="14"/>
  <c r="AL223" i="14"/>
  <c r="AM223" i="14"/>
  <c r="E110" i="8"/>
  <c r="O148" i="5"/>
  <c r="C206" i="9"/>
  <c r="E206" i="9"/>
  <c r="E194" i="9"/>
  <c r="E195" i="9"/>
  <c r="E263" i="9"/>
  <c r="E267" i="9"/>
  <c r="E266" i="9"/>
  <c r="E271" i="9"/>
  <c r="AL76" i="14"/>
  <c r="AM76" i="14"/>
  <c r="AM302" i="14"/>
  <c r="AL302" i="14"/>
  <c r="AM109" i="14"/>
  <c r="AL109" i="14"/>
  <c r="AM205" i="14"/>
  <c r="AL205" i="14"/>
  <c r="AM301" i="14"/>
  <c r="AL301" i="14"/>
  <c r="AM62" i="14"/>
  <c r="AL62" i="14"/>
  <c r="AL212" i="14"/>
  <c r="AM212" i="14"/>
  <c r="AL119" i="14"/>
  <c r="AM119" i="14"/>
  <c r="AL247" i="14"/>
  <c r="AM247" i="14"/>
  <c r="AM16" i="14"/>
  <c r="AL16" i="14"/>
  <c r="AM112" i="14"/>
  <c r="AL112" i="14"/>
  <c r="AM208" i="14"/>
  <c r="AL208" i="14"/>
  <c r="AM304" i="14"/>
  <c r="AL304" i="14"/>
  <c r="AL57" i="14"/>
  <c r="AM57" i="14"/>
  <c r="AM185" i="14"/>
  <c r="AL185" i="14"/>
  <c r="AL67" i="14"/>
  <c r="AM67" i="14"/>
  <c r="AL163" i="14"/>
  <c r="AM163" i="14"/>
  <c r="AL259" i="14"/>
  <c r="AM259" i="14"/>
  <c r="E292" i="13"/>
  <c r="E267" i="13"/>
  <c r="E167" i="14"/>
  <c r="D132" i="14"/>
  <c r="C184" i="12"/>
  <c r="K184" i="12" s="1"/>
  <c r="C169" i="12"/>
  <c r="C179" i="12"/>
  <c r="C170" i="12"/>
  <c r="C181" i="12"/>
  <c r="K166" i="12"/>
  <c r="C183" i="12"/>
  <c r="C178" i="12"/>
  <c r="C175" i="12"/>
  <c r="J175" i="12" s="1"/>
  <c r="C176" i="12"/>
  <c r="C185" i="12"/>
  <c r="C186" i="12"/>
  <c r="C177" i="12"/>
  <c r="AL230" i="14"/>
  <c r="AM230" i="14"/>
  <c r="AL14" i="13"/>
  <c r="AI10" i="14"/>
  <c r="J197" i="9"/>
  <c r="I197" i="9"/>
  <c r="C99" i="10"/>
  <c r="I100" i="10" s="1"/>
  <c r="AL189" i="14"/>
  <c r="AM189" i="14"/>
  <c r="AL38" i="14"/>
  <c r="AM38" i="14"/>
  <c r="AM96" i="14"/>
  <c r="AL96" i="14"/>
  <c r="E182" i="8"/>
  <c r="E102" i="8"/>
  <c r="C193" i="9"/>
  <c r="E114" i="9"/>
  <c r="E106" i="9"/>
  <c r="E101" i="9"/>
  <c r="E108" i="9"/>
  <c r="E102" i="9"/>
  <c r="E47" i="9"/>
  <c r="E42" i="9"/>
  <c r="E55" i="9"/>
  <c r="E161" i="9"/>
  <c r="E144" i="9"/>
  <c r="E145" i="9"/>
  <c r="E160" i="9"/>
  <c r="E153" i="9"/>
  <c r="E89" i="9"/>
  <c r="E99" i="9"/>
  <c r="E91" i="9"/>
  <c r="E87" i="9"/>
  <c r="E80" i="9"/>
  <c r="C94" i="10"/>
  <c r="J276" i="12"/>
  <c r="K276" i="12"/>
  <c r="E286" i="13"/>
  <c r="E175" i="14"/>
  <c r="D140" i="14"/>
  <c r="AU37" i="14"/>
  <c r="AU38" i="14"/>
  <c r="AY38" i="14" s="1"/>
  <c r="AU86" i="14"/>
  <c r="C157" i="14"/>
  <c r="X157" i="14" s="1"/>
  <c r="C164" i="14"/>
  <c r="C150" i="14"/>
  <c r="C156" i="14"/>
  <c r="X143" i="14"/>
  <c r="C159" i="14"/>
  <c r="X159" i="14" s="1"/>
  <c r="C152" i="14"/>
  <c r="C163" i="14"/>
  <c r="C154" i="14"/>
  <c r="C147" i="14"/>
  <c r="C160" i="14"/>
  <c r="C155" i="14"/>
  <c r="C162" i="14"/>
  <c r="AL118" i="14"/>
  <c r="AM118" i="14"/>
  <c r="AY37" i="14"/>
  <c r="AU45" i="14"/>
  <c r="AY45" i="14" s="1"/>
  <c r="D294" i="10"/>
  <c r="D302" i="10"/>
  <c r="D284" i="10"/>
  <c r="D297" i="10"/>
  <c r="D305" i="10"/>
  <c r="D310" i="10"/>
  <c r="D289" i="10"/>
  <c r="D290" i="10"/>
  <c r="D288" i="10"/>
  <c r="D308" i="10"/>
  <c r="D283" i="10"/>
  <c r="D301" i="10"/>
  <c r="D279" i="10"/>
  <c r="D299" i="10"/>
  <c r="D303" i="10"/>
  <c r="D281" i="10"/>
  <c r="D292" i="10"/>
  <c r="D300" i="10"/>
  <c r="D280" i="10"/>
  <c r="E216" i="14"/>
  <c r="E212" i="14"/>
  <c r="E225" i="14"/>
  <c r="E221" i="14"/>
  <c r="E223" i="14"/>
  <c r="E222" i="14"/>
  <c r="E211" i="14"/>
  <c r="E226" i="14"/>
  <c r="E224" i="14"/>
  <c r="E230" i="14"/>
  <c r="E218" i="14"/>
  <c r="E229" i="14"/>
  <c r="E210" i="14"/>
  <c r="E21" i="10"/>
  <c r="O21" i="10" s="1"/>
  <c r="E22" i="10"/>
  <c r="E23" i="10"/>
  <c r="E33" i="10"/>
  <c r="E29" i="10"/>
  <c r="E35" i="10"/>
  <c r="E34" i="10"/>
  <c r="E18" i="10"/>
  <c r="E20" i="10"/>
  <c r="E19" i="10"/>
  <c r="E28" i="10"/>
  <c r="E16" i="10"/>
  <c r="E14" i="10"/>
  <c r="AT64" i="14"/>
  <c r="AU64" i="14" s="1"/>
  <c r="AY64" i="14" s="1"/>
  <c r="AP64" i="14"/>
  <c r="E116" i="14"/>
  <c r="E121" i="14"/>
  <c r="E107" i="14"/>
  <c r="E105" i="14"/>
  <c r="E101" i="14"/>
  <c r="E109" i="14"/>
  <c r="E110" i="14"/>
  <c r="E118" i="14"/>
  <c r="E112" i="14"/>
  <c r="E106" i="14"/>
  <c r="E114" i="14"/>
  <c r="E120" i="14"/>
  <c r="E117" i="14"/>
  <c r="E104" i="14"/>
  <c r="E115" i="14"/>
  <c r="E113" i="14"/>
  <c r="E102" i="14"/>
  <c r="E111" i="14"/>
  <c r="E119" i="14"/>
  <c r="AR56" i="14"/>
  <c r="O232" i="5"/>
  <c r="E104" i="8"/>
  <c r="E181" i="8"/>
  <c r="E185" i="8"/>
  <c r="E201" i="9"/>
  <c r="E256" i="9"/>
  <c r="C207" i="9"/>
  <c r="E113" i="9"/>
  <c r="D210" i="9"/>
  <c r="D225" i="9"/>
  <c r="E116" i="10"/>
  <c r="E282" i="13"/>
  <c r="E304" i="13"/>
  <c r="E180" i="14"/>
  <c r="AL36" i="14"/>
  <c r="AM36" i="14"/>
  <c r="E185" i="13"/>
  <c r="E177" i="13"/>
  <c r="E167" i="13"/>
  <c r="E179" i="13"/>
  <c r="E169" i="13"/>
  <c r="E181" i="13"/>
  <c r="E173" i="13"/>
  <c r="E174" i="13"/>
  <c r="E175" i="13"/>
  <c r="E176" i="13"/>
  <c r="E272" i="10"/>
  <c r="E270" i="10"/>
  <c r="E255" i="10"/>
  <c r="E260" i="10"/>
  <c r="E264" i="10"/>
  <c r="E266" i="10"/>
  <c r="E265" i="10"/>
  <c r="E263" i="10"/>
  <c r="E259" i="10"/>
  <c r="E256" i="10"/>
  <c r="E257" i="10"/>
  <c r="AM125" i="14"/>
  <c r="AL125" i="14"/>
  <c r="AL15" i="14"/>
  <c r="AM15" i="14"/>
  <c r="AL81" i="14"/>
  <c r="AM81" i="14"/>
  <c r="AM236" i="14"/>
  <c r="AL236" i="14"/>
  <c r="E113" i="8"/>
  <c r="E101" i="8"/>
  <c r="E121" i="8"/>
  <c r="E116" i="8"/>
  <c r="O166" i="5"/>
  <c r="C199" i="9"/>
  <c r="E280" i="13"/>
  <c r="E300" i="13"/>
  <c r="C165" i="14"/>
  <c r="C146" i="14"/>
  <c r="C149" i="14"/>
  <c r="AP43" i="14"/>
  <c r="AT43" i="14"/>
  <c r="AR37" i="14"/>
  <c r="AR38" i="14" s="1"/>
  <c r="AP75" i="14"/>
  <c r="AT75" i="14"/>
  <c r="AX75" i="14" s="1"/>
  <c r="AL86" i="14"/>
  <c r="AM86" i="14"/>
  <c r="E192" i="13"/>
  <c r="E198" i="13"/>
  <c r="E190" i="13"/>
  <c r="E191" i="13"/>
  <c r="E200" i="13"/>
  <c r="E199" i="13"/>
  <c r="E208" i="13"/>
  <c r="E189" i="13"/>
  <c r="E194" i="13"/>
  <c r="E201" i="13"/>
  <c r="E207" i="13"/>
  <c r="E202" i="13"/>
  <c r="AM143" i="14"/>
  <c r="AL143" i="14"/>
  <c r="AM224" i="14"/>
  <c r="AL224" i="14"/>
  <c r="AM83" i="14"/>
  <c r="AL83" i="14"/>
  <c r="AP34" i="14"/>
  <c r="AT34" i="14"/>
  <c r="C93" i="10"/>
  <c r="C92" i="10"/>
  <c r="J92" i="10" s="1"/>
  <c r="C84" i="10"/>
  <c r="C98" i="10"/>
  <c r="J78" i="10"/>
  <c r="C88" i="10"/>
  <c r="C83" i="10"/>
  <c r="C96" i="10"/>
  <c r="C79" i="10"/>
  <c r="C86" i="10"/>
  <c r="I87" i="10" s="1"/>
  <c r="C91" i="10"/>
  <c r="I92" i="10" s="1"/>
  <c r="C87" i="10"/>
  <c r="C82" i="10"/>
  <c r="C80" i="10"/>
  <c r="C90" i="10"/>
  <c r="E273" i="13"/>
  <c r="E254" i="13"/>
  <c r="E271" i="13"/>
  <c r="E256" i="13"/>
  <c r="E269" i="13"/>
  <c r="E258" i="13"/>
  <c r="E265" i="13"/>
  <c r="E262" i="13"/>
  <c r="E264" i="13"/>
  <c r="E263" i="13"/>
  <c r="E274" i="13"/>
  <c r="E253" i="13"/>
  <c r="E117" i="8"/>
  <c r="J187" i="9"/>
  <c r="E152" i="9"/>
  <c r="E43" i="9"/>
  <c r="E111" i="9"/>
  <c r="E113" i="10"/>
  <c r="C97" i="10"/>
  <c r="J97" i="10" s="1"/>
  <c r="E120" i="10"/>
  <c r="E261" i="13"/>
  <c r="E148" i="14"/>
  <c r="C144" i="14"/>
  <c r="C148" i="14"/>
  <c r="AU87" i="14"/>
  <c r="E120" i="8"/>
  <c r="E169" i="8"/>
  <c r="O158" i="5"/>
  <c r="E103" i="8"/>
  <c r="E176" i="8"/>
  <c r="E193" i="9"/>
  <c r="C190" i="9"/>
  <c r="I167" i="9"/>
  <c r="E50" i="9"/>
  <c r="I225" i="10"/>
  <c r="E118" i="10"/>
  <c r="E260" i="13"/>
  <c r="D131" i="14"/>
  <c r="AU39" i="14"/>
  <c r="AY39" i="14" s="1"/>
  <c r="AX46" i="14"/>
  <c r="AU46" i="14"/>
  <c r="AL214" i="14"/>
  <c r="AM214" i="14"/>
  <c r="AU80" i="14"/>
  <c r="AU81" i="14"/>
  <c r="AY81" i="14" s="1"/>
  <c r="AY63" i="14"/>
  <c r="AM29" i="14"/>
  <c r="AL29" i="14"/>
  <c r="AM126" i="14"/>
  <c r="AL126" i="14"/>
  <c r="AL179" i="14"/>
  <c r="AM179" i="14"/>
  <c r="J33" i="10"/>
  <c r="I33" i="10"/>
  <c r="AM124" i="14"/>
  <c r="AL124" i="14"/>
  <c r="E185" i="14"/>
  <c r="E169" i="14"/>
  <c r="E184" i="14"/>
  <c r="E186" i="14"/>
  <c r="E170" i="14"/>
  <c r="E168" i="14"/>
  <c r="E173" i="14"/>
  <c r="E177" i="14"/>
  <c r="E176" i="14"/>
  <c r="E179" i="14"/>
  <c r="E171" i="14"/>
  <c r="E182" i="14"/>
  <c r="E174" i="14"/>
  <c r="E112" i="8"/>
  <c r="E108" i="8"/>
  <c r="E111" i="8"/>
  <c r="E107" i="8"/>
  <c r="O107" i="8" s="1"/>
  <c r="E178" i="9"/>
  <c r="E41" i="9"/>
  <c r="E84" i="9"/>
  <c r="C95" i="10"/>
  <c r="C89" i="10"/>
  <c r="AM28" i="14"/>
  <c r="AL28" i="14"/>
  <c r="AM46" i="14"/>
  <c r="AL46" i="14"/>
  <c r="AM77" i="14"/>
  <c r="AL77" i="14"/>
  <c r="AM173" i="14"/>
  <c r="AL173" i="14"/>
  <c r="AM269" i="14"/>
  <c r="AL269" i="14"/>
  <c r="AL22" i="14"/>
  <c r="AM22" i="14"/>
  <c r="AL262" i="14"/>
  <c r="AM262" i="14"/>
  <c r="AL79" i="14"/>
  <c r="AM79" i="14"/>
  <c r="AL207" i="14"/>
  <c r="AM207" i="14"/>
  <c r="AM65" i="14"/>
  <c r="AL65" i="14"/>
  <c r="AM80" i="14"/>
  <c r="AL80" i="14"/>
  <c r="AM176" i="14"/>
  <c r="AL176" i="14"/>
  <c r="AM272" i="14"/>
  <c r="AL272" i="14"/>
  <c r="AM17" i="14"/>
  <c r="AL17" i="14"/>
  <c r="AM145" i="14"/>
  <c r="AL145" i="14"/>
  <c r="AL273" i="14"/>
  <c r="AM273" i="14"/>
  <c r="AM35" i="14"/>
  <c r="AL35" i="14"/>
  <c r="AM131" i="14"/>
  <c r="AL131" i="14"/>
  <c r="AM227" i="14"/>
  <c r="AL227" i="14"/>
  <c r="AL154" i="14"/>
  <c r="AM154" i="14"/>
  <c r="E259" i="13"/>
  <c r="D139" i="14"/>
  <c r="D128" i="14"/>
  <c r="C135" i="14"/>
  <c r="X135" i="14" s="1"/>
  <c r="C128" i="14"/>
  <c r="C140" i="14"/>
  <c r="C142" i="14"/>
  <c r="W143" i="14" s="1"/>
  <c r="C132" i="14"/>
  <c r="C129" i="14"/>
  <c r="C130" i="14"/>
  <c r="C139" i="14"/>
  <c r="C127" i="14"/>
  <c r="C138" i="14"/>
  <c r="W138" i="14" s="1"/>
  <c r="C123" i="14"/>
  <c r="X123" i="14" s="1"/>
  <c r="C136" i="14"/>
  <c r="X136" i="14" s="1"/>
  <c r="X122" i="14"/>
  <c r="AM34" i="14"/>
  <c r="AL34" i="14"/>
  <c r="AM226" i="14"/>
  <c r="AL226" i="14"/>
  <c r="E238" i="13"/>
  <c r="E246" i="13"/>
  <c r="E244" i="13"/>
  <c r="E235" i="13"/>
  <c r="E234" i="13"/>
  <c r="E250" i="13"/>
  <c r="E239" i="13"/>
  <c r="E249" i="13"/>
  <c r="E237" i="13"/>
  <c r="E248" i="13"/>
  <c r="E241" i="13"/>
  <c r="E247" i="13"/>
  <c r="E142" i="10"/>
  <c r="E129" i="10"/>
  <c r="E127" i="10"/>
  <c r="E136" i="10"/>
  <c r="E128" i="10"/>
  <c r="E140" i="10"/>
  <c r="E138" i="10"/>
  <c r="E124" i="10"/>
  <c r="E125" i="10"/>
  <c r="E135" i="10"/>
  <c r="E123" i="10"/>
  <c r="E173" i="10"/>
  <c r="E175" i="10"/>
  <c r="E176" i="10"/>
  <c r="E168" i="10"/>
  <c r="E172" i="10"/>
  <c r="E167" i="10"/>
  <c r="E185" i="10"/>
  <c r="E169" i="10"/>
  <c r="E186" i="10"/>
  <c r="E183" i="10"/>
  <c r="E170" i="10"/>
  <c r="E180" i="10"/>
  <c r="E174" i="10"/>
  <c r="E184" i="10"/>
  <c r="D29" i="10"/>
  <c r="D16" i="10"/>
  <c r="D22" i="10"/>
  <c r="D35" i="10"/>
  <c r="D31" i="10"/>
  <c r="D32" i="10"/>
  <c r="D26" i="10"/>
  <c r="D23" i="10"/>
  <c r="D14" i="10"/>
  <c r="D34" i="10"/>
  <c r="D27" i="10"/>
  <c r="D21" i="10"/>
  <c r="D30" i="10"/>
  <c r="AM32" i="14"/>
  <c r="AL32" i="14"/>
  <c r="E119" i="8"/>
  <c r="E106" i="8"/>
  <c r="C272" i="5"/>
  <c r="J272" i="5" s="1"/>
  <c r="C189" i="9"/>
  <c r="C208" i="9"/>
  <c r="E73" i="9"/>
  <c r="E67" i="9"/>
  <c r="E68" i="9"/>
  <c r="E70" i="9"/>
  <c r="E77" i="9"/>
  <c r="E74" i="9"/>
  <c r="AM44" i="14"/>
  <c r="AL44" i="14"/>
  <c r="AM97" i="14"/>
  <c r="AL97" i="14"/>
  <c r="AM85" i="14"/>
  <c r="AL85" i="14"/>
  <c r="AM181" i="14"/>
  <c r="AL181" i="14"/>
  <c r="AM277" i="14"/>
  <c r="AL277" i="14"/>
  <c r="AM30" i="14"/>
  <c r="AL30" i="14"/>
  <c r="AL310" i="14"/>
  <c r="AM310" i="14"/>
  <c r="AL87" i="14"/>
  <c r="AM87" i="14"/>
  <c r="AL215" i="14"/>
  <c r="AM215" i="14"/>
  <c r="AL116" i="14"/>
  <c r="AM116" i="14"/>
  <c r="AM88" i="14"/>
  <c r="AL88" i="14"/>
  <c r="AL184" i="14"/>
  <c r="AM184" i="14"/>
  <c r="AM280" i="14"/>
  <c r="AL280" i="14"/>
  <c r="AM25" i="14"/>
  <c r="AL25" i="14"/>
  <c r="AL153" i="14"/>
  <c r="AM153" i="14"/>
  <c r="AM281" i="14"/>
  <c r="AL281" i="14"/>
  <c r="AL43" i="14"/>
  <c r="AM43" i="14"/>
  <c r="AL139" i="14"/>
  <c r="AM139" i="14"/>
  <c r="AL235" i="14"/>
  <c r="AM235" i="14"/>
  <c r="AM162" i="14"/>
  <c r="AL162" i="14"/>
  <c r="E297" i="13"/>
  <c r="E257" i="13"/>
  <c r="E306" i="13"/>
  <c r="C30" i="13"/>
  <c r="X30" i="13" s="1"/>
  <c r="C15" i="13"/>
  <c r="C22" i="13"/>
  <c r="X22" i="13" s="1"/>
  <c r="D125" i="14"/>
  <c r="W93" i="14"/>
  <c r="AU42" i="14"/>
  <c r="AX36" i="14"/>
  <c r="AU36" i="14"/>
  <c r="AL58" i="14"/>
  <c r="AM58" i="14"/>
  <c r="AL250" i="14"/>
  <c r="AM250" i="14"/>
  <c r="AT77" i="14"/>
  <c r="AP77" i="14"/>
  <c r="AT48" i="14"/>
  <c r="AU49" i="14" s="1"/>
  <c r="AY49" i="14" s="1"/>
  <c r="AZ49" i="14" s="1"/>
  <c r="X9" i="12"/>
  <c r="C77" i="12"/>
  <c r="C64" i="12"/>
  <c r="C61" i="12"/>
  <c r="C65" i="12"/>
  <c r="C70" i="12"/>
  <c r="C66" i="12"/>
  <c r="C63" i="12"/>
  <c r="C60" i="12"/>
  <c r="K60" i="12" s="1"/>
  <c r="C67" i="12"/>
  <c r="K57" i="12"/>
  <c r="C59" i="12"/>
  <c r="J60" i="12" s="1"/>
  <c r="C72" i="12"/>
  <c r="AU70" i="14"/>
  <c r="E241" i="14"/>
  <c r="E242" i="14"/>
  <c r="E235" i="14"/>
  <c r="E248" i="14"/>
  <c r="E249" i="14"/>
  <c r="E238" i="14"/>
  <c r="E245" i="14"/>
  <c r="E250" i="14"/>
  <c r="E243" i="14"/>
  <c r="E233" i="14"/>
  <c r="E237" i="14"/>
  <c r="E251" i="14"/>
  <c r="E246" i="14"/>
  <c r="E85" i="13"/>
  <c r="E95" i="13"/>
  <c r="E83" i="13"/>
  <c r="E93" i="13"/>
  <c r="E91" i="13"/>
  <c r="E79" i="13"/>
  <c r="E99" i="13"/>
  <c r="E82" i="13"/>
  <c r="E88" i="13"/>
  <c r="E98" i="13"/>
  <c r="E84" i="13"/>
  <c r="E97" i="13"/>
  <c r="E89" i="13"/>
  <c r="E96" i="13"/>
  <c r="I187" i="9"/>
  <c r="J279" i="12"/>
  <c r="AL196" i="14"/>
  <c r="AM196" i="14"/>
  <c r="AL45" i="14"/>
  <c r="AM45" i="14"/>
  <c r="AL141" i="14"/>
  <c r="AM141" i="14"/>
  <c r="AL237" i="14"/>
  <c r="AM237" i="14"/>
  <c r="AL231" i="14"/>
  <c r="AM231" i="14"/>
  <c r="AL150" i="14"/>
  <c r="AM150" i="14"/>
  <c r="AL31" i="14"/>
  <c r="AM31" i="14"/>
  <c r="AL159" i="14"/>
  <c r="AM159" i="14"/>
  <c r="AM287" i="14"/>
  <c r="AL287" i="14"/>
  <c r="AM48" i="14"/>
  <c r="AL48" i="14"/>
  <c r="AM144" i="14"/>
  <c r="AL144" i="14"/>
  <c r="AM240" i="14"/>
  <c r="AL240" i="14"/>
  <c r="AL71" i="14"/>
  <c r="AM71" i="14"/>
  <c r="AL105" i="14"/>
  <c r="AM105" i="14"/>
  <c r="AM233" i="14"/>
  <c r="AL233" i="14"/>
  <c r="AL135" i="14"/>
  <c r="AM135" i="14"/>
  <c r="AL99" i="14"/>
  <c r="AM99" i="14"/>
  <c r="AL195" i="14"/>
  <c r="AM195" i="14"/>
  <c r="AL291" i="14"/>
  <c r="AM291" i="14"/>
  <c r="G14" i="13"/>
  <c r="T14" i="13" s="1"/>
  <c r="T13" i="13"/>
  <c r="AY80" i="14"/>
  <c r="AY83" i="14"/>
  <c r="AY68" i="14"/>
  <c r="AL166" i="14"/>
  <c r="AM166" i="14"/>
  <c r="AU59" i="14"/>
  <c r="AY70" i="14"/>
  <c r="AM252" i="14"/>
  <c r="AL252" i="14"/>
  <c r="AL244" i="14"/>
  <c r="AM244" i="14"/>
  <c r="E94" i="10"/>
  <c r="E86" i="10"/>
  <c r="AY88" i="14"/>
  <c r="C132" i="12"/>
  <c r="K132" i="12" s="1"/>
  <c r="AL204" i="14"/>
  <c r="AM204" i="14"/>
  <c r="AM53" i="14"/>
  <c r="AL53" i="14"/>
  <c r="AM149" i="14"/>
  <c r="AL149" i="14"/>
  <c r="AM245" i="14"/>
  <c r="AL245" i="14"/>
  <c r="AM42" i="14"/>
  <c r="AL42" i="14"/>
  <c r="AM158" i="14"/>
  <c r="AL158" i="14"/>
  <c r="AM47" i="14"/>
  <c r="AL47" i="14"/>
  <c r="AL175" i="14"/>
  <c r="AM175" i="14"/>
  <c r="AL303" i="14"/>
  <c r="AM303" i="14"/>
  <c r="AL56" i="14"/>
  <c r="AM56" i="14"/>
  <c r="AM152" i="14"/>
  <c r="AL152" i="14"/>
  <c r="AL248" i="14"/>
  <c r="AM248" i="14"/>
  <c r="AM174" i="14"/>
  <c r="AL174" i="14"/>
  <c r="AM113" i="14"/>
  <c r="AL113" i="14"/>
  <c r="AM241" i="14"/>
  <c r="AL241" i="14"/>
  <c r="AM238" i="14"/>
  <c r="AL238" i="14"/>
  <c r="AM107" i="14"/>
  <c r="AL107" i="14"/>
  <c r="AL203" i="14"/>
  <c r="AM203" i="14"/>
  <c r="AM299" i="14"/>
  <c r="AL299" i="14"/>
  <c r="D270" i="14"/>
  <c r="D192" i="14"/>
  <c r="D194" i="14"/>
  <c r="C86" i="14"/>
  <c r="X86" i="14" s="1"/>
  <c r="D54" i="14"/>
  <c r="D93" i="14"/>
  <c r="D79" i="14"/>
  <c r="AX49" i="14"/>
  <c r="BC49" i="14"/>
  <c r="AU68" i="14"/>
  <c r="AL178" i="14"/>
  <c r="AM178" i="14"/>
  <c r="AY69" i="14"/>
  <c r="AL292" i="14"/>
  <c r="AM292" i="14"/>
  <c r="C225" i="10"/>
  <c r="J225" i="10" s="1"/>
  <c r="C230" i="10"/>
  <c r="J230" i="10" s="1"/>
  <c r="O230" i="10" s="1"/>
  <c r="C214" i="10"/>
  <c r="C215" i="10"/>
  <c r="AM18" i="14"/>
  <c r="AL18" i="14"/>
  <c r="E62" i="14"/>
  <c r="E60" i="14"/>
  <c r="E66" i="14"/>
  <c r="E63" i="14"/>
  <c r="E68" i="14"/>
  <c r="E70" i="14"/>
  <c r="E58" i="14"/>
  <c r="AY87" i="14"/>
  <c r="E37" i="10"/>
  <c r="E54" i="10"/>
  <c r="E46" i="10"/>
  <c r="E38" i="10"/>
  <c r="E56" i="10"/>
  <c r="E48" i="10"/>
  <c r="E40" i="10"/>
  <c r="E52" i="10"/>
  <c r="E45" i="10"/>
  <c r="E39" i="10"/>
  <c r="E44" i="10"/>
  <c r="E53" i="10"/>
  <c r="AM142" i="14"/>
  <c r="AL142" i="14"/>
  <c r="AL260" i="14"/>
  <c r="AM260" i="14"/>
  <c r="AM61" i="14"/>
  <c r="AL61" i="14"/>
  <c r="AM157" i="14"/>
  <c r="AL157" i="14"/>
  <c r="AM253" i="14"/>
  <c r="AL253" i="14"/>
  <c r="AL52" i="14"/>
  <c r="AM52" i="14"/>
  <c r="AL182" i="14"/>
  <c r="AM182" i="14"/>
  <c r="AL55" i="14"/>
  <c r="AM55" i="14"/>
  <c r="AL183" i="14"/>
  <c r="AM183" i="14"/>
  <c r="AL311" i="14"/>
  <c r="AM311" i="14"/>
  <c r="AM64" i="14"/>
  <c r="AL64" i="14"/>
  <c r="AM160" i="14"/>
  <c r="AL160" i="14"/>
  <c r="AM256" i="14"/>
  <c r="AL256" i="14"/>
  <c r="AL225" i="14"/>
  <c r="AM225" i="14"/>
  <c r="AM121" i="14"/>
  <c r="AL121" i="14"/>
  <c r="AL249" i="14"/>
  <c r="AM249" i="14"/>
  <c r="AM289" i="14"/>
  <c r="AL289" i="14"/>
  <c r="AL115" i="14"/>
  <c r="AM115" i="14"/>
  <c r="AL211" i="14"/>
  <c r="AM211" i="14"/>
  <c r="AL307" i="14"/>
  <c r="AM307" i="14"/>
  <c r="AY78" i="14"/>
  <c r="AU65" i="14"/>
  <c r="AU57" i="14"/>
  <c r="AY57" i="14" s="1"/>
  <c r="AM190" i="14"/>
  <c r="AL190" i="14"/>
  <c r="E25" i="14"/>
  <c r="E33" i="14"/>
  <c r="E23" i="14"/>
  <c r="G13" i="14"/>
  <c r="E15" i="14"/>
  <c r="E19" i="14"/>
  <c r="E17" i="14"/>
  <c r="AU62" i="14"/>
  <c r="E251" i="10"/>
  <c r="E244" i="10"/>
  <c r="E242" i="10"/>
  <c r="E234" i="10"/>
  <c r="AY66" i="14"/>
  <c r="AP72" i="14"/>
  <c r="AP63" i="14"/>
  <c r="C102" i="9"/>
  <c r="C141" i="12"/>
  <c r="J142" i="12" s="1"/>
  <c r="C129" i="12"/>
  <c r="AL20" i="14"/>
  <c r="AM20" i="14"/>
  <c r="AL268" i="14"/>
  <c r="AM268" i="14"/>
  <c r="AL69" i="14"/>
  <c r="AM69" i="14"/>
  <c r="AL165" i="14"/>
  <c r="AM165" i="14"/>
  <c r="AL261" i="14"/>
  <c r="AM261" i="14"/>
  <c r="AL103" i="14"/>
  <c r="AM103" i="14"/>
  <c r="AM254" i="14"/>
  <c r="AL254" i="14"/>
  <c r="AL63" i="14"/>
  <c r="AM63" i="14"/>
  <c r="AM191" i="14"/>
  <c r="AL191" i="14"/>
  <c r="AM72" i="14"/>
  <c r="AL72" i="14"/>
  <c r="AM168" i="14"/>
  <c r="AL168" i="14"/>
  <c r="AM264" i="14"/>
  <c r="AL264" i="14"/>
  <c r="AL276" i="14"/>
  <c r="AM276" i="14"/>
  <c r="AM137" i="14"/>
  <c r="AL137" i="14"/>
  <c r="AM265" i="14"/>
  <c r="AL265" i="14"/>
  <c r="AL27" i="14"/>
  <c r="AM27" i="14"/>
  <c r="AL123" i="14"/>
  <c r="AM123" i="14"/>
  <c r="AL219" i="14"/>
  <c r="AM219" i="14"/>
  <c r="AL146" i="14"/>
  <c r="AM146" i="14"/>
  <c r="D274" i="14"/>
  <c r="C239" i="14"/>
  <c r="X239" i="14" s="1"/>
  <c r="C234" i="14"/>
  <c r="W235" i="14" s="1"/>
  <c r="D217" i="14"/>
  <c r="D222" i="14"/>
  <c r="D200" i="14"/>
  <c r="D191" i="14"/>
  <c r="D82" i="14"/>
  <c r="D95" i="14"/>
  <c r="D109" i="14"/>
  <c r="E24" i="14"/>
  <c r="D51" i="14"/>
  <c r="D40" i="14"/>
  <c r="AU84" i="14"/>
  <c r="AY84" i="14" s="1"/>
  <c r="AU78" i="14"/>
  <c r="AY65" i="14"/>
  <c r="AT40" i="14"/>
  <c r="AU41" i="14" s="1"/>
  <c r="AY41" i="14" s="1"/>
  <c r="AY46" i="14"/>
  <c r="AZ46" i="14" s="1"/>
  <c r="AM202" i="14"/>
  <c r="AL202" i="14"/>
  <c r="AT35" i="14"/>
  <c r="AL129" i="14"/>
  <c r="AM129" i="14"/>
  <c r="AU47" i="14"/>
  <c r="AY47" i="14" s="1"/>
  <c r="D71" i="12"/>
  <c r="D76" i="12"/>
  <c r="AY62" i="14"/>
  <c r="E52" i="14"/>
  <c r="E45" i="14"/>
  <c r="E43" i="14"/>
  <c r="E51" i="14"/>
  <c r="E53" i="14"/>
  <c r="E44" i="14"/>
  <c r="E54" i="14"/>
  <c r="E39" i="14"/>
  <c r="E41" i="14"/>
  <c r="E50" i="14"/>
  <c r="E37" i="14"/>
  <c r="E46" i="14"/>
  <c r="E49" i="14"/>
  <c r="E48" i="14"/>
  <c r="E55" i="14"/>
  <c r="AP62" i="14"/>
  <c r="W8" i="5"/>
  <c r="AL68" i="14"/>
  <c r="AM68" i="14"/>
  <c r="AL199" i="14"/>
  <c r="AM199" i="14"/>
  <c r="AM101" i="14"/>
  <c r="AL101" i="14"/>
  <c r="AM197" i="14"/>
  <c r="AL197" i="14"/>
  <c r="AM293" i="14"/>
  <c r="AL293" i="14"/>
  <c r="AL54" i="14"/>
  <c r="AM54" i="14"/>
  <c r="AM161" i="14"/>
  <c r="AL161" i="14"/>
  <c r="AL111" i="14"/>
  <c r="AM111" i="14"/>
  <c r="AM239" i="14"/>
  <c r="AL239" i="14"/>
  <c r="AM270" i="14"/>
  <c r="AL270" i="14"/>
  <c r="AM104" i="14"/>
  <c r="AL104" i="14"/>
  <c r="AL200" i="14"/>
  <c r="AM200" i="14"/>
  <c r="AM296" i="14"/>
  <c r="AL296" i="14"/>
  <c r="AM49" i="14"/>
  <c r="AL49" i="14"/>
  <c r="AL177" i="14"/>
  <c r="AM177" i="14"/>
  <c r="AM305" i="14"/>
  <c r="AL305" i="14"/>
  <c r="AM59" i="14"/>
  <c r="AL59" i="14"/>
  <c r="AL155" i="14"/>
  <c r="AM155" i="14"/>
  <c r="AL251" i="14"/>
  <c r="AM251" i="14"/>
  <c r="C248" i="14"/>
  <c r="W249" i="14" s="1"/>
  <c r="X232" i="14"/>
  <c r="D218" i="14"/>
  <c r="D221" i="14"/>
  <c r="D201" i="14"/>
  <c r="D86" i="14"/>
  <c r="D85" i="14"/>
  <c r="D99" i="14"/>
  <c r="E35" i="14"/>
  <c r="E32" i="14"/>
  <c r="D50" i="14"/>
  <c r="D49" i="14"/>
  <c r="AY82" i="14"/>
  <c r="D120" i="14"/>
  <c r="D103" i="14"/>
  <c r="AY42" i="14"/>
  <c r="AY36" i="14"/>
  <c r="AZ36" i="14" s="1"/>
  <c r="AM82" i="14"/>
  <c r="AL82" i="14"/>
  <c r="AM274" i="14"/>
  <c r="AL274" i="14"/>
  <c r="AY79" i="14"/>
  <c r="AL100" i="14"/>
  <c r="AM100" i="14"/>
  <c r="E216" i="10"/>
  <c r="E210" i="10"/>
  <c r="E224" i="10"/>
  <c r="E218" i="10"/>
  <c r="E298" i="14"/>
  <c r="E311" i="14"/>
  <c r="E305" i="14"/>
  <c r="E303" i="14"/>
  <c r="E309" i="14"/>
  <c r="E299" i="14"/>
  <c r="E301" i="14"/>
  <c r="E307" i="14"/>
  <c r="AT60" i="14"/>
  <c r="AU60" i="14" s="1"/>
  <c r="AY60" i="14" s="1"/>
  <c r="AR76" i="14"/>
  <c r="E267" i="14"/>
  <c r="E263" i="14"/>
  <c r="E262" i="14"/>
  <c r="E259" i="14"/>
  <c r="E255" i="14"/>
  <c r="E266" i="14"/>
  <c r="E253" i="14"/>
  <c r="E254" i="14"/>
  <c r="E261" i="14"/>
  <c r="E265" i="14"/>
  <c r="AM156" i="14"/>
  <c r="AL156" i="14"/>
  <c r="AL21" i="14"/>
  <c r="AM21" i="14"/>
  <c r="AL117" i="14"/>
  <c r="AM117" i="14"/>
  <c r="AL213" i="14"/>
  <c r="AM213" i="14"/>
  <c r="AL309" i="14"/>
  <c r="AM309" i="14"/>
  <c r="AL70" i="14"/>
  <c r="AM70" i="14"/>
  <c r="AL263" i="14"/>
  <c r="AM263" i="14"/>
  <c r="AL127" i="14"/>
  <c r="AM127" i="14"/>
  <c r="AL255" i="14"/>
  <c r="AM255" i="14"/>
  <c r="AM24" i="14"/>
  <c r="AL24" i="14"/>
  <c r="AL120" i="14"/>
  <c r="AM120" i="14"/>
  <c r="AM216" i="14"/>
  <c r="AL216" i="14"/>
  <c r="M313" i="11"/>
  <c r="AK14" i="14"/>
  <c r="AM73" i="14"/>
  <c r="AL73" i="14"/>
  <c r="AL201" i="14"/>
  <c r="AM201" i="14"/>
  <c r="AL50" i="14"/>
  <c r="AM50" i="14"/>
  <c r="AL75" i="14"/>
  <c r="AM75" i="14"/>
  <c r="AL171" i="14"/>
  <c r="AM171" i="14"/>
  <c r="AL267" i="14"/>
  <c r="AM267" i="14"/>
  <c r="AD298" i="14"/>
  <c r="D271" i="14"/>
  <c r="D273" i="14"/>
  <c r="D267" i="14"/>
  <c r="D262" i="14"/>
  <c r="D259" i="14"/>
  <c r="D258" i="14"/>
  <c r="D263" i="14"/>
  <c r="D260" i="14"/>
  <c r="D266" i="14"/>
  <c r="D255" i="14"/>
  <c r="D254" i="14"/>
  <c r="D256" i="14"/>
  <c r="D264" i="14"/>
  <c r="C93" i="14"/>
  <c r="X93" i="14" s="1"/>
  <c r="C95" i="14"/>
  <c r="X95" i="14" s="1"/>
  <c r="C99" i="14"/>
  <c r="C88" i="14"/>
  <c r="C87" i="14"/>
  <c r="C80" i="14"/>
  <c r="C91" i="14"/>
  <c r="C83" i="14"/>
  <c r="W84" i="14" s="1"/>
  <c r="C90" i="14"/>
  <c r="X90" i="14" s="1"/>
  <c r="C98" i="14"/>
  <c r="C96" i="14"/>
  <c r="C82" i="14"/>
  <c r="C79" i="14"/>
  <c r="AY86" i="14"/>
  <c r="AM106" i="14"/>
  <c r="AL106" i="14"/>
  <c r="AM298" i="14"/>
  <c r="AL298" i="14"/>
  <c r="AU89" i="14"/>
  <c r="AY89" i="14" s="1"/>
  <c r="BB89" i="14"/>
  <c r="AM172" i="14"/>
  <c r="AL172" i="14"/>
  <c r="AL74" i="14"/>
  <c r="AM74" i="14"/>
  <c r="O13" i="10"/>
  <c r="E211" i="9"/>
  <c r="AM188" i="14"/>
  <c r="AL188" i="14"/>
  <c r="AM37" i="14"/>
  <c r="AL37" i="14"/>
  <c r="AM133" i="14"/>
  <c r="AL133" i="14"/>
  <c r="AM229" i="14"/>
  <c r="AL229" i="14"/>
  <c r="AL134" i="14"/>
  <c r="AM134" i="14"/>
  <c r="AL23" i="14"/>
  <c r="AM23" i="14"/>
  <c r="AL151" i="14"/>
  <c r="AM151" i="14"/>
  <c r="AL279" i="14"/>
  <c r="AM279" i="14"/>
  <c r="AM40" i="14"/>
  <c r="AL40" i="14"/>
  <c r="AM136" i="14"/>
  <c r="AL136" i="14"/>
  <c r="AM232" i="14"/>
  <c r="AL232" i="14"/>
  <c r="AL19" i="14"/>
  <c r="AM19" i="14"/>
  <c r="AM89" i="14"/>
  <c r="AL89" i="14"/>
  <c r="AM217" i="14"/>
  <c r="AL217" i="14"/>
  <c r="AL84" i="14"/>
  <c r="AM84" i="14"/>
  <c r="AL91" i="14"/>
  <c r="AM91" i="14"/>
  <c r="AL187" i="14"/>
  <c r="AM187" i="14"/>
  <c r="AL283" i="14"/>
  <c r="AM283" i="14"/>
  <c r="D268" i="14"/>
  <c r="C237" i="14"/>
  <c r="X237" i="14" s="1"/>
  <c r="C245" i="14"/>
  <c r="W246" i="14" s="1"/>
  <c r="D220" i="14"/>
  <c r="D204" i="14"/>
  <c r="D189" i="14"/>
  <c r="D113" i="14"/>
  <c r="D104" i="14"/>
  <c r="D96" i="14"/>
  <c r="D118" i="14"/>
  <c r="D92" i="14"/>
  <c r="C89" i="14"/>
  <c r="C84" i="14"/>
  <c r="E16" i="14"/>
  <c r="AY85" i="14"/>
  <c r="AU71" i="14"/>
  <c r="AY71" i="14" s="1"/>
  <c r="AL130" i="14"/>
  <c r="AM130" i="14"/>
  <c r="AY59" i="14"/>
  <c r="AL132" i="14"/>
  <c r="AM132" i="14"/>
  <c r="AU61" i="14"/>
  <c r="AY61" i="14" s="1"/>
  <c r="AM98" i="14"/>
  <c r="AL98" i="14"/>
  <c r="AL284" i="14"/>
  <c r="AM284" i="14"/>
  <c r="H13" i="12"/>
  <c r="E14" i="12"/>
  <c r="E15" i="12" s="1"/>
  <c r="E16" i="12" s="1"/>
  <c r="BB72" i="14"/>
  <c r="AU72" i="14"/>
  <c r="AY72" i="14" s="1"/>
  <c r="E163" i="10"/>
  <c r="E150" i="10"/>
  <c r="E145" i="10"/>
  <c r="E160" i="10"/>
  <c r="E165" i="10"/>
  <c r="E147" i="10"/>
  <c r="E162" i="10"/>
  <c r="E152" i="10"/>
  <c r="E157" i="10"/>
  <c r="E153" i="10"/>
  <c r="E146" i="10"/>
  <c r="E149" i="10"/>
  <c r="E161" i="10"/>
  <c r="E144" i="10"/>
  <c r="E154" i="10"/>
  <c r="E158" i="10"/>
  <c r="AR47" i="14"/>
  <c r="AR48" i="14" s="1"/>
  <c r="AR49" i="14" s="1"/>
  <c r="X235" i="14"/>
  <c r="X246" i="14"/>
  <c r="X308" i="14"/>
  <c r="W308" i="14"/>
  <c r="X278" i="14"/>
  <c r="W278" i="14"/>
  <c r="X276" i="14"/>
  <c r="W276" i="14"/>
  <c r="W303" i="14"/>
  <c r="X303" i="14"/>
  <c r="W247" i="14"/>
  <c r="W215" i="14"/>
  <c r="X215" i="14"/>
  <c r="X219" i="14"/>
  <c r="W219" i="14"/>
  <c r="X144" i="14"/>
  <c r="W144" i="14"/>
  <c r="W153" i="14"/>
  <c r="X153" i="14"/>
  <c r="W193" i="14"/>
  <c r="X193" i="14"/>
  <c r="X194" i="14"/>
  <c r="W194" i="14"/>
  <c r="W207" i="14"/>
  <c r="X207" i="14"/>
  <c r="X94" i="14"/>
  <c r="W85" i="14"/>
  <c r="X85" i="14"/>
  <c r="W131" i="14"/>
  <c r="X131" i="14"/>
  <c r="X61" i="14"/>
  <c r="W61" i="14"/>
  <c r="W77" i="14"/>
  <c r="X77" i="14"/>
  <c r="Y78" i="14" s="1"/>
  <c r="AD78" i="14" s="1"/>
  <c r="W23" i="14"/>
  <c r="X23" i="14"/>
  <c r="W33" i="14"/>
  <c r="X33" i="14"/>
  <c r="W59" i="14"/>
  <c r="X59" i="14"/>
  <c r="X72" i="14"/>
  <c r="W72" i="14"/>
  <c r="X238" i="14"/>
  <c r="X249" i="14"/>
  <c r="X287" i="14"/>
  <c r="W287" i="14"/>
  <c r="X282" i="14"/>
  <c r="W282" i="14"/>
  <c r="X280" i="14"/>
  <c r="W280" i="14"/>
  <c r="W305" i="14"/>
  <c r="X305" i="14"/>
  <c r="X225" i="14"/>
  <c r="W225" i="14"/>
  <c r="X223" i="14"/>
  <c r="W223" i="14"/>
  <c r="C180" i="14"/>
  <c r="C172" i="14"/>
  <c r="C183" i="14"/>
  <c r="C175" i="14"/>
  <c r="C167" i="14"/>
  <c r="C184" i="14"/>
  <c r="C182" i="14"/>
  <c r="C176" i="14"/>
  <c r="C174" i="14"/>
  <c r="C168" i="14"/>
  <c r="X166" i="14"/>
  <c r="C179" i="14"/>
  <c r="C169" i="14"/>
  <c r="C177" i="14"/>
  <c r="C173" i="14"/>
  <c r="C170" i="14"/>
  <c r="C185" i="14"/>
  <c r="C181" i="14"/>
  <c r="C178" i="14"/>
  <c r="W166" i="14"/>
  <c r="C171" i="14"/>
  <c r="C186" i="14"/>
  <c r="X163" i="14"/>
  <c r="W163" i="14"/>
  <c r="X161" i="14"/>
  <c r="W161" i="14"/>
  <c r="X190" i="14"/>
  <c r="W190" i="14"/>
  <c r="X195" i="14"/>
  <c r="W195" i="14"/>
  <c r="X188" i="14"/>
  <c r="W188" i="14"/>
  <c r="X84" i="14"/>
  <c r="X124" i="14"/>
  <c r="W124" i="14"/>
  <c r="X138" i="14"/>
  <c r="C55" i="14"/>
  <c r="C51" i="14"/>
  <c r="C44" i="14"/>
  <c r="C45" i="14"/>
  <c r="C56" i="14"/>
  <c r="C48" i="14"/>
  <c r="C47" i="14"/>
  <c r="C50" i="14"/>
  <c r="C54" i="14"/>
  <c r="C38" i="14"/>
  <c r="C37" i="14"/>
  <c r="C40" i="14"/>
  <c r="C46" i="14"/>
  <c r="C42" i="14"/>
  <c r="C53" i="14"/>
  <c r="X36" i="14"/>
  <c r="C52" i="14"/>
  <c r="W36" i="14"/>
  <c r="C41" i="14"/>
  <c r="C39" i="14"/>
  <c r="C43" i="14"/>
  <c r="C49" i="14"/>
  <c r="X65" i="14"/>
  <c r="W65" i="14"/>
  <c r="X62" i="14"/>
  <c r="W62" i="14"/>
  <c r="W63" i="14"/>
  <c r="X63" i="14"/>
  <c r="X24" i="14"/>
  <c r="W24" i="14"/>
  <c r="X34" i="14"/>
  <c r="W34" i="14"/>
  <c r="W233" i="14"/>
  <c r="X233" i="14"/>
  <c r="X244" i="14"/>
  <c r="W244" i="14"/>
  <c r="W250" i="14"/>
  <c r="X250" i="14"/>
  <c r="X279" i="14"/>
  <c r="W279" i="14"/>
  <c r="X291" i="14"/>
  <c r="W291" i="14"/>
  <c r="X286" i="14"/>
  <c r="W286" i="14"/>
  <c r="X284" i="14"/>
  <c r="W284" i="14"/>
  <c r="W307" i="14"/>
  <c r="X307" i="14"/>
  <c r="W226" i="14"/>
  <c r="X226" i="14"/>
  <c r="W221" i="14"/>
  <c r="X221" i="14"/>
  <c r="D183" i="14"/>
  <c r="D175" i="14"/>
  <c r="D167" i="14"/>
  <c r="D186" i="14"/>
  <c r="D178" i="14"/>
  <c r="D170" i="14"/>
  <c r="D184" i="14"/>
  <c r="D182" i="14"/>
  <c r="D176" i="14"/>
  <c r="D174" i="14"/>
  <c r="D168" i="14"/>
  <c r="D172" i="14"/>
  <c r="D169" i="14"/>
  <c r="D180" i="14"/>
  <c r="D177" i="14"/>
  <c r="D173" i="14"/>
  <c r="D185" i="14"/>
  <c r="D181" i="14"/>
  <c r="D171" i="14"/>
  <c r="D179" i="14"/>
  <c r="X150" i="14"/>
  <c r="W150" i="14"/>
  <c r="X156" i="14"/>
  <c r="Y157" i="14" s="1"/>
  <c r="AD157" i="14" s="1"/>
  <c r="W156" i="14"/>
  <c r="X192" i="14"/>
  <c r="W192" i="14"/>
  <c r="X202" i="14"/>
  <c r="W202" i="14"/>
  <c r="X196" i="14"/>
  <c r="W196" i="14"/>
  <c r="X125" i="14"/>
  <c r="W125" i="14"/>
  <c r="X139" i="14"/>
  <c r="W139" i="14"/>
  <c r="X69" i="14"/>
  <c r="W69" i="14"/>
  <c r="W73" i="14"/>
  <c r="X73" i="14"/>
  <c r="W31" i="14"/>
  <c r="X31" i="14"/>
  <c r="X21" i="14"/>
  <c r="W21" i="14"/>
  <c r="W237" i="14"/>
  <c r="X245" i="14"/>
  <c r="W245" i="14"/>
  <c r="X295" i="14"/>
  <c r="W295" i="14"/>
  <c r="X290" i="14"/>
  <c r="W290" i="14"/>
  <c r="X288" i="14"/>
  <c r="W288" i="14"/>
  <c r="W309" i="14"/>
  <c r="X309" i="14"/>
  <c r="X213" i="14"/>
  <c r="W213" i="14"/>
  <c r="X211" i="14"/>
  <c r="W211" i="14"/>
  <c r="X212" i="14"/>
  <c r="W212" i="14"/>
  <c r="X224" i="14"/>
  <c r="W224" i="14"/>
  <c r="X165" i="14"/>
  <c r="W165" i="14"/>
  <c r="X162" i="14"/>
  <c r="W162" i="14"/>
  <c r="X158" i="14"/>
  <c r="W158" i="14"/>
  <c r="W155" i="14"/>
  <c r="X155" i="14"/>
  <c r="X198" i="14"/>
  <c r="W198" i="14"/>
  <c r="X203" i="14"/>
  <c r="W203" i="14"/>
  <c r="X204" i="14"/>
  <c r="W204" i="14"/>
  <c r="X128" i="14"/>
  <c r="W128" i="14"/>
  <c r="X132" i="14"/>
  <c r="W132" i="14"/>
  <c r="W129" i="14"/>
  <c r="X129" i="14"/>
  <c r="X64" i="14"/>
  <c r="W64" i="14"/>
  <c r="X70" i="14"/>
  <c r="W70" i="14"/>
  <c r="X32" i="14"/>
  <c r="W32" i="14"/>
  <c r="X22" i="14"/>
  <c r="W22" i="14"/>
  <c r="W242" i="14"/>
  <c r="X242" i="14"/>
  <c r="W240" i="14"/>
  <c r="X240" i="14"/>
  <c r="W306" i="14"/>
  <c r="Y306" i="14" s="1"/>
  <c r="AD306" i="14" s="1"/>
  <c r="X277" i="14"/>
  <c r="W277" i="14"/>
  <c r="X289" i="14"/>
  <c r="W289" i="14"/>
  <c r="X294" i="14"/>
  <c r="W294" i="14"/>
  <c r="X292" i="14"/>
  <c r="W292" i="14"/>
  <c r="W311" i="14"/>
  <c r="X311" i="14"/>
  <c r="X210" i="14"/>
  <c r="W210" i="14"/>
  <c r="X220" i="14"/>
  <c r="W220" i="14"/>
  <c r="X227" i="14"/>
  <c r="W227" i="14"/>
  <c r="X216" i="14"/>
  <c r="W216" i="14"/>
  <c r="X160" i="14"/>
  <c r="X151" i="14"/>
  <c r="W151" i="14"/>
  <c r="X164" i="14"/>
  <c r="W164" i="14"/>
  <c r="X149" i="14"/>
  <c r="W149" i="14"/>
  <c r="W147" i="14"/>
  <c r="X147" i="14"/>
  <c r="W157" i="14"/>
  <c r="X200" i="14"/>
  <c r="W200" i="14"/>
  <c r="X197" i="14"/>
  <c r="W197" i="14"/>
  <c r="W81" i="14"/>
  <c r="X81" i="14"/>
  <c r="C118" i="14"/>
  <c r="C110" i="14"/>
  <c r="C102" i="14"/>
  <c r="X100" i="14"/>
  <c r="C121" i="14"/>
  <c r="C113" i="14"/>
  <c r="C105" i="14"/>
  <c r="W100" i="14"/>
  <c r="C120" i="14"/>
  <c r="C114" i="14"/>
  <c r="C112" i="14"/>
  <c r="C106" i="14"/>
  <c r="C104" i="14"/>
  <c r="C119" i="14"/>
  <c r="C111" i="14"/>
  <c r="C103" i="14"/>
  <c r="C117" i="14"/>
  <c r="C116" i="14"/>
  <c r="C109" i="14"/>
  <c r="C108" i="14"/>
  <c r="C101" i="14"/>
  <c r="C115" i="14"/>
  <c r="C107" i="14"/>
  <c r="X133" i="14"/>
  <c r="W133" i="14"/>
  <c r="X137" i="14"/>
  <c r="X20" i="14"/>
  <c r="W20" i="14"/>
  <c r="X71" i="14"/>
  <c r="W71" i="14"/>
  <c r="W35" i="14"/>
  <c r="X35" i="14"/>
  <c r="W17" i="14"/>
  <c r="X17" i="14"/>
  <c r="W29" i="14"/>
  <c r="X29" i="14"/>
  <c r="W19" i="14"/>
  <c r="X19" i="14"/>
  <c r="C253" i="14"/>
  <c r="W252" i="14"/>
  <c r="C269" i="14"/>
  <c r="C274" i="14"/>
  <c r="C265" i="14"/>
  <c r="C261" i="14"/>
  <c r="C257" i="14"/>
  <c r="X252" i="14"/>
  <c r="C271" i="14"/>
  <c r="C272" i="14"/>
  <c r="C267" i="14"/>
  <c r="C260" i="14"/>
  <c r="C254" i="14"/>
  <c r="C262" i="14"/>
  <c r="C268" i="14"/>
  <c r="C263" i="14"/>
  <c r="C256" i="14"/>
  <c r="C273" i="14"/>
  <c r="C270" i="14"/>
  <c r="C264" i="14"/>
  <c r="C258" i="14"/>
  <c r="C266" i="14"/>
  <c r="C259" i="14"/>
  <c r="C255" i="14"/>
  <c r="W236" i="14"/>
  <c r="X236" i="14"/>
  <c r="W241" i="14"/>
  <c r="X241" i="14"/>
  <c r="W243" i="14"/>
  <c r="X243" i="14"/>
  <c r="X281" i="14"/>
  <c r="W281" i="14"/>
  <c r="X293" i="14"/>
  <c r="W293" i="14"/>
  <c r="X300" i="14"/>
  <c r="W300" i="14"/>
  <c r="X296" i="14"/>
  <c r="W296" i="14"/>
  <c r="W234" i="14"/>
  <c r="X218" i="14"/>
  <c r="W218" i="14"/>
  <c r="X228" i="14"/>
  <c r="W228" i="14"/>
  <c r="W231" i="14"/>
  <c r="X231" i="14"/>
  <c r="W214" i="14"/>
  <c r="X214" i="14"/>
  <c r="X154" i="14"/>
  <c r="W154" i="14"/>
  <c r="X148" i="14"/>
  <c r="W148" i="14"/>
  <c r="X189" i="14"/>
  <c r="W189" i="14"/>
  <c r="W206" i="14"/>
  <c r="X206" i="14"/>
  <c r="X205" i="14"/>
  <c r="W205" i="14"/>
  <c r="X89" i="14"/>
  <c r="W123" i="14"/>
  <c r="X140" i="14"/>
  <c r="W140" i="14"/>
  <c r="X126" i="14"/>
  <c r="W126" i="14"/>
  <c r="W58" i="14"/>
  <c r="X58" i="14"/>
  <c r="X18" i="14"/>
  <c r="W18" i="14"/>
  <c r="X30" i="14"/>
  <c r="W30" i="14"/>
  <c r="W27" i="14"/>
  <c r="X27" i="14"/>
  <c r="Y28" i="14" s="1"/>
  <c r="AD28" i="14" s="1"/>
  <c r="W248" i="14"/>
  <c r="X248" i="14"/>
  <c r="X251" i="14"/>
  <c r="W251" i="14"/>
  <c r="X302" i="14"/>
  <c r="W302" i="14"/>
  <c r="X285" i="14"/>
  <c r="W285" i="14"/>
  <c r="X310" i="14"/>
  <c r="W310" i="14"/>
  <c r="W299" i="14"/>
  <c r="X299" i="14"/>
  <c r="X217" i="14"/>
  <c r="W217" i="14"/>
  <c r="W222" i="14"/>
  <c r="X222" i="14"/>
  <c r="W229" i="14"/>
  <c r="X229" i="14"/>
  <c r="X152" i="14"/>
  <c r="W152" i="14"/>
  <c r="X208" i="14"/>
  <c r="W208" i="14"/>
  <c r="W191" i="14"/>
  <c r="X191" i="14"/>
  <c r="X97" i="14"/>
  <c r="X92" i="14"/>
  <c r="Y93" i="14" s="1"/>
  <c r="AD93" i="14" s="1"/>
  <c r="W92" i="14"/>
  <c r="X127" i="14"/>
  <c r="W127" i="14"/>
  <c r="W141" i="14"/>
  <c r="X141" i="14"/>
  <c r="X134" i="14"/>
  <c r="W134" i="14"/>
  <c r="X14" i="14"/>
  <c r="W14" i="14"/>
  <c r="W60" i="14"/>
  <c r="X60" i="14"/>
  <c r="W66" i="14"/>
  <c r="X66" i="14"/>
  <c r="Y67" i="14" s="1"/>
  <c r="AD67" i="14" s="1"/>
  <c r="X15" i="14"/>
  <c r="W15" i="14"/>
  <c r="W25" i="14"/>
  <c r="X25" i="14"/>
  <c r="W75" i="14"/>
  <c r="X75" i="14"/>
  <c r="W28" i="14"/>
  <c r="W232" i="14"/>
  <c r="X304" i="14"/>
  <c r="W304" i="14"/>
  <c r="X283" i="14"/>
  <c r="W283" i="14"/>
  <c r="W301" i="14"/>
  <c r="X301" i="14"/>
  <c r="Y209" i="14"/>
  <c r="AD209" i="14" s="1"/>
  <c r="W230" i="14"/>
  <c r="X230" i="14"/>
  <c r="X146" i="14"/>
  <c r="W146" i="14"/>
  <c r="W145" i="14"/>
  <c r="X145" i="14"/>
  <c r="X201" i="14"/>
  <c r="W201" i="14"/>
  <c r="W199" i="14"/>
  <c r="X199" i="14"/>
  <c r="W95" i="14"/>
  <c r="W86" i="14"/>
  <c r="X130" i="14"/>
  <c r="W130" i="14"/>
  <c r="W135" i="14"/>
  <c r="X142" i="14"/>
  <c r="Y143" i="14" s="1"/>
  <c r="AD143" i="14" s="1"/>
  <c r="W142" i="14"/>
  <c r="W68" i="14"/>
  <c r="X68" i="14"/>
  <c r="X76" i="14"/>
  <c r="W76" i="14"/>
  <c r="X16" i="14"/>
  <c r="W16" i="14"/>
  <c r="X26" i="14"/>
  <c r="W26" i="14"/>
  <c r="X74" i="14"/>
  <c r="W74" i="14"/>
  <c r="D251" i="13"/>
  <c r="C293" i="13"/>
  <c r="X293" i="13" s="1"/>
  <c r="D235" i="13"/>
  <c r="D234" i="13"/>
  <c r="D241" i="13"/>
  <c r="D244" i="13"/>
  <c r="D247" i="13"/>
  <c r="D249" i="13"/>
  <c r="D72" i="13"/>
  <c r="C29" i="13"/>
  <c r="C31" i="13"/>
  <c r="W31" i="13" s="1"/>
  <c r="D239" i="13"/>
  <c r="C23" i="13"/>
  <c r="X23" i="13" s="1"/>
  <c r="D245" i="13"/>
  <c r="C14" i="13"/>
  <c r="W15" i="13" s="1"/>
  <c r="C42" i="13"/>
  <c r="X42" i="13" s="1"/>
  <c r="D248" i="13"/>
  <c r="C51" i="13"/>
  <c r="C284" i="13"/>
  <c r="X284" i="13" s="1"/>
  <c r="C47" i="13"/>
  <c r="X47" i="13" s="1"/>
  <c r="C48" i="13"/>
  <c r="X48" i="13" s="1"/>
  <c r="H13" i="13"/>
  <c r="C276" i="13"/>
  <c r="X276" i="13" s="1"/>
  <c r="C298" i="13"/>
  <c r="X298" i="13" s="1"/>
  <c r="C281" i="13"/>
  <c r="W281" i="13" s="1"/>
  <c r="C304" i="13"/>
  <c r="W304" i="13" s="1"/>
  <c r="C43" i="13"/>
  <c r="X43" i="13" s="1"/>
  <c r="C49" i="13"/>
  <c r="X49" i="13" s="1"/>
  <c r="D75" i="13"/>
  <c r="D58" i="13"/>
  <c r="C287" i="13"/>
  <c r="X287" i="13" s="1"/>
  <c r="C292" i="13"/>
  <c r="W292" i="13" s="1"/>
  <c r="C306" i="13"/>
  <c r="W306" i="13" s="1"/>
  <c r="C289" i="13"/>
  <c r="C41" i="13"/>
  <c r="C52" i="13"/>
  <c r="W52" i="13" s="1"/>
  <c r="D77" i="13"/>
  <c r="D61" i="13"/>
  <c r="D65" i="13"/>
  <c r="C279" i="13"/>
  <c r="X279" i="13" s="1"/>
  <c r="C288" i="13"/>
  <c r="C299" i="13"/>
  <c r="X299" i="13" s="1"/>
  <c r="C307" i="13"/>
  <c r="X307" i="13" s="1"/>
  <c r="C39" i="13"/>
  <c r="X39" i="13" s="1"/>
  <c r="C53" i="13"/>
  <c r="D68" i="13"/>
  <c r="D64" i="13"/>
  <c r="C38" i="13"/>
  <c r="X38" i="13" s="1"/>
  <c r="C55" i="13"/>
  <c r="X55" i="13" s="1"/>
  <c r="C37" i="13"/>
  <c r="X37" i="13" s="1"/>
  <c r="C56" i="13"/>
  <c r="W57" i="13" s="1"/>
  <c r="W245" i="13"/>
  <c r="X36" i="13"/>
  <c r="X73" i="13"/>
  <c r="W249" i="13"/>
  <c r="D237" i="13"/>
  <c r="D236" i="13"/>
  <c r="D250" i="13"/>
  <c r="C44" i="13"/>
  <c r="X44" i="13" s="1"/>
  <c r="C46" i="13"/>
  <c r="C54" i="13"/>
  <c r="C21" i="13"/>
  <c r="D233" i="13"/>
  <c r="D240" i="13"/>
  <c r="C40" i="13"/>
  <c r="X40" i="13" s="1"/>
  <c r="C50" i="13"/>
  <c r="C35" i="13"/>
  <c r="W36" i="13" s="1"/>
  <c r="X13" i="13"/>
  <c r="C28" i="13"/>
  <c r="C20" i="13"/>
  <c r="X20" i="13" s="1"/>
  <c r="C27" i="13"/>
  <c r="X27" i="13" s="1"/>
  <c r="C19" i="13"/>
  <c r="X19" i="13" s="1"/>
  <c r="X249" i="13"/>
  <c r="W250" i="13"/>
  <c r="C34" i="13"/>
  <c r="X34" i="13" s="1"/>
  <c r="C26" i="13"/>
  <c r="X26" i="13" s="1"/>
  <c r="C18" i="13"/>
  <c r="X18" i="13" s="1"/>
  <c r="C33" i="13"/>
  <c r="X33" i="13" s="1"/>
  <c r="C25" i="13"/>
  <c r="X25" i="13" s="1"/>
  <c r="C17" i="13"/>
  <c r="D243" i="13"/>
  <c r="D238" i="13"/>
  <c r="D242" i="13"/>
  <c r="C32" i="13"/>
  <c r="X32" i="13" s="1"/>
  <c r="C24" i="13"/>
  <c r="X24" i="13" s="1"/>
  <c r="C16" i="13"/>
  <c r="W16" i="13" s="1"/>
  <c r="X302" i="13"/>
  <c r="W302" i="13"/>
  <c r="X240" i="13"/>
  <c r="W240" i="13"/>
  <c r="X291" i="13"/>
  <c r="W291" i="13"/>
  <c r="W295" i="13"/>
  <c r="X295" i="13"/>
  <c r="X301" i="13"/>
  <c r="W301" i="13"/>
  <c r="X309" i="13"/>
  <c r="W309" i="13"/>
  <c r="X244" i="13"/>
  <c r="W244" i="13"/>
  <c r="X239" i="13"/>
  <c r="W239" i="13"/>
  <c r="X166" i="13"/>
  <c r="C183" i="13"/>
  <c r="C179" i="13"/>
  <c r="C175" i="13"/>
  <c r="C171" i="13"/>
  <c r="C167" i="13"/>
  <c r="C186" i="13"/>
  <c r="W187" i="13" s="1"/>
  <c r="C182" i="13"/>
  <c r="C178" i="13"/>
  <c r="C174" i="13"/>
  <c r="C170" i="13"/>
  <c r="C180" i="13"/>
  <c r="C172" i="13"/>
  <c r="C181" i="13"/>
  <c r="C173" i="13"/>
  <c r="C184" i="13"/>
  <c r="C176" i="13"/>
  <c r="C168" i="13"/>
  <c r="C185" i="13"/>
  <c r="C169" i="13"/>
  <c r="C177" i="13"/>
  <c r="W71" i="13"/>
  <c r="X71" i="13"/>
  <c r="W64" i="13"/>
  <c r="X64" i="13"/>
  <c r="W74" i="13"/>
  <c r="X74" i="13"/>
  <c r="X277" i="13"/>
  <c r="X303" i="13"/>
  <c r="W303" i="13"/>
  <c r="X311" i="13"/>
  <c r="W311" i="13"/>
  <c r="Y297" i="13"/>
  <c r="AD297" i="13" s="1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X209" i="13"/>
  <c r="W233" i="13"/>
  <c r="X233" i="13"/>
  <c r="X241" i="13"/>
  <c r="W241" i="13"/>
  <c r="C121" i="13"/>
  <c r="W122" i="13" s="1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X100" i="13"/>
  <c r="D99" i="13"/>
  <c r="D98" i="13"/>
  <c r="D97" i="13"/>
  <c r="D96" i="13"/>
  <c r="D95" i="13"/>
  <c r="D94" i="13"/>
  <c r="D93" i="13"/>
  <c r="D92" i="13"/>
  <c r="D91" i="13"/>
  <c r="D90" i="13"/>
  <c r="D85" i="13"/>
  <c r="D84" i="13"/>
  <c r="D83" i="13"/>
  <c r="D82" i="13"/>
  <c r="D81" i="13"/>
  <c r="D80" i="13"/>
  <c r="D79" i="13"/>
  <c r="D86" i="13"/>
  <c r="D88" i="13"/>
  <c r="D87" i="13"/>
  <c r="D89" i="13"/>
  <c r="W58" i="13"/>
  <c r="X58" i="13"/>
  <c r="W66" i="13"/>
  <c r="X66" i="13"/>
  <c r="W76" i="13"/>
  <c r="X76" i="13"/>
  <c r="X310" i="13"/>
  <c r="W310" i="13"/>
  <c r="W247" i="13"/>
  <c r="X247" i="13"/>
  <c r="X278" i="13"/>
  <c r="W278" i="13"/>
  <c r="W234" i="13"/>
  <c r="X234" i="13"/>
  <c r="X242" i="13"/>
  <c r="W24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C142" i="13"/>
  <c r="W143" i="13" s="1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X122" i="13"/>
  <c r="W59" i="13"/>
  <c r="X59" i="13"/>
  <c r="W67" i="13"/>
  <c r="X67" i="13"/>
  <c r="W77" i="13"/>
  <c r="X77" i="13"/>
  <c r="W51" i="13"/>
  <c r="X51" i="13"/>
  <c r="X294" i="13"/>
  <c r="C273" i="13"/>
  <c r="C269" i="13"/>
  <c r="C265" i="13"/>
  <c r="W252" i="13"/>
  <c r="C274" i="13"/>
  <c r="C270" i="13"/>
  <c r="C266" i="13"/>
  <c r="C263" i="13"/>
  <c r="C255" i="13"/>
  <c r="C268" i="13"/>
  <c r="C262" i="13"/>
  <c r="C254" i="13"/>
  <c r="X252" i="13"/>
  <c r="C267" i="13"/>
  <c r="C261" i="13"/>
  <c r="C253" i="13"/>
  <c r="C272" i="13"/>
  <c r="C260" i="13"/>
  <c r="C271" i="13"/>
  <c r="C259" i="13"/>
  <c r="C258" i="13"/>
  <c r="C264" i="13"/>
  <c r="C256" i="13"/>
  <c r="C257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W78" i="13"/>
  <c r="X78" i="13"/>
  <c r="W75" i="13"/>
  <c r="X75" i="13"/>
  <c r="W49" i="13"/>
  <c r="X282" i="13"/>
  <c r="X290" i="13"/>
  <c r="W290" i="13"/>
  <c r="X305" i="13"/>
  <c r="W305" i="13"/>
  <c r="W235" i="13"/>
  <c r="X235" i="13"/>
  <c r="X243" i="13"/>
  <c r="W243" i="13"/>
  <c r="C208" i="13"/>
  <c r="W209" i="13" s="1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89" i="13"/>
  <c r="X187" i="13"/>
  <c r="C191" i="13"/>
  <c r="C188" i="13"/>
  <c r="C190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W60" i="13"/>
  <c r="X60" i="13"/>
  <c r="W68" i="13"/>
  <c r="X68" i="13"/>
  <c r="X31" i="13"/>
  <c r="X15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W65" i="13"/>
  <c r="X65" i="13"/>
  <c r="X41" i="13"/>
  <c r="X306" i="13"/>
  <c r="X289" i="13"/>
  <c r="W251" i="13"/>
  <c r="X251" i="13"/>
  <c r="W236" i="13"/>
  <c r="X236" i="13"/>
  <c r="W248" i="13"/>
  <c r="X248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W61" i="13"/>
  <c r="X61" i="13"/>
  <c r="W69" i="13"/>
  <c r="X69" i="13"/>
  <c r="W30" i="13"/>
  <c r="X283" i="13"/>
  <c r="W283" i="13"/>
  <c r="X237" i="13"/>
  <c r="W237" i="13"/>
  <c r="C159" i="13"/>
  <c r="C157" i="13"/>
  <c r="C164" i="13"/>
  <c r="C161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63" i="13"/>
  <c r="C158" i="13"/>
  <c r="C156" i="13"/>
  <c r="C162" i="13"/>
  <c r="C165" i="13"/>
  <c r="X143" i="13"/>
  <c r="C160" i="13"/>
  <c r="W62" i="13"/>
  <c r="X62" i="13"/>
  <c r="W70" i="13"/>
  <c r="X70" i="13"/>
  <c r="X29" i="13"/>
  <c r="X286" i="13"/>
  <c r="W286" i="13"/>
  <c r="X285" i="13"/>
  <c r="W285" i="13"/>
  <c r="X300" i="13"/>
  <c r="X308" i="13"/>
  <c r="W246" i="13"/>
  <c r="X246" i="13"/>
  <c r="X238" i="13"/>
  <c r="W238" i="13"/>
  <c r="W63" i="13"/>
  <c r="X63" i="13"/>
  <c r="X28" i="13"/>
  <c r="D159" i="5"/>
  <c r="D153" i="5"/>
  <c r="D161" i="5"/>
  <c r="D149" i="5"/>
  <c r="C201" i="5"/>
  <c r="C190" i="5"/>
  <c r="C192" i="5"/>
  <c r="J187" i="5"/>
  <c r="O187" i="5" s="1"/>
  <c r="C179" i="5"/>
  <c r="J179" i="5" s="1"/>
  <c r="C142" i="12"/>
  <c r="J143" i="12" s="1"/>
  <c r="C138" i="12"/>
  <c r="K138" i="12" s="1"/>
  <c r="C127" i="12"/>
  <c r="J127" i="12" s="1"/>
  <c r="C140" i="12"/>
  <c r="K140" i="12" s="1"/>
  <c r="C128" i="12"/>
  <c r="K128" i="12" s="1"/>
  <c r="J27" i="12"/>
  <c r="C123" i="12"/>
  <c r="J124" i="12" s="1"/>
  <c r="C133" i="12"/>
  <c r="K122" i="12"/>
  <c r="C126" i="12"/>
  <c r="C139" i="12"/>
  <c r="K139" i="12" s="1"/>
  <c r="C125" i="12"/>
  <c r="C134" i="12"/>
  <c r="C130" i="12"/>
  <c r="J131" i="12" s="1"/>
  <c r="K212" i="12"/>
  <c r="J212" i="12"/>
  <c r="K306" i="12"/>
  <c r="J306" i="12"/>
  <c r="K311" i="12"/>
  <c r="J311" i="12"/>
  <c r="J305" i="12"/>
  <c r="K305" i="12"/>
  <c r="K285" i="12"/>
  <c r="J285" i="12"/>
  <c r="K216" i="12"/>
  <c r="J216" i="12"/>
  <c r="J219" i="12"/>
  <c r="K219" i="12"/>
  <c r="K228" i="12"/>
  <c r="J228" i="12"/>
  <c r="C99" i="12"/>
  <c r="J100" i="12" s="1"/>
  <c r="C91" i="12"/>
  <c r="C92" i="12"/>
  <c r="C88" i="12"/>
  <c r="C85" i="12"/>
  <c r="C93" i="12"/>
  <c r="C94" i="12"/>
  <c r="C83" i="12"/>
  <c r="C97" i="12"/>
  <c r="C95" i="12"/>
  <c r="C86" i="12"/>
  <c r="C79" i="12"/>
  <c r="C96" i="12"/>
  <c r="C80" i="12"/>
  <c r="C89" i="12"/>
  <c r="C87" i="12"/>
  <c r="C81" i="12"/>
  <c r="K78" i="12"/>
  <c r="C98" i="12"/>
  <c r="C82" i="12"/>
  <c r="J78" i="12"/>
  <c r="C90" i="12"/>
  <c r="C84" i="12"/>
  <c r="K150" i="12"/>
  <c r="J150" i="12"/>
  <c r="J163" i="12"/>
  <c r="K163" i="12"/>
  <c r="K144" i="12"/>
  <c r="J144" i="12"/>
  <c r="C115" i="12"/>
  <c r="C107" i="12"/>
  <c r="C116" i="12"/>
  <c r="C108" i="12"/>
  <c r="C120" i="12"/>
  <c r="C118" i="12"/>
  <c r="C105" i="12"/>
  <c r="C103" i="12"/>
  <c r="C114" i="12"/>
  <c r="C112" i="12"/>
  <c r="C110" i="12"/>
  <c r="C111" i="12"/>
  <c r="C117" i="12"/>
  <c r="C106" i="12"/>
  <c r="C121" i="12"/>
  <c r="C119" i="12"/>
  <c r="C104" i="12"/>
  <c r="C102" i="12"/>
  <c r="C113" i="12"/>
  <c r="C109" i="12"/>
  <c r="C101" i="12"/>
  <c r="K100" i="12"/>
  <c r="J24" i="12"/>
  <c r="K24" i="12"/>
  <c r="K127" i="12"/>
  <c r="K141" i="12"/>
  <c r="J141" i="12"/>
  <c r="K157" i="12"/>
  <c r="J157" i="12"/>
  <c r="K136" i="12"/>
  <c r="J136" i="12"/>
  <c r="K64" i="12"/>
  <c r="J64" i="12"/>
  <c r="K70" i="12"/>
  <c r="J70" i="12"/>
  <c r="J49" i="12"/>
  <c r="K49" i="12"/>
  <c r="J47" i="12"/>
  <c r="K47" i="12"/>
  <c r="J226" i="12"/>
  <c r="K226" i="12"/>
  <c r="J33" i="12"/>
  <c r="K33" i="12"/>
  <c r="J183" i="12"/>
  <c r="K183" i="12"/>
  <c r="K131" i="12"/>
  <c r="K20" i="12"/>
  <c r="J20" i="12"/>
  <c r="K68" i="12"/>
  <c r="J68" i="12"/>
  <c r="J55" i="12"/>
  <c r="K55" i="12"/>
  <c r="K289" i="12"/>
  <c r="J289" i="12"/>
  <c r="K278" i="12"/>
  <c r="J278" i="12"/>
  <c r="C270" i="12"/>
  <c r="C262" i="12"/>
  <c r="C254" i="12"/>
  <c r="C272" i="12"/>
  <c r="C264" i="12"/>
  <c r="C256" i="12"/>
  <c r="C273" i="12"/>
  <c r="C265" i="12"/>
  <c r="C257" i="12"/>
  <c r="C267" i="12"/>
  <c r="C259" i="12"/>
  <c r="C260" i="12"/>
  <c r="C274" i="12"/>
  <c r="C258" i="12"/>
  <c r="C269" i="12"/>
  <c r="C263" i="12"/>
  <c r="K252" i="12"/>
  <c r="C268" i="12"/>
  <c r="C253" i="12"/>
  <c r="C271" i="12"/>
  <c r="C261" i="12"/>
  <c r="C255" i="12"/>
  <c r="C266" i="12"/>
  <c r="K210" i="12"/>
  <c r="J210" i="12"/>
  <c r="J213" i="12"/>
  <c r="K213" i="12"/>
  <c r="K225" i="12"/>
  <c r="J225" i="12"/>
  <c r="D160" i="12"/>
  <c r="D152" i="12"/>
  <c r="D144" i="12"/>
  <c r="D161" i="12"/>
  <c r="D153" i="12"/>
  <c r="D145" i="12"/>
  <c r="D162" i="12"/>
  <c r="D154" i="12"/>
  <c r="D146" i="12"/>
  <c r="D163" i="12"/>
  <c r="D155" i="12"/>
  <c r="D147" i="12"/>
  <c r="D164" i="12"/>
  <c r="D156" i="12"/>
  <c r="D148" i="12"/>
  <c r="D165" i="12"/>
  <c r="D157" i="12"/>
  <c r="D149" i="12"/>
  <c r="D159" i="12"/>
  <c r="D151" i="12"/>
  <c r="D158" i="12"/>
  <c r="D150" i="12"/>
  <c r="K22" i="12"/>
  <c r="J22" i="12"/>
  <c r="K148" i="12"/>
  <c r="J148" i="12"/>
  <c r="J146" i="12"/>
  <c r="K146" i="12"/>
  <c r="K160" i="12"/>
  <c r="J160" i="12"/>
  <c r="K14" i="12"/>
  <c r="J14" i="12"/>
  <c r="K18" i="12"/>
  <c r="L19" i="12" s="1"/>
  <c r="Q19" i="12" s="1"/>
  <c r="J18" i="12"/>
  <c r="J167" i="12"/>
  <c r="K167" i="12"/>
  <c r="K174" i="12"/>
  <c r="J174" i="12"/>
  <c r="K126" i="12"/>
  <c r="K76" i="12"/>
  <c r="J76" i="12"/>
  <c r="K59" i="12"/>
  <c r="J59" i="12"/>
  <c r="K61" i="12"/>
  <c r="J61" i="12"/>
  <c r="K38" i="12"/>
  <c r="J38" i="12"/>
  <c r="K51" i="12"/>
  <c r="J51" i="12"/>
  <c r="K304" i="12"/>
  <c r="J304" i="12"/>
  <c r="K286" i="12"/>
  <c r="J286" i="12"/>
  <c r="J287" i="12"/>
  <c r="K287" i="12"/>
  <c r="K300" i="12"/>
  <c r="J300" i="12"/>
  <c r="D224" i="12"/>
  <c r="D225" i="12"/>
  <c r="D226" i="12"/>
  <c r="D227" i="12"/>
  <c r="D219" i="12"/>
  <c r="D229" i="12"/>
  <c r="D221" i="12"/>
  <c r="D231" i="12"/>
  <c r="D230" i="12"/>
  <c r="D228" i="12"/>
  <c r="D212" i="12"/>
  <c r="D214" i="12"/>
  <c r="D215" i="12"/>
  <c r="D216" i="12"/>
  <c r="D218" i="12"/>
  <c r="D210" i="12"/>
  <c r="D223" i="12"/>
  <c r="D211" i="12"/>
  <c r="D220" i="12"/>
  <c r="D217" i="12"/>
  <c r="D213" i="12"/>
  <c r="D222" i="12"/>
  <c r="K221" i="12"/>
  <c r="J221" i="12"/>
  <c r="J224" i="12"/>
  <c r="K224" i="12"/>
  <c r="J184" i="12"/>
  <c r="K156" i="12"/>
  <c r="J156" i="12"/>
  <c r="J154" i="12"/>
  <c r="K154" i="12"/>
  <c r="K151" i="12"/>
  <c r="J151" i="12"/>
  <c r="J16" i="12"/>
  <c r="K16" i="12"/>
  <c r="K186" i="12"/>
  <c r="J186" i="12"/>
  <c r="K170" i="12"/>
  <c r="J170" i="12"/>
  <c r="K182" i="12"/>
  <c r="J182" i="12"/>
  <c r="K134" i="12"/>
  <c r="J134" i="12"/>
  <c r="K130" i="12"/>
  <c r="K58" i="12"/>
  <c r="J58" i="12"/>
  <c r="K67" i="12"/>
  <c r="J67" i="12"/>
  <c r="K69" i="12"/>
  <c r="J69" i="12"/>
  <c r="K44" i="12"/>
  <c r="J44" i="12"/>
  <c r="J40" i="12"/>
  <c r="K40" i="12"/>
  <c r="K46" i="12"/>
  <c r="J46" i="12"/>
  <c r="K281" i="12"/>
  <c r="J281" i="12"/>
  <c r="D116" i="12"/>
  <c r="D108" i="12"/>
  <c r="D117" i="12"/>
  <c r="D109" i="12"/>
  <c r="D101" i="12"/>
  <c r="D114" i="12"/>
  <c r="D112" i="12"/>
  <c r="D110" i="12"/>
  <c r="D106" i="12"/>
  <c r="D121" i="12"/>
  <c r="D119" i="12"/>
  <c r="D115" i="12"/>
  <c r="D104" i="12"/>
  <c r="D102" i="12"/>
  <c r="D113" i="12"/>
  <c r="D111" i="12"/>
  <c r="D107" i="12"/>
  <c r="D120" i="12"/>
  <c r="D118" i="12"/>
  <c r="D105" i="12"/>
  <c r="D103" i="12"/>
  <c r="K280" i="12"/>
  <c r="J280" i="12"/>
  <c r="K294" i="12"/>
  <c r="J294" i="12"/>
  <c r="J282" i="12"/>
  <c r="K282" i="12"/>
  <c r="J295" i="12"/>
  <c r="K295" i="12"/>
  <c r="K308" i="12"/>
  <c r="J308" i="12"/>
  <c r="J299" i="12"/>
  <c r="L299" i="12" s="1"/>
  <c r="Q299" i="12" s="1"/>
  <c r="K229" i="12"/>
  <c r="J229" i="12"/>
  <c r="K222" i="12"/>
  <c r="J222" i="12"/>
  <c r="K223" i="12"/>
  <c r="J223" i="12"/>
  <c r="K164" i="12"/>
  <c r="J164" i="12"/>
  <c r="J162" i="12"/>
  <c r="K162" i="12"/>
  <c r="K159" i="12"/>
  <c r="J159" i="12"/>
  <c r="D204" i="12"/>
  <c r="D196" i="12"/>
  <c r="D188" i="12"/>
  <c r="D206" i="12"/>
  <c r="D198" i="12"/>
  <c r="D190" i="12"/>
  <c r="D207" i="12"/>
  <c r="D199" i="12"/>
  <c r="D191" i="12"/>
  <c r="D208" i="12"/>
  <c r="D200" i="12"/>
  <c r="D192" i="12"/>
  <c r="D202" i="12"/>
  <c r="D194" i="12"/>
  <c r="D205" i="12"/>
  <c r="D203" i="12"/>
  <c r="D201" i="12"/>
  <c r="D197" i="12"/>
  <c r="D195" i="12"/>
  <c r="D193" i="12"/>
  <c r="D189" i="12"/>
  <c r="J25" i="12"/>
  <c r="K25" i="12"/>
  <c r="K34" i="12"/>
  <c r="L35" i="12" s="1"/>
  <c r="Q35" i="12" s="1"/>
  <c r="J34" i="12"/>
  <c r="K176" i="12"/>
  <c r="J176" i="12"/>
  <c r="K172" i="12"/>
  <c r="J172" i="12"/>
  <c r="J173" i="12"/>
  <c r="K173" i="12"/>
  <c r="J138" i="12"/>
  <c r="K66" i="12"/>
  <c r="J66" i="12"/>
  <c r="J63" i="12"/>
  <c r="K63" i="12"/>
  <c r="K77" i="12"/>
  <c r="J77" i="12"/>
  <c r="K52" i="12"/>
  <c r="J52" i="12"/>
  <c r="K48" i="12"/>
  <c r="J48" i="12"/>
  <c r="K54" i="12"/>
  <c r="J54" i="12"/>
  <c r="L276" i="12"/>
  <c r="Q276" i="12" s="1"/>
  <c r="K158" i="12"/>
  <c r="J158" i="12"/>
  <c r="K152" i="12"/>
  <c r="J152" i="12"/>
  <c r="K15" i="12"/>
  <c r="P15" i="12" s="1"/>
  <c r="J15" i="12"/>
  <c r="L166" i="12"/>
  <c r="Q166" i="12" s="1"/>
  <c r="K135" i="12"/>
  <c r="J135" i="12"/>
  <c r="J292" i="12"/>
  <c r="K292" i="12"/>
  <c r="K288" i="12"/>
  <c r="J288" i="12"/>
  <c r="K301" i="12"/>
  <c r="J301" i="12"/>
  <c r="J290" i="12"/>
  <c r="K290" i="12"/>
  <c r="L277" i="12"/>
  <c r="Q277" i="12" s="1"/>
  <c r="J217" i="12"/>
  <c r="K217" i="12"/>
  <c r="K211" i="12"/>
  <c r="J211" i="12"/>
  <c r="K231" i="12"/>
  <c r="J231" i="12"/>
  <c r="K21" i="12"/>
  <c r="J21" i="12"/>
  <c r="K125" i="12"/>
  <c r="J125" i="12"/>
  <c r="K145" i="12"/>
  <c r="J145" i="12"/>
  <c r="K31" i="12"/>
  <c r="J31" i="12"/>
  <c r="C203" i="12"/>
  <c r="C195" i="12"/>
  <c r="C205" i="12"/>
  <c r="C197" i="12"/>
  <c r="C189" i="12"/>
  <c r="C206" i="12"/>
  <c r="C198" i="12"/>
  <c r="C190" i="12"/>
  <c r="K187" i="12"/>
  <c r="C207" i="12"/>
  <c r="C199" i="12"/>
  <c r="C191" i="12"/>
  <c r="J187" i="12"/>
  <c r="C201" i="12"/>
  <c r="C193" i="12"/>
  <c r="C208" i="12"/>
  <c r="C204" i="12"/>
  <c r="C202" i="12"/>
  <c r="C200" i="12"/>
  <c r="C196" i="12"/>
  <c r="C194" i="12"/>
  <c r="C192" i="12"/>
  <c r="C188" i="12"/>
  <c r="J32" i="12"/>
  <c r="K32" i="12"/>
  <c r="J230" i="12"/>
  <c r="K178" i="12"/>
  <c r="J178" i="12"/>
  <c r="J169" i="12"/>
  <c r="K169" i="12"/>
  <c r="J181" i="12"/>
  <c r="K181" i="12"/>
  <c r="K124" i="12"/>
  <c r="K129" i="12"/>
  <c r="K74" i="12"/>
  <c r="J74" i="12"/>
  <c r="J71" i="12"/>
  <c r="K71" i="12"/>
  <c r="K43" i="12"/>
  <c r="J43" i="12"/>
  <c r="K42" i="12"/>
  <c r="J42" i="12"/>
  <c r="K56" i="12"/>
  <c r="J56" i="12"/>
  <c r="K37" i="12"/>
  <c r="J37" i="12"/>
  <c r="K72" i="12"/>
  <c r="J72" i="12"/>
  <c r="K283" i="12"/>
  <c r="J283" i="12"/>
  <c r="K296" i="12"/>
  <c r="J296" i="12"/>
  <c r="J297" i="12"/>
  <c r="K309" i="12"/>
  <c r="J309" i="12"/>
  <c r="L298" i="12"/>
  <c r="Q298" i="12" s="1"/>
  <c r="J215" i="12"/>
  <c r="K215" i="12"/>
  <c r="J227" i="12"/>
  <c r="K227" i="12"/>
  <c r="J147" i="12"/>
  <c r="K147" i="12"/>
  <c r="K153" i="12"/>
  <c r="J153" i="12"/>
  <c r="K180" i="12"/>
  <c r="J180" i="12"/>
  <c r="J177" i="12"/>
  <c r="K177" i="12"/>
  <c r="K171" i="12"/>
  <c r="J171" i="12"/>
  <c r="K137" i="12"/>
  <c r="J137" i="12"/>
  <c r="K28" i="12"/>
  <c r="L29" i="12" s="1"/>
  <c r="Q29" i="12" s="1"/>
  <c r="J28" i="12"/>
  <c r="J65" i="12"/>
  <c r="K65" i="12"/>
  <c r="K75" i="12"/>
  <c r="J75" i="12"/>
  <c r="K50" i="12"/>
  <c r="J50" i="12"/>
  <c r="L36" i="12"/>
  <c r="Q36" i="12" s="1"/>
  <c r="K45" i="12"/>
  <c r="J45" i="12"/>
  <c r="K291" i="12"/>
  <c r="J291" i="12"/>
  <c r="K303" i="12"/>
  <c r="J303" i="12"/>
  <c r="C245" i="12"/>
  <c r="C246" i="12"/>
  <c r="C251" i="12"/>
  <c r="J252" i="12" s="1"/>
  <c r="C247" i="12"/>
  <c r="C239" i="12"/>
  <c r="C248" i="12"/>
  <c r="C240" i="12"/>
  <c r="C249" i="12"/>
  <c r="C241" i="12"/>
  <c r="C233" i="12"/>
  <c r="C250" i="12"/>
  <c r="C242" i="12"/>
  <c r="C234" i="12"/>
  <c r="C244" i="12"/>
  <c r="C236" i="12"/>
  <c r="J232" i="12"/>
  <c r="C238" i="12"/>
  <c r="C237" i="12"/>
  <c r="K232" i="12"/>
  <c r="C243" i="12"/>
  <c r="C235" i="12"/>
  <c r="K218" i="12"/>
  <c r="J218" i="12"/>
  <c r="K214" i="12"/>
  <c r="J214" i="12"/>
  <c r="K220" i="12"/>
  <c r="J220" i="12"/>
  <c r="K30" i="12"/>
  <c r="J30" i="12"/>
  <c r="K149" i="12"/>
  <c r="J149" i="12"/>
  <c r="J155" i="12"/>
  <c r="K155" i="12"/>
  <c r="K161" i="12"/>
  <c r="J161" i="12"/>
  <c r="K23" i="12"/>
  <c r="J23" i="12"/>
  <c r="J17" i="12"/>
  <c r="K17" i="12"/>
  <c r="K26" i="12"/>
  <c r="J26" i="12"/>
  <c r="K168" i="12"/>
  <c r="J168" i="12"/>
  <c r="J185" i="12"/>
  <c r="K185" i="12"/>
  <c r="K179" i="12"/>
  <c r="J179" i="12"/>
  <c r="J128" i="12"/>
  <c r="L165" i="12"/>
  <c r="Q165" i="12" s="1"/>
  <c r="J73" i="12"/>
  <c r="K73" i="12"/>
  <c r="K62" i="12"/>
  <c r="J62" i="12"/>
  <c r="J41" i="12"/>
  <c r="K41" i="12"/>
  <c r="K39" i="12"/>
  <c r="J39" i="12"/>
  <c r="K53" i="12"/>
  <c r="J53" i="12"/>
  <c r="J279" i="10"/>
  <c r="I279" i="10"/>
  <c r="J276" i="10"/>
  <c r="I276" i="10"/>
  <c r="J307" i="10"/>
  <c r="I307" i="10"/>
  <c r="I281" i="10"/>
  <c r="J281" i="10"/>
  <c r="J190" i="10"/>
  <c r="I190" i="10"/>
  <c r="J211" i="10"/>
  <c r="I211" i="10"/>
  <c r="J207" i="10"/>
  <c r="I207" i="10"/>
  <c r="J203" i="10"/>
  <c r="I203" i="10"/>
  <c r="J249" i="10"/>
  <c r="I249" i="10"/>
  <c r="J234" i="10"/>
  <c r="I234" i="10"/>
  <c r="I155" i="10"/>
  <c r="J155" i="10"/>
  <c r="J146" i="10"/>
  <c r="I146" i="10"/>
  <c r="J94" i="10"/>
  <c r="I94" i="10"/>
  <c r="J134" i="10"/>
  <c r="I134" i="10"/>
  <c r="J88" i="10"/>
  <c r="I88" i="10"/>
  <c r="I136" i="10"/>
  <c r="J136" i="10"/>
  <c r="J125" i="10"/>
  <c r="I125" i="10"/>
  <c r="J83" i="10"/>
  <c r="I83" i="10"/>
  <c r="I32" i="10"/>
  <c r="J32" i="10"/>
  <c r="C77" i="10"/>
  <c r="C69" i="10"/>
  <c r="C61" i="10"/>
  <c r="C70" i="10"/>
  <c r="C71" i="10"/>
  <c r="C63" i="10"/>
  <c r="C72" i="10"/>
  <c r="C64" i="10"/>
  <c r="C73" i="10"/>
  <c r="C65" i="10"/>
  <c r="C74" i="10"/>
  <c r="C75" i="10"/>
  <c r="C67" i="10"/>
  <c r="C59" i="10"/>
  <c r="J57" i="10"/>
  <c r="C76" i="10"/>
  <c r="C62" i="10"/>
  <c r="C58" i="10"/>
  <c r="C68" i="10"/>
  <c r="C66" i="10"/>
  <c r="C60" i="10"/>
  <c r="I135" i="10"/>
  <c r="J107" i="10"/>
  <c r="I107" i="10"/>
  <c r="J119" i="10"/>
  <c r="I119" i="10"/>
  <c r="O299" i="10"/>
  <c r="O187" i="10"/>
  <c r="J204" i="10"/>
  <c r="I204" i="10"/>
  <c r="J251" i="10"/>
  <c r="I251" i="10"/>
  <c r="J147" i="10"/>
  <c r="I147" i="10"/>
  <c r="I97" i="10"/>
  <c r="J140" i="10"/>
  <c r="I140" i="10"/>
  <c r="J82" i="10"/>
  <c r="I82" i="10"/>
  <c r="J109" i="10"/>
  <c r="I109" i="10"/>
  <c r="J34" i="10"/>
  <c r="I34" i="10"/>
  <c r="J287" i="10"/>
  <c r="I287" i="10"/>
  <c r="I285" i="10"/>
  <c r="J285" i="10"/>
  <c r="J283" i="10"/>
  <c r="K284" i="10" s="1"/>
  <c r="P284" i="10" s="1"/>
  <c r="R284" i="10" s="1"/>
  <c r="S284" i="10" s="1"/>
  <c r="I283" i="10"/>
  <c r="J289" i="10"/>
  <c r="I289" i="10"/>
  <c r="O225" i="10"/>
  <c r="J189" i="10"/>
  <c r="I189" i="10"/>
  <c r="I213" i="10"/>
  <c r="J213" i="10"/>
  <c r="J219" i="10"/>
  <c r="I219" i="10"/>
  <c r="J188" i="10"/>
  <c r="I188" i="10"/>
  <c r="I192" i="10"/>
  <c r="J192" i="10"/>
  <c r="J202" i="10"/>
  <c r="I202" i="10"/>
  <c r="J238" i="10"/>
  <c r="K239" i="10" s="1"/>
  <c r="P239" i="10" s="1"/>
  <c r="R239" i="10" s="1"/>
  <c r="S239" i="10" s="1"/>
  <c r="I238" i="10"/>
  <c r="O239" i="10"/>
  <c r="C183" i="10"/>
  <c r="C175" i="10"/>
  <c r="C184" i="10"/>
  <c r="C176" i="10"/>
  <c r="C185" i="10"/>
  <c r="C177" i="10"/>
  <c r="C186" i="10"/>
  <c r="C178" i="10"/>
  <c r="C180" i="10"/>
  <c r="C172" i="10"/>
  <c r="C169" i="10"/>
  <c r="J166" i="10"/>
  <c r="C170" i="10"/>
  <c r="I166" i="10"/>
  <c r="C182" i="10"/>
  <c r="C181" i="10"/>
  <c r="C179" i="10"/>
  <c r="C174" i="10"/>
  <c r="C173" i="10"/>
  <c r="C168" i="10"/>
  <c r="C171" i="10"/>
  <c r="C167" i="10"/>
  <c r="J158" i="10"/>
  <c r="I158" i="10"/>
  <c r="J154" i="10"/>
  <c r="I154" i="10"/>
  <c r="I89" i="10"/>
  <c r="J89" i="10"/>
  <c r="I126" i="10"/>
  <c r="J126" i="10"/>
  <c r="I133" i="10"/>
  <c r="J133" i="10"/>
  <c r="J150" i="10"/>
  <c r="I150" i="10"/>
  <c r="J23" i="10"/>
  <c r="I23" i="10"/>
  <c r="D70" i="10"/>
  <c r="D62" i="10"/>
  <c r="D71" i="10"/>
  <c r="D72" i="10"/>
  <c r="D64" i="10"/>
  <c r="D73" i="10"/>
  <c r="D65" i="10"/>
  <c r="D74" i="10"/>
  <c r="D66" i="10"/>
  <c r="D58" i="10"/>
  <c r="D75" i="10"/>
  <c r="D76" i="10"/>
  <c r="D68" i="10"/>
  <c r="D63" i="10"/>
  <c r="D77" i="10"/>
  <c r="D69" i="10"/>
  <c r="D59" i="10"/>
  <c r="D67" i="10"/>
  <c r="D61" i="10"/>
  <c r="D60" i="10"/>
  <c r="K135" i="10"/>
  <c r="P135" i="10" s="1"/>
  <c r="O135" i="10"/>
  <c r="O100" i="10"/>
  <c r="I110" i="10"/>
  <c r="J110" i="10"/>
  <c r="J296" i="10"/>
  <c r="I297" i="10"/>
  <c r="I296" i="10"/>
  <c r="I114" i="10"/>
  <c r="J114" i="10"/>
  <c r="J292" i="10"/>
  <c r="I292" i="10"/>
  <c r="J288" i="10"/>
  <c r="I288" i="10"/>
  <c r="I291" i="10"/>
  <c r="J291" i="10"/>
  <c r="J304" i="10"/>
  <c r="I304" i="10"/>
  <c r="J231" i="10"/>
  <c r="K232" i="10" s="1"/>
  <c r="P232" i="10" s="1"/>
  <c r="I231" i="10"/>
  <c r="J221" i="10"/>
  <c r="I221" i="10"/>
  <c r="J227" i="10"/>
  <c r="I227" i="10"/>
  <c r="J196" i="10"/>
  <c r="K197" i="10" s="1"/>
  <c r="P197" i="10" s="1"/>
  <c r="R197" i="10" s="1"/>
  <c r="S197" i="10" s="1"/>
  <c r="I196" i="10"/>
  <c r="J199" i="10"/>
  <c r="I199" i="10"/>
  <c r="I240" i="10"/>
  <c r="J240" i="10"/>
  <c r="J236" i="10"/>
  <c r="I236" i="10"/>
  <c r="J246" i="10"/>
  <c r="I246" i="10"/>
  <c r="J85" i="10"/>
  <c r="I85" i="10"/>
  <c r="J156" i="10"/>
  <c r="I156" i="10"/>
  <c r="J162" i="10"/>
  <c r="I162" i="10"/>
  <c r="I197" i="10"/>
  <c r="J95" i="10"/>
  <c r="I95" i="10"/>
  <c r="J80" i="10"/>
  <c r="I80" i="10"/>
  <c r="I141" i="10"/>
  <c r="J141" i="10"/>
  <c r="I25" i="10"/>
  <c r="J25" i="10"/>
  <c r="J31" i="10"/>
  <c r="I31" i="10"/>
  <c r="J19" i="10"/>
  <c r="I19" i="10"/>
  <c r="J20" i="10"/>
  <c r="I20" i="10"/>
  <c r="J103" i="10"/>
  <c r="I103" i="10"/>
  <c r="I118" i="10"/>
  <c r="J118" i="10"/>
  <c r="J309" i="10"/>
  <c r="I309" i="10"/>
  <c r="J310" i="10"/>
  <c r="K311" i="10" s="1"/>
  <c r="P311" i="10" s="1"/>
  <c r="I310" i="10"/>
  <c r="I306" i="10"/>
  <c r="J306" i="10"/>
  <c r="I286" i="10"/>
  <c r="J216" i="10"/>
  <c r="I216" i="10"/>
  <c r="I229" i="10"/>
  <c r="J229" i="10"/>
  <c r="J210" i="10"/>
  <c r="I210" i="10"/>
  <c r="J201" i="10"/>
  <c r="I201" i="10"/>
  <c r="J208" i="10"/>
  <c r="K209" i="10" s="1"/>
  <c r="P209" i="10" s="1"/>
  <c r="R209" i="10" s="1"/>
  <c r="S209" i="10" s="1"/>
  <c r="I208" i="10"/>
  <c r="J233" i="10"/>
  <c r="I233" i="10"/>
  <c r="J241" i="10"/>
  <c r="I241" i="10"/>
  <c r="I237" i="10"/>
  <c r="J237" i="10"/>
  <c r="J159" i="10"/>
  <c r="I159" i="10"/>
  <c r="I145" i="10"/>
  <c r="J145" i="10"/>
  <c r="O197" i="10"/>
  <c r="I81" i="10"/>
  <c r="J81" i="10"/>
  <c r="I139" i="10"/>
  <c r="J139" i="10"/>
  <c r="J130" i="10"/>
  <c r="I130" i="10"/>
  <c r="J22" i="10"/>
  <c r="I22" i="10"/>
  <c r="I148" i="10"/>
  <c r="I27" i="10"/>
  <c r="J27" i="10"/>
  <c r="O92" i="10"/>
  <c r="O132" i="10"/>
  <c r="I120" i="10"/>
  <c r="J120" i="10"/>
  <c r="I112" i="10"/>
  <c r="J112" i="10"/>
  <c r="J102" i="10"/>
  <c r="I102" i="10"/>
  <c r="J108" i="10"/>
  <c r="I108" i="10"/>
  <c r="J277" i="10"/>
  <c r="I277" i="10"/>
  <c r="C267" i="10"/>
  <c r="C259" i="10"/>
  <c r="C265" i="10"/>
  <c r="C255" i="10"/>
  <c r="C272" i="10"/>
  <c r="C269" i="10"/>
  <c r="C262" i="10"/>
  <c r="C266" i="10"/>
  <c r="C270" i="10"/>
  <c r="J252" i="10"/>
  <c r="C274" i="10"/>
  <c r="C257" i="10"/>
  <c r="C268" i="10"/>
  <c r="C264" i="10"/>
  <c r="C263" i="10"/>
  <c r="C261" i="10"/>
  <c r="C260" i="10"/>
  <c r="C256" i="10"/>
  <c r="I252" i="10"/>
  <c r="C271" i="10"/>
  <c r="C253" i="10"/>
  <c r="C258" i="10"/>
  <c r="C254" i="10"/>
  <c r="C273" i="10"/>
  <c r="J295" i="10"/>
  <c r="I295" i="10"/>
  <c r="J301" i="10"/>
  <c r="I301" i="10"/>
  <c r="I278" i="10"/>
  <c r="J278" i="10"/>
  <c r="J282" i="10"/>
  <c r="I282" i="10"/>
  <c r="O286" i="10"/>
  <c r="I311" i="10"/>
  <c r="I230" i="10"/>
  <c r="J217" i="10"/>
  <c r="I217" i="10"/>
  <c r="O209" i="10"/>
  <c r="J218" i="10"/>
  <c r="I218" i="10"/>
  <c r="I194" i="10"/>
  <c r="J194" i="10"/>
  <c r="I248" i="10"/>
  <c r="J248" i="10"/>
  <c r="J250" i="10"/>
  <c r="I250" i="10"/>
  <c r="J245" i="10"/>
  <c r="I245" i="10"/>
  <c r="J151" i="10"/>
  <c r="I151" i="10"/>
  <c r="I144" i="10"/>
  <c r="J144" i="10"/>
  <c r="I149" i="10"/>
  <c r="J149" i="10"/>
  <c r="I153" i="10"/>
  <c r="J153" i="10"/>
  <c r="I129" i="10"/>
  <c r="J129" i="10"/>
  <c r="J87" i="10"/>
  <c r="I164" i="10"/>
  <c r="J164" i="10"/>
  <c r="O78" i="10"/>
  <c r="J142" i="10"/>
  <c r="I142" i="10"/>
  <c r="J138" i="10"/>
  <c r="I138" i="10"/>
  <c r="J99" i="10"/>
  <c r="I99" i="10"/>
  <c r="I160" i="10"/>
  <c r="O148" i="10"/>
  <c r="I21" i="10"/>
  <c r="J115" i="10"/>
  <c r="I115" i="10"/>
  <c r="I104" i="10"/>
  <c r="J104" i="10"/>
  <c r="J106" i="10"/>
  <c r="I106" i="10"/>
  <c r="J116" i="10"/>
  <c r="I116" i="10"/>
  <c r="K29" i="10"/>
  <c r="P29" i="10" s="1"/>
  <c r="O29" i="10"/>
  <c r="J302" i="10"/>
  <c r="I302" i="10"/>
  <c r="J228" i="10"/>
  <c r="I228" i="10"/>
  <c r="I206" i="10"/>
  <c r="J206" i="10"/>
  <c r="J243" i="10"/>
  <c r="I243" i="10"/>
  <c r="K143" i="10"/>
  <c r="P143" i="10" s="1"/>
  <c r="O143" i="10"/>
  <c r="J131" i="10"/>
  <c r="K132" i="10" s="1"/>
  <c r="P132" i="10" s="1"/>
  <c r="I131" i="10"/>
  <c r="I35" i="10"/>
  <c r="J35" i="10"/>
  <c r="J24" i="10"/>
  <c r="I24" i="10"/>
  <c r="J17" i="10"/>
  <c r="I17" i="10"/>
  <c r="J26" i="10"/>
  <c r="I26" i="10"/>
  <c r="I300" i="10"/>
  <c r="J300" i="10"/>
  <c r="O275" i="10"/>
  <c r="J280" i="10"/>
  <c r="I280" i="10"/>
  <c r="J290" i="10"/>
  <c r="I290" i="10"/>
  <c r="I308" i="10"/>
  <c r="J308" i="10"/>
  <c r="O311" i="10"/>
  <c r="I222" i="10"/>
  <c r="J222" i="10"/>
  <c r="J212" i="10"/>
  <c r="I212" i="10"/>
  <c r="J226" i="10"/>
  <c r="I226" i="10"/>
  <c r="I200" i="10"/>
  <c r="J200" i="10"/>
  <c r="J191" i="10"/>
  <c r="I191" i="10"/>
  <c r="J247" i="10"/>
  <c r="I247" i="10"/>
  <c r="O232" i="10"/>
  <c r="J244" i="10"/>
  <c r="I244" i="10"/>
  <c r="D162" i="10"/>
  <c r="D154" i="10"/>
  <c r="D146" i="10"/>
  <c r="D163" i="10"/>
  <c r="D155" i="10"/>
  <c r="D147" i="10"/>
  <c r="D158" i="10"/>
  <c r="D150" i="10"/>
  <c r="D164" i="10"/>
  <c r="D161" i="10"/>
  <c r="D152" i="10"/>
  <c r="D149" i="10"/>
  <c r="D144" i="10"/>
  <c r="D160" i="10"/>
  <c r="D157" i="10"/>
  <c r="D151" i="10"/>
  <c r="D148" i="10"/>
  <c r="D145" i="10"/>
  <c r="D153" i="10"/>
  <c r="D156" i="10"/>
  <c r="D165" i="10"/>
  <c r="D159" i="10"/>
  <c r="I152" i="10"/>
  <c r="J152" i="10"/>
  <c r="I157" i="10"/>
  <c r="J157" i="10"/>
  <c r="I161" i="10"/>
  <c r="J161" i="10"/>
  <c r="I128" i="10"/>
  <c r="J128" i="10"/>
  <c r="D138" i="10"/>
  <c r="D130" i="10"/>
  <c r="D139" i="10"/>
  <c r="D131" i="10"/>
  <c r="D123" i="10"/>
  <c r="D142" i="10"/>
  <c r="D134" i="10"/>
  <c r="D126" i="10"/>
  <c r="D136" i="10"/>
  <c r="D133" i="10"/>
  <c r="D128" i="10"/>
  <c r="D124" i="10"/>
  <c r="D141" i="10"/>
  <c r="D135" i="10"/>
  <c r="D132" i="10"/>
  <c r="D129" i="10"/>
  <c r="D137" i="10"/>
  <c r="D125" i="10"/>
  <c r="D127" i="10"/>
  <c r="D140" i="10"/>
  <c r="I284" i="10"/>
  <c r="J123" i="10"/>
  <c r="I123" i="10"/>
  <c r="I137" i="10"/>
  <c r="J137" i="10"/>
  <c r="J98" i="10"/>
  <c r="I98" i="10"/>
  <c r="O160" i="10"/>
  <c r="J15" i="10"/>
  <c r="I15" i="10"/>
  <c r="I18" i="10"/>
  <c r="J18" i="10"/>
  <c r="J113" i="10"/>
  <c r="I113" i="10"/>
  <c r="J111" i="10"/>
  <c r="I111" i="10"/>
  <c r="J305" i="10"/>
  <c r="I305" i="10"/>
  <c r="J224" i="10"/>
  <c r="K225" i="10" s="1"/>
  <c r="P225" i="10" s="1"/>
  <c r="R225" i="10" s="1"/>
  <c r="S225" i="10" s="1"/>
  <c r="I224" i="10"/>
  <c r="J303" i="10"/>
  <c r="I303" i="10"/>
  <c r="I293" i="10"/>
  <c r="J293" i="10"/>
  <c r="J294" i="10"/>
  <c r="I294" i="10"/>
  <c r="O298" i="10"/>
  <c r="K298" i="10"/>
  <c r="P298" i="10" s="1"/>
  <c r="I299" i="10"/>
  <c r="K299" i="10" s="1"/>
  <c r="P299" i="10" s="1"/>
  <c r="R299" i="10" s="1"/>
  <c r="S299" i="10" s="1"/>
  <c r="I195" i="10"/>
  <c r="J195" i="10"/>
  <c r="J223" i="10"/>
  <c r="I223" i="10"/>
  <c r="J220" i="10"/>
  <c r="I220" i="10"/>
  <c r="J193" i="10"/>
  <c r="I193" i="10"/>
  <c r="J205" i="10"/>
  <c r="I205" i="10"/>
  <c r="J242" i="10"/>
  <c r="I242" i="10"/>
  <c r="J235" i="10"/>
  <c r="I235" i="10"/>
  <c r="K198" i="10"/>
  <c r="P198" i="10" s="1"/>
  <c r="R198" i="10" s="1"/>
  <c r="S198" i="10" s="1"/>
  <c r="O198" i="10"/>
  <c r="J163" i="10"/>
  <c r="I163" i="10"/>
  <c r="I165" i="10"/>
  <c r="J165" i="10"/>
  <c r="O122" i="10"/>
  <c r="J124" i="10"/>
  <c r="I124" i="10"/>
  <c r="J79" i="10"/>
  <c r="I79" i="10"/>
  <c r="J96" i="10"/>
  <c r="I96" i="10"/>
  <c r="O284" i="10"/>
  <c r="J127" i="10"/>
  <c r="I127" i="10"/>
  <c r="J90" i="10"/>
  <c r="I90" i="10"/>
  <c r="J91" i="10"/>
  <c r="I91" i="10"/>
  <c r="J121" i="10"/>
  <c r="K122" i="10" s="1"/>
  <c r="P122" i="10" s="1"/>
  <c r="R122" i="10" s="1"/>
  <c r="S122" i="10" s="1"/>
  <c r="I121" i="10"/>
  <c r="J14" i="10"/>
  <c r="K14" i="10" s="1"/>
  <c r="I14" i="10"/>
  <c r="J105" i="10"/>
  <c r="I105" i="10"/>
  <c r="J16" i="10"/>
  <c r="I16" i="10"/>
  <c r="C53" i="10"/>
  <c r="C45" i="10"/>
  <c r="C55" i="10"/>
  <c r="C47" i="10"/>
  <c r="C39" i="10"/>
  <c r="J36" i="10"/>
  <c r="C56" i="10"/>
  <c r="I57" i="10" s="1"/>
  <c r="C48" i="10"/>
  <c r="C40" i="10"/>
  <c r="I36" i="10"/>
  <c r="C49" i="10"/>
  <c r="C41" i="10"/>
  <c r="C37" i="10"/>
  <c r="C54" i="10"/>
  <c r="C44" i="10"/>
  <c r="C43" i="10"/>
  <c r="C50" i="10"/>
  <c r="C42" i="10"/>
  <c r="C52" i="10"/>
  <c r="C46" i="10"/>
  <c r="C38" i="10"/>
  <c r="C51" i="10"/>
  <c r="J30" i="10"/>
  <c r="I30" i="10"/>
  <c r="J28" i="10"/>
  <c r="I28" i="10"/>
  <c r="J117" i="10"/>
  <c r="I117" i="10"/>
  <c r="J101" i="10"/>
  <c r="I101" i="10"/>
  <c r="I247" i="9"/>
  <c r="I214" i="9"/>
  <c r="K214" i="9" s="1"/>
  <c r="P214" i="9" s="1"/>
  <c r="R214" i="9" s="1"/>
  <c r="S214" i="9" s="1"/>
  <c r="E76" i="9"/>
  <c r="C40" i="9"/>
  <c r="C31" i="9"/>
  <c r="I238" i="9"/>
  <c r="E64" i="9"/>
  <c r="E219" i="9"/>
  <c r="O219" i="9" s="1"/>
  <c r="E217" i="9"/>
  <c r="E259" i="9"/>
  <c r="E265" i="9"/>
  <c r="J247" i="9"/>
  <c r="K247" i="9" s="1"/>
  <c r="P247" i="9" s="1"/>
  <c r="E188" i="9"/>
  <c r="C118" i="9"/>
  <c r="C113" i="9"/>
  <c r="C89" i="9"/>
  <c r="J89" i="9" s="1"/>
  <c r="E126" i="9"/>
  <c r="E117" i="9"/>
  <c r="E121" i="9"/>
  <c r="C56" i="9"/>
  <c r="E94" i="9"/>
  <c r="E88" i="9"/>
  <c r="C18" i="9"/>
  <c r="I246" i="9"/>
  <c r="I173" i="9"/>
  <c r="K173" i="9" s="1"/>
  <c r="P173" i="9" s="1"/>
  <c r="E71" i="9"/>
  <c r="E69" i="9"/>
  <c r="E207" i="9"/>
  <c r="E229" i="9"/>
  <c r="E274" i="9"/>
  <c r="E273" i="9"/>
  <c r="C101" i="9"/>
  <c r="I101" i="9" s="1"/>
  <c r="C94" i="9"/>
  <c r="E138" i="9"/>
  <c r="E124" i="9"/>
  <c r="E132" i="9"/>
  <c r="E98" i="9"/>
  <c r="C50" i="9"/>
  <c r="E93" i="9"/>
  <c r="E109" i="9"/>
  <c r="E104" i="9"/>
  <c r="J36" i="9"/>
  <c r="K36" i="9" s="1"/>
  <c r="P36" i="9" s="1"/>
  <c r="E83" i="9"/>
  <c r="E96" i="9"/>
  <c r="C17" i="9"/>
  <c r="O166" i="9"/>
  <c r="E62" i="9"/>
  <c r="E269" i="9"/>
  <c r="E225" i="9"/>
  <c r="E198" i="9"/>
  <c r="E260" i="9"/>
  <c r="E272" i="9"/>
  <c r="E230" i="9"/>
  <c r="E181" i="9"/>
  <c r="C111" i="9"/>
  <c r="E139" i="9"/>
  <c r="E133" i="9"/>
  <c r="C104" i="9"/>
  <c r="I105" i="9" s="1"/>
  <c r="E66" i="9"/>
  <c r="C112" i="9"/>
  <c r="J112" i="9" s="1"/>
  <c r="E59" i="9"/>
  <c r="E128" i="9"/>
  <c r="C34" i="9"/>
  <c r="C42" i="9"/>
  <c r="J42" i="9" s="1"/>
  <c r="E110" i="9"/>
  <c r="E119" i="9"/>
  <c r="C55" i="9"/>
  <c r="E81" i="9"/>
  <c r="E97" i="9"/>
  <c r="E72" i="9"/>
  <c r="E63" i="9"/>
  <c r="E61" i="9"/>
  <c r="I219" i="9"/>
  <c r="E254" i="9"/>
  <c r="E255" i="9"/>
  <c r="E175" i="9"/>
  <c r="C119" i="9"/>
  <c r="E141" i="9"/>
  <c r="E125" i="9"/>
  <c r="E65" i="9"/>
  <c r="E131" i="9"/>
  <c r="E58" i="9"/>
  <c r="E142" i="9"/>
  <c r="C29" i="9"/>
  <c r="I30" i="9" s="1"/>
  <c r="C37" i="9"/>
  <c r="I37" i="9" s="1"/>
  <c r="E116" i="9"/>
  <c r="E105" i="9"/>
  <c r="C62" i="5"/>
  <c r="J62" i="5" s="1"/>
  <c r="I103" i="8"/>
  <c r="J103" i="8"/>
  <c r="O103" i="8" s="1"/>
  <c r="I295" i="8"/>
  <c r="J295" i="8"/>
  <c r="C48" i="8"/>
  <c r="J36" i="8"/>
  <c r="O36" i="8" s="1"/>
  <c r="D237" i="9"/>
  <c r="D240" i="9"/>
  <c r="D239" i="9"/>
  <c r="I301" i="8"/>
  <c r="J301" i="8"/>
  <c r="I114" i="8"/>
  <c r="J114" i="8"/>
  <c r="O114" i="8" s="1"/>
  <c r="I166" i="5"/>
  <c r="K166" i="5" s="1"/>
  <c r="P166" i="5" s="1"/>
  <c r="C226" i="5"/>
  <c r="J209" i="5"/>
  <c r="O209" i="5" s="1"/>
  <c r="C262" i="5"/>
  <c r="J262" i="5" s="1"/>
  <c r="I306" i="8"/>
  <c r="J306" i="8"/>
  <c r="I305" i="8"/>
  <c r="J305" i="8"/>
  <c r="J310" i="8"/>
  <c r="I310" i="8"/>
  <c r="J284" i="8"/>
  <c r="I284" i="8"/>
  <c r="J108" i="8"/>
  <c r="I108" i="8"/>
  <c r="J148" i="8"/>
  <c r="I148" i="8"/>
  <c r="J118" i="8"/>
  <c r="I118" i="8"/>
  <c r="J78" i="8"/>
  <c r="J296" i="8"/>
  <c r="I296" i="8"/>
  <c r="J147" i="8"/>
  <c r="J112" i="8"/>
  <c r="O112" i="8" s="1"/>
  <c r="I112" i="8"/>
  <c r="C150" i="8"/>
  <c r="J143" i="8"/>
  <c r="D212" i="9"/>
  <c r="D244" i="9"/>
  <c r="E170" i="9"/>
  <c r="E184" i="9"/>
  <c r="C16" i="9"/>
  <c r="I17" i="9" s="1"/>
  <c r="C35" i="9"/>
  <c r="I36" i="9" s="1"/>
  <c r="C15" i="9"/>
  <c r="C21" i="9"/>
  <c r="C98" i="9"/>
  <c r="J98" i="9" s="1"/>
  <c r="C90" i="9"/>
  <c r="J90" i="9" s="1"/>
  <c r="O90" i="9" s="1"/>
  <c r="C82" i="9"/>
  <c r="J82" i="9" s="1"/>
  <c r="C91" i="9"/>
  <c r="C83" i="9"/>
  <c r="C92" i="9"/>
  <c r="C84" i="9"/>
  <c r="E223" i="9"/>
  <c r="O223" i="9" s="1"/>
  <c r="E218" i="9"/>
  <c r="E210" i="9"/>
  <c r="E224" i="9"/>
  <c r="E221" i="9"/>
  <c r="E213" i="9"/>
  <c r="O213" i="9" s="1"/>
  <c r="E216" i="9"/>
  <c r="J163" i="8"/>
  <c r="D223" i="9"/>
  <c r="D224" i="9"/>
  <c r="D222" i="9"/>
  <c r="D214" i="9"/>
  <c r="D230" i="9"/>
  <c r="D227" i="9"/>
  <c r="D228" i="9"/>
  <c r="D231" i="9"/>
  <c r="D216" i="9"/>
  <c r="C50" i="8"/>
  <c r="D226" i="9"/>
  <c r="D235" i="9"/>
  <c r="C225" i="5"/>
  <c r="C211" i="5"/>
  <c r="J186" i="8"/>
  <c r="E240" i="8"/>
  <c r="I282" i="8"/>
  <c r="J282" i="8"/>
  <c r="J304" i="8"/>
  <c r="I304" i="8"/>
  <c r="I283" i="8"/>
  <c r="J283" i="8"/>
  <c r="I121" i="8"/>
  <c r="J121" i="8"/>
  <c r="I117" i="8"/>
  <c r="J117" i="8"/>
  <c r="I122" i="8"/>
  <c r="J122" i="8"/>
  <c r="I105" i="8"/>
  <c r="J105" i="8"/>
  <c r="O105" i="8" s="1"/>
  <c r="C167" i="5"/>
  <c r="J167" i="5" s="1"/>
  <c r="C43" i="8"/>
  <c r="E228" i="9"/>
  <c r="D215" i="9"/>
  <c r="D229" i="9"/>
  <c r="I230" i="9"/>
  <c r="D247" i="9"/>
  <c r="D242" i="9"/>
  <c r="E174" i="9"/>
  <c r="C93" i="9"/>
  <c r="I94" i="9" s="1"/>
  <c r="C81" i="9"/>
  <c r="I81" i="9" s="1"/>
  <c r="C25" i="9"/>
  <c r="I26" i="9" s="1"/>
  <c r="E85" i="9"/>
  <c r="E86" i="9"/>
  <c r="E92" i="9"/>
  <c r="J294" i="8"/>
  <c r="I294" i="8"/>
  <c r="I101" i="8"/>
  <c r="J101" i="8"/>
  <c r="I279" i="8"/>
  <c r="J279" i="8"/>
  <c r="I303" i="8"/>
  <c r="J303" i="8"/>
  <c r="K303" i="8" s="1"/>
  <c r="P303" i="8" s="1"/>
  <c r="D234" i="9"/>
  <c r="E173" i="9"/>
  <c r="O173" i="9" s="1"/>
  <c r="E183" i="9"/>
  <c r="E182" i="9"/>
  <c r="E167" i="9"/>
  <c r="O167" i="9" s="1"/>
  <c r="C210" i="5"/>
  <c r="J210" i="5" s="1"/>
  <c r="C219" i="5"/>
  <c r="J219" i="5" s="1"/>
  <c r="O219" i="5" s="1"/>
  <c r="E237" i="8"/>
  <c r="J302" i="8"/>
  <c r="I302" i="8"/>
  <c r="J308" i="8"/>
  <c r="I308" i="8"/>
  <c r="I291" i="8"/>
  <c r="J291" i="8"/>
  <c r="I106" i="8"/>
  <c r="J106" i="8"/>
  <c r="J57" i="8"/>
  <c r="C46" i="8"/>
  <c r="C270" i="8"/>
  <c r="J252" i="8"/>
  <c r="O252" i="8" s="1"/>
  <c r="C222" i="5"/>
  <c r="J222" i="5" s="1"/>
  <c r="I113" i="8"/>
  <c r="J113" i="8"/>
  <c r="C52" i="8"/>
  <c r="E212" i="9"/>
  <c r="D213" i="9"/>
  <c r="I251" i="9"/>
  <c r="D243" i="9"/>
  <c r="D250" i="9"/>
  <c r="E172" i="9"/>
  <c r="E177" i="9"/>
  <c r="C86" i="9"/>
  <c r="J86" i="9" s="1"/>
  <c r="C95" i="9"/>
  <c r="C96" i="9"/>
  <c r="J78" i="9"/>
  <c r="C28" i="9"/>
  <c r="J28" i="9" s="1"/>
  <c r="C33" i="9"/>
  <c r="J33" i="9" s="1"/>
  <c r="E44" i="9"/>
  <c r="E46" i="9"/>
  <c r="E39" i="9"/>
  <c r="E56" i="9"/>
  <c r="E54" i="9"/>
  <c r="E40" i="9"/>
  <c r="E37" i="9"/>
  <c r="E38" i="9"/>
  <c r="E52" i="9"/>
  <c r="E45" i="9"/>
  <c r="E48" i="9"/>
  <c r="E159" i="9"/>
  <c r="E162" i="9"/>
  <c r="E155" i="9"/>
  <c r="E148" i="9"/>
  <c r="E165" i="9"/>
  <c r="E158" i="9"/>
  <c r="E146" i="9"/>
  <c r="E163" i="9"/>
  <c r="E156" i="9"/>
  <c r="E149" i="9"/>
  <c r="E164" i="9"/>
  <c r="E157" i="9"/>
  <c r="E150" i="9"/>
  <c r="E154" i="9"/>
  <c r="E147" i="9"/>
  <c r="E258" i="9"/>
  <c r="E268" i="9"/>
  <c r="I287" i="8"/>
  <c r="J287" i="8"/>
  <c r="J232" i="8"/>
  <c r="J278" i="8"/>
  <c r="I278" i="8"/>
  <c r="E60" i="8"/>
  <c r="C254" i="5"/>
  <c r="J254" i="5" s="1"/>
  <c r="C261" i="5"/>
  <c r="J261" i="5" s="1"/>
  <c r="O261" i="5" s="1"/>
  <c r="C213" i="5"/>
  <c r="I214" i="5" s="1"/>
  <c r="C215" i="5"/>
  <c r="C218" i="5"/>
  <c r="J218" i="5" s="1"/>
  <c r="E251" i="8"/>
  <c r="I285" i="8"/>
  <c r="J285" i="8"/>
  <c r="I311" i="8"/>
  <c r="J311" i="8"/>
  <c r="I299" i="8"/>
  <c r="J299" i="8"/>
  <c r="J104" i="8"/>
  <c r="I104" i="8"/>
  <c r="C42" i="8"/>
  <c r="I111" i="8"/>
  <c r="J111" i="8"/>
  <c r="C54" i="8"/>
  <c r="J183" i="8"/>
  <c r="I107" i="8"/>
  <c r="J107" i="8"/>
  <c r="I281" i="8"/>
  <c r="J281" i="8"/>
  <c r="E220" i="9"/>
  <c r="D221" i="9"/>
  <c r="J251" i="9"/>
  <c r="K252" i="9" s="1"/>
  <c r="P252" i="9" s="1"/>
  <c r="D238" i="9"/>
  <c r="D233" i="9"/>
  <c r="E180" i="9"/>
  <c r="E185" i="9"/>
  <c r="C85" i="9"/>
  <c r="I123" i="9"/>
  <c r="K123" i="9" s="1"/>
  <c r="P123" i="9" s="1"/>
  <c r="C20" i="9"/>
  <c r="J20" i="9" s="1"/>
  <c r="C30" i="9"/>
  <c r="C24" i="9"/>
  <c r="J24" i="9" s="1"/>
  <c r="J300" i="8"/>
  <c r="I300" i="8"/>
  <c r="C227" i="5"/>
  <c r="J227" i="5" s="1"/>
  <c r="O227" i="5" s="1"/>
  <c r="C230" i="5"/>
  <c r="I230" i="5" s="1"/>
  <c r="C44" i="8"/>
  <c r="C216" i="5"/>
  <c r="J216" i="5" s="1"/>
  <c r="C228" i="5"/>
  <c r="J228" i="5" s="1"/>
  <c r="J286" i="8"/>
  <c r="I286" i="8"/>
  <c r="I290" i="8"/>
  <c r="J290" i="8"/>
  <c r="I277" i="8"/>
  <c r="J277" i="8"/>
  <c r="I307" i="8"/>
  <c r="J307" i="8"/>
  <c r="I155" i="8"/>
  <c r="J155" i="8"/>
  <c r="I119" i="8"/>
  <c r="J119" i="8"/>
  <c r="J102" i="8"/>
  <c r="I102" i="8"/>
  <c r="C37" i="8"/>
  <c r="I154" i="8"/>
  <c r="J154" i="8"/>
  <c r="C210" i="8"/>
  <c r="J209" i="8"/>
  <c r="O209" i="8" s="1"/>
  <c r="J120" i="8"/>
  <c r="O120" i="8" s="1"/>
  <c r="I120" i="8"/>
  <c r="I289" i="8"/>
  <c r="J289" i="8"/>
  <c r="C168" i="8"/>
  <c r="J166" i="8"/>
  <c r="E227" i="9"/>
  <c r="D211" i="9"/>
  <c r="D248" i="9"/>
  <c r="D246" i="9"/>
  <c r="D241" i="9"/>
  <c r="E171" i="9"/>
  <c r="E168" i="9"/>
  <c r="C87" i="9"/>
  <c r="J87" i="9" s="1"/>
  <c r="C88" i="9"/>
  <c r="C99" i="9"/>
  <c r="I100" i="9" s="1"/>
  <c r="J13" i="9"/>
  <c r="O13" i="9" s="1"/>
  <c r="E107" i="9"/>
  <c r="E112" i="9"/>
  <c r="C22" i="9"/>
  <c r="C27" i="9"/>
  <c r="C32" i="9"/>
  <c r="J32" i="9" s="1"/>
  <c r="C44" i="9"/>
  <c r="C46" i="9"/>
  <c r="C52" i="9"/>
  <c r="I53" i="9" s="1"/>
  <c r="C43" i="9"/>
  <c r="J43" i="9" s="1"/>
  <c r="O43" i="9" s="1"/>
  <c r="C38" i="9"/>
  <c r="J38" i="9" s="1"/>
  <c r="J276" i="8"/>
  <c r="I276" i="8"/>
  <c r="I161" i="5"/>
  <c r="I293" i="8"/>
  <c r="J293" i="8"/>
  <c r="I297" i="8"/>
  <c r="J297" i="8"/>
  <c r="J159" i="8"/>
  <c r="I109" i="8"/>
  <c r="J109" i="8"/>
  <c r="C255" i="5"/>
  <c r="J255" i="5" s="1"/>
  <c r="C221" i="5"/>
  <c r="C217" i="5"/>
  <c r="C223" i="5"/>
  <c r="C220" i="5"/>
  <c r="C231" i="5"/>
  <c r="I232" i="5" s="1"/>
  <c r="I309" i="8"/>
  <c r="J309" i="8"/>
  <c r="I298" i="8"/>
  <c r="J298" i="8"/>
  <c r="J292" i="8"/>
  <c r="I292" i="8"/>
  <c r="J280" i="8"/>
  <c r="I280" i="8"/>
  <c r="J153" i="8"/>
  <c r="J110" i="8"/>
  <c r="I110" i="8"/>
  <c r="C45" i="8"/>
  <c r="I187" i="8"/>
  <c r="J187" i="8"/>
  <c r="J288" i="8"/>
  <c r="I288" i="8"/>
  <c r="J156" i="8"/>
  <c r="I156" i="8"/>
  <c r="J116" i="8"/>
  <c r="I116" i="8"/>
  <c r="E215" i="9"/>
  <c r="E231" i="9"/>
  <c r="D245" i="9"/>
  <c r="D219" i="9"/>
  <c r="D236" i="9"/>
  <c r="D249" i="9"/>
  <c r="E179" i="9"/>
  <c r="E176" i="9"/>
  <c r="C97" i="9"/>
  <c r="E51" i="9"/>
  <c r="E118" i="9"/>
  <c r="E120" i="9"/>
  <c r="C48" i="9"/>
  <c r="C19" i="9"/>
  <c r="E82" i="9"/>
  <c r="E79" i="9"/>
  <c r="C14" i="9"/>
  <c r="J14" i="9" s="1"/>
  <c r="E208" i="9"/>
  <c r="E197" i="9"/>
  <c r="E202" i="9"/>
  <c r="E191" i="9"/>
  <c r="E205" i="9"/>
  <c r="O205" i="9" s="1"/>
  <c r="E189" i="9"/>
  <c r="E199" i="9"/>
  <c r="E190" i="9"/>
  <c r="C108" i="9"/>
  <c r="J108" i="9" s="1"/>
  <c r="O108" i="9" s="1"/>
  <c r="C115" i="9"/>
  <c r="I116" i="9" s="1"/>
  <c r="C120" i="9"/>
  <c r="J120" i="9" s="1"/>
  <c r="O120" i="9" s="1"/>
  <c r="C106" i="9"/>
  <c r="J106" i="9" s="1"/>
  <c r="O106" i="9" s="1"/>
  <c r="I115" i="8"/>
  <c r="J115" i="8"/>
  <c r="O115" i="8" s="1"/>
  <c r="J258" i="9"/>
  <c r="I258" i="9"/>
  <c r="J254" i="9"/>
  <c r="I254" i="9"/>
  <c r="O232" i="9"/>
  <c r="J212" i="9"/>
  <c r="I212" i="9"/>
  <c r="J217" i="9"/>
  <c r="I217" i="9"/>
  <c r="I311" i="9"/>
  <c r="J311" i="9"/>
  <c r="J283" i="9"/>
  <c r="I283" i="9"/>
  <c r="I287" i="9"/>
  <c r="J287" i="9"/>
  <c r="J301" i="9"/>
  <c r="I301" i="9"/>
  <c r="J284" i="9"/>
  <c r="I284" i="9"/>
  <c r="J211" i="9"/>
  <c r="I211" i="9"/>
  <c r="O214" i="9"/>
  <c r="I200" i="9"/>
  <c r="J200" i="9"/>
  <c r="J180" i="9"/>
  <c r="I180" i="9"/>
  <c r="I168" i="9"/>
  <c r="J168" i="9"/>
  <c r="J132" i="9"/>
  <c r="I132" i="9"/>
  <c r="I126" i="9"/>
  <c r="J126" i="9"/>
  <c r="J105" i="9"/>
  <c r="J79" i="9"/>
  <c r="I79" i="9"/>
  <c r="J104" i="9"/>
  <c r="I104" i="9"/>
  <c r="J80" i="9"/>
  <c r="I80" i="9"/>
  <c r="I51" i="9"/>
  <c r="J51" i="9"/>
  <c r="O123" i="9"/>
  <c r="J39" i="9"/>
  <c r="I262" i="9"/>
  <c r="J262" i="9"/>
  <c r="J235" i="9"/>
  <c r="I235" i="9"/>
  <c r="J242" i="9"/>
  <c r="I242" i="9"/>
  <c r="I220" i="9"/>
  <c r="J220" i="9"/>
  <c r="K298" i="9"/>
  <c r="P298" i="9" s="1"/>
  <c r="O298" i="9"/>
  <c r="J305" i="9"/>
  <c r="I305" i="9"/>
  <c r="J295" i="9"/>
  <c r="I295" i="9"/>
  <c r="J309" i="9"/>
  <c r="I309" i="9"/>
  <c r="J292" i="9"/>
  <c r="I292" i="9"/>
  <c r="I194" i="9"/>
  <c r="J194" i="9"/>
  <c r="J191" i="9"/>
  <c r="I191" i="9"/>
  <c r="J171" i="9"/>
  <c r="I171" i="9"/>
  <c r="I176" i="9"/>
  <c r="J176" i="9"/>
  <c r="O230" i="9"/>
  <c r="O216" i="9"/>
  <c r="O100" i="9"/>
  <c r="J109" i="9"/>
  <c r="J134" i="9"/>
  <c r="I134" i="9"/>
  <c r="J116" i="9"/>
  <c r="J41" i="9"/>
  <c r="I41" i="9"/>
  <c r="J47" i="9"/>
  <c r="O297" i="9"/>
  <c r="J273" i="9"/>
  <c r="I273" i="9"/>
  <c r="J270" i="9"/>
  <c r="I270" i="9"/>
  <c r="I243" i="9"/>
  <c r="J243" i="9"/>
  <c r="J227" i="9"/>
  <c r="I227" i="9"/>
  <c r="J291" i="9"/>
  <c r="I291" i="9"/>
  <c r="I288" i="9"/>
  <c r="J288" i="9"/>
  <c r="J302" i="9"/>
  <c r="I302" i="9"/>
  <c r="J277" i="9"/>
  <c r="I277" i="9"/>
  <c r="J299" i="9"/>
  <c r="I299" i="9"/>
  <c r="O264" i="9"/>
  <c r="J206" i="9"/>
  <c r="I206" i="9"/>
  <c r="J199" i="9"/>
  <c r="I199" i="9"/>
  <c r="O238" i="9"/>
  <c r="I170" i="9"/>
  <c r="J170" i="9"/>
  <c r="J184" i="9"/>
  <c r="I184" i="9"/>
  <c r="J103" i="9"/>
  <c r="I103" i="9"/>
  <c r="J117" i="9"/>
  <c r="I117" i="9"/>
  <c r="J124" i="9"/>
  <c r="I124" i="9"/>
  <c r="I142" i="9"/>
  <c r="J142" i="9"/>
  <c r="J94" i="9"/>
  <c r="J113" i="9"/>
  <c r="J34" i="9"/>
  <c r="O140" i="9"/>
  <c r="I172" i="9"/>
  <c r="J49" i="9"/>
  <c r="I49" i="9"/>
  <c r="I55" i="9"/>
  <c r="J55" i="9"/>
  <c r="C77" i="9"/>
  <c r="C69" i="9"/>
  <c r="C70" i="9"/>
  <c r="C62" i="9"/>
  <c r="C71" i="9"/>
  <c r="C63" i="9"/>
  <c r="C72" i="9"/>
  <c r="C64" i="9"/>
  <c r="C73" i="9"/>
  <c r="C65" i="9"/>
  <c r="C59" i="9"/>
  <c r="C74" i="9"/>
  <c r="J57" i="9"/>
  <c r="C76" i="9"/>
  <c r="C75" i="9"/>
  <c r="C58" i="9"/>
  <c r="I57" i="9"/>
  <c r="C61" i="9"/>
  <c r="C66" i="9"/>
  <c r="C68" i="9"/>
  <c r="C67" i="9"/>
  <c r="C60" i="9"/>
  <c r="I256" i="9"/>
  <c r="J256" i="9"/>
  <c r="J274" i="9"/>
  <c r="I274" i="9"/>
  <c r="I261" i="9"/>
  <c r="J261" i="9"/>
  <c r="J259" i="9"/>
  <c r="I259" i="9"/>
  <c r="J233" i="9"/>
  <c r="I233" i="9"/>
  <c r="I224" i="9"/>
  <c r="J224" i="9"/>
  <c r="O246" i="9"/>
  <c r="I231" i="9"/>
  <c r="I232" i="9"/>
  <c r="J231" i="9"/>
  <c r="I280" i="9"/>
  <c r="J280" i="9"/>
  <c r="J289" i="9"/>
  <c r="I289" i="9"/>
  <c r="J310" i="9"/>
  <c r="I310" i="9"/>
  <c r="J285" i="9"/>
  <c r="I285" i="9"/>
  <c r="J307" i="9"/>
  <c r="I307" i="9"/>
  <c r="O228" i="9"/>
  <c r="J193" i="9"/>
  <c r="I193" i="9"/>
  <c r="O187" i="9"/>
  <c r="O222" i="9"/>
  <c r="I178" i="9"/>
  <c r="J178" i="9"/>
  <c r="J175" i="9"/>
  <c r="I175" i="9"/>
  <c r="O196" i="9"/>
  <c r="O197" i="9"/>
  <c r="K197" i="9"/>
  <c r="P197" i="9" s="1"/>
  <c r="J111" i="9"/>
  <c r="I111" i="9"/>
  <c r="J138" i="9"/>
  <c r="I138" i="9"/>
  <c r="J125" i="9"/>
  <c r="I125" i="9"/>
  <c r="K223" i="9"/>
  <c r="P223" i="9" s="1"/>
  <c r="J128" i="9"/>
  <c r="I128" i="9"/>
  <c r="O172" i="9"/>
  <c r="D70" i="9"/>
  <c r="D71" i="9"/>
  <c r="D63" i="9"/>
  <c r="D72" i="9"/>
  <c r="D64" i="9"/>
  <c r="D73" i="9"/>
  <c r="D65" i="9"/>
  <c r="D74" i="9"/>
  <c r="D66" i="9"/>
  <c r="D58" i="9"/>
  <c r="D77" i="9"/>
  <c r="D62" i="9"/>
  <c r="D76" i="9"/>
  <c r="D75" i="9"/>
  <c r="D61" i="9"/>
  <c r="D69" i="9"/>
  <c r="D68" i="9"/>
  <c r="D67" i="9"/>
  <c r="D60" i="9"/>
  <c r="D59" i="9"/>
  <c r="I14" i="9"/>
  <c r="I272" i="9"/>
  <c r="J272" i="9"/>
  <c r="J265" i="9"/>
  <c r="I265" i="9"/>
  <c r="O252" i="9"/>
  <c r="J269" i="9"/>
  <c r="I269" i="9"/>
  <c r="I244" i="9"/>
  <c r="J244" i="9"/>
  <c r="I241" i="9"/>
  <c r="J241" i="9"/>
  <c r="I221" i="9"/>
  <c r="J221" i="9"/>
  <c r="K222" i="9" s="1"/>
  <c r="P222" i="9" s="1"/>
  <c r="J210" i="9"/>
  <c r="I210" i="9"/>
  <c r="J281" i="9"/>
  <c r="I281" i="9"/>
  <c r="J290" i="9"/>
  <c r="I290" i="9"/>
  <c r="O275" i="9"/>
  <c r="J293" i="9"/>
  <c r="I293" i="9"/>
  <c r="I228" i="9"/>
  <c r="J198" i="9"/>
  <c r="I198" i="9"/>
  <c r="J190" i="9"/>
  <c r="I190" i="9"/>
  <c r="J179" i="9"/>
  <c r="I179" i="9"/>
  <c r="I186" i="9"/>
  <c r="J186" i="9"/>
  <c r="K187" i="9" s="1"/>
  <c r="P187" i="9" s="1"/>
  <c r="J183" i="9"/>
  <c r="I183" i="9"/>
  <c r="C165" i="9"/>
  <c r="C157" i="9"/>
  <c r="C149" i="9"/>
  <c r="C158" i="9"/>
  <c r="C150" i="9"/>
  <c r="C159" i="9"/>
  <c r="C151" i="9"/>
  <c r="C163" i="9"/>
  <c r="C146" i="9"/>
  <c r="C154" i="9"/>
  <c r="C162" i="9"/>
  <c r="C164" i="9"/>
  <c r="C148" i="9"/>
  <c r="C145" i="9"/>
  <c r="C144" i="9"/>
  <c r="C147" i="9"/>
  <c r="C156" i="9"/>
  <c r="C155" i="9"/>
  <c r="C153" i="9"/>
  <c r="C152" i="9"/>
  <c r="C160" i="9"/>
  <c r="J143" i="9"/>
  <c r="C161" i="9"/>
  <c r="I143" i="9"/>
  <c r="J119" i="9"/>
  <c r="I119" i="9"/>
  <c r="O122" i="9"/>
  <c r="J133" i="9"/>
  <c r="I133" i="9"/>
  <c r="J95" i="9"/>
  <c r="I95" i="9"/>
  <c r="J139" i="9"/>
  <c r="K140" i="9" s="1"/>
  <c r="P140" i="9" s="1"/>
  <c r="I139" i="9"/>
  <c r="J107" i="9"/>
  <c r="I107" i="9"/>
  <c r="O78" i="9"/>
  <c r="I106" i="9"/>
  <c r="J40" i="9"/>
  <c r="I40" i="9"/>
  <c r="J22" i="9"/>
  <c r="I22" i="9"/>
  <c r="J30" i="9"/>
  <c r="I35" i="9"/>
  <c r="J35" i="9"/>
  <c r="J15" i="9"/>
  <c r="I15" i="9"/>
  <c r="J225" i="9"/>
  <c r="I225" i="9"/>
  <c r="J253" i="9"/>
  <c r="I253" i="9"/>
  <c r="J255" i="9"/>
  <c r="I255" i="9"/>
  <c r="J268" i="9"/>
  <c r="I268" i="9"/>
  <c r="I239" i="9"/>
  <c r="J239" i="9"/>
  <c r="I249" i="9"/>
  <c r="J249" i="9"/>
  <c r="I250" i="9"/>
  <c r="J218" i="9"/>
  <c r="I218" i="9"/>
  <c r="I296" i="9"/>
  <c r="J296" i="9"/>
  <c r="J306" i="9"/>
  <c r="I306" i="9"/>
  <c r="I278" i="9"/>
  <c r="J278" i="9"/>
  <c r="J300" i="9"/>
  <c r="I300" i="9"/>
  <c r="K267" i="9"/>
  <c r="P267" i="9" s="1"/>
  <c r="O267" i="9"/>
  <c r="J189" i="9"/>
  <c r="I189" i="9"/>
  <c r="J203" i="9"/>
  <c r="I203" i="9"/>
  <c r="J204" i="9"/>
  <c r="K205" i="9" s="1"/>
  <c r="P205" i="9" s="1"/>
  <c r="I204" i="9"/>
  <c r="D183" i="9"/>
  <c r="D175" i="9"/>
  <c r="D167" i="9"/>
  <c r="D184" i="9"/>
  <c r="D176" i="9"/>
  <c r="D168" i="9"/>
  <c r="D185" i="9"/>
  <c r="D177" i="9"/>
  <c r="D169" i="9"/>
  <c r="D186" i="9"/>
  <c r="D178" i="9"/>
  <c r="D170" i="9"/>
  <c r="D179" i="9"/>
  <c r="D171" i="9"/>
  <c r="D182" i="9"/>
  <c r="D181" i="9"/>
  <c r="D180" i="9"/>
  <c r="D174" i="9"/>
  <c r="D173" i="9"/>
  <c r="D172" i="9"/>
  <c r="I213" i="9"/>
  <c r="I169" i="9"/>
  <c r="J169" i="9"/>
  <c r="J174" i="9"/>
  <c r="I174" i="9"/>
  <c r="D158" i="9"/>
  <c r="D150" i="9"/>
  <c r="D159" i="9"/>
  <c r="D151" i="9"/>
  <c r="D160" i="9"/>
  <c r="D152" i="9"/>
  <c r="D144" i="9"/>
  <c r="D165" i="9"/>
  <c r="D146" i="9"/>
  <c r="D154" i="9"/>
  <c r="D162" i="9"/>
  <c r="D148" i="9"/>
  <c r="D145" i="9"/>
  <c r="D147" i="9"/>
  <c r="D157" i="9"/>
  <c r="D156" i="9"/>
  <c r="D155" i="9"/>
  <c r="D153" i="9"/>
  <c r="D164" i="9"/>
  <c r="D163" i="9"/>
  <c r="D161" i="9"/>
  <c r="D149" i="9"/>
  <c r="J102" i="9"/>
  <c r="I102" i="9"/>
  <c r="J85" i="9"/>
  <c r="I85" i="9"/>
  <c r="J130" i="9"/>
  <c r="I130" i="9"/>
  <c r="J141" i="9"/>
  <c r="I141" i="9"/>
  <c r="I131" i="9"/>
  <c r="J53" i="9"/>
  <c r="J48" i="9"/>
  <c r="I48" i="9"/>
  <c r="I27" i="9"/>
  <c r="J27" i="9"/>
  <c r="J18" i="9"/>
  <c r="I18" i="9"/>
  <c r="J23" i="9"/>
  <c r="I23" i="9"/>
  <c r="I257" i="9"/>
  <c r="J257" i="9"/>
  <c r="J263" i="9"/>
  <c r="K264" i="9" s="1"/>
  <c r="P264" i="9" s="1"/>
  <c r="I263" i="9"/>
  <c r="J237" i="9"/>
  <c r="I237" i="9"/>
  <c r="J240" i="9"/>
  <c r="I240" i="9"/>
  <c r="I266" i="9"/>
  <c r="J215" i="9"/>
  <c r="I215" i="9"/>
  <c r="J226" i="9"/>
  <c r="I226" i="9"/>
  <c r="I303" i="9"/>
  <c r="J303" i="9"/>
  <c r="I275" i="9"/>
  <c r="J286" i="9"/>
  <c r="I286" i="9"/>
  <c r="I308" i="9"/>
  <c r="J308" i="9"/>
  <c r="O236" i="9"/>
  <c r="J188" i="9"/>
  <c r="I188" i="9"/>
  <c r="J192" i="9"/>
  <c r="I192" i="9"/>
  <c r="J202" i="9"/>
  <c r="I202" i="9"/>
  <c r="I208" i="9"/>
  <c r="J208" i="9"/>
  <c r="I209" i="9"/>
  <c r="J177" i="9"/>
  <c r="I177" i="9"/>
  <c r="J182" i="9"/>
  <c r="I182" i="9"/>
  <c r="I282" i="9"/>
  <c r="K167" i="9"/>
  <c r="P167" i="9" s="1"/>
  <c r="J114" i="9"/>
  <c r="I114" i="9"/>
  <c r="J110" i="9"/>
  <c r="I110" i="9"/>
  <c r="J127" i="9"/>
  <c r="I127" i="9"/>
  <c r="I137" i="9"/>
  <c r="J137" i="9"/>
  <c r="J121" i="9"/>
  <c r="K122" i="9" s="1"/>
  <c r="P122" i="9" s="1"/>
  <c r="R122" i="9" s="1"/>
  <c r="S122" i="9" s="1"/>
  <c r="J88" i="9"/>
  <c r="O131" i="9"/>
  <c r="I50" i="9"/>
  <c r="J50" i="9"/>
  <c r="J56" i="9"/>
  <c r="I56" i="9"/>
  <c r="J17" i="9"/>
  <c r="J31" i="9"/>
  <c r="I31" i="9"/>
  <c r="J260" i="9"/>
  <c r="I260" i="9"/>
  <c r="I271" i="9"/>
  <c r="J271" i="9"/>
  <c r="J245" i="9"/>
  <c r="I245" i="9"/>
  <c r="J248" i="9"/>
  <c r="I248" i="9"/>
  <c r="O266" i="9"/>
  <c r="O209" i="9"/>
  <c r="J229" i="9"/>
  <c r="K230" i="9" s="1"/>
  <c r="P230" i="9" s="1"/>
  <c r="R230" i="9" s="1"/>
  <c r="S230" i="9" s="1"/>
  <c r="I229" i="9"/>
  <c r="J304" i="9"/>
  <c r="I304" i="9"/>
  <c r="J279" i="9"/>
  <c r="I279" i="9"/>
  <c r="I294" i="9"/>
  <c r="J294" i="9"/>
  <c r="J276" i="9"/>
  <c r="I276" i="9"/>
  <c r="I236" i="9"/>
  <c r="J195" i="9"/>
  <c r="I195" i="9"/>
  <c r="J207" i="9"/>
  <c r="I207" i="9"/>
  <c r="J201" i="9"/>
  <c r="I201" i="9"/>
  <c r="J181" i="9"/>
  <c r="I181" i="9"/>
  <c r="J185" i="9"/>
  <c r="I185" i="9"/>
  <c r="O282" i="9"/>
  <c r="I118" i="9"/>
  <c r="J118" i="9"/>
  <c r="I129" i="9"/>
  <c r="J129" i="9"/>
  <c r="J135" i="9"/>
  <c r="I135" i="9"/>
  <c r="J136" i="9"/>
  <c r="I136" i="9"/>
  <c r="J97" i="9"/>
  <c r="J54" i="9"/>
  <c r="I54" i="9"/>
  <c r="J45" i="9"/>
  <c r="O36" i="9"/>
  <c r="D32" i="9"/>
  <c r="D24" i="9"/>
  <c r="D16" i="9"/>
  <c r="D33" i="9"/>
  <c r="D25" i="9"/>
  <c r="D17" i="9"/>
  <c r="D34" i="9"/>
  <c r="D26" i="9"/>
  <c r="D18" i="9"/>
  <c r="D31" i="9"/>
  <c r="D15" i="9"/>
  <c r="D20" i="9"/>
  <c r="D28" i="9"/>
  <c r="D22" i="9"/>
  <c r="D19" i="9"/>
  <c r="D30" i="9"/>
  <c r="D27" i="9"/>
  <c r="D35" i="9"/>
  <c r="D21" i="9"/>
  <c r="D14" i="9"/>
  <c r="D29" i="9"/>
  <c r="D23" i="9"/>
  <c r="J21" i="9"/>
  <c r="I21" i="9"/>
  <c r="O26" i="9"/>
  <c r="E236" i="8"/>
  <c r="E227" i="8"/>
  <c r="E243" i="8"/>
  <c r="E248" i="8"/>
  <c r="E231" i="8"/>
  <c r="E141" i="8"/>
  <c r="E268" i="8"/>
  <c r="E250" i="8"/>
  <c r="E254" i="8"/>
  <c r="E244" i="8"/>
  <c r="E131" i="8"/>
  <c r="E264" i="8"/>
  <c r="E247" i="8"/>
  <c r="O113" i="8"/>
  <c r="E271" i="8"/>
  <c r="E214" i="8"/>
  <c r="C266" i="5"/>
  <c r="J266" i="5" s="1"/>
  <c r="C270" i="5"/>
  <c r="C274" i="5"/>
  <c r="J274" i="5" s="1"/>
  <c r="C256" i="5"/>
  <c r="J256" i="5" s="1"/>
  <c r="C265" i="5"/>
  <c r="J265" i="5" s="1"/>
  <c r="C268" i="5"/>
  <c r="J268" i="5" s="1"/>
  <c r="C271" i="5"/>
  <c r="I272" i="5" s="1"/>
  <c r="E77" i="8"/>
  <c r="C263" i="5"/>
  <c r="J263" i="5" s="1"/>
  <c r="E66" i="8"/>
  <c r="C273" i="5"/>
  <c r="E63" i="8"/>
  <c r="C259" i="5"/>
  <c r="J259" i="5" s="1"/>
  <c r="C267" i="5"/>
  <c r="J267" i="5" s="1"/>
  <c r="J252" i="5"/>
  <c r="O252" i="5" s="1"/>
  <c r="C257" i="5"/>
  <c r="E71" i="8"/>
  <c r="C260" i="5"/>
  <c r="J260" i="5" s="1"/>
  <c r="C253" i="5"/>
  <c r="C258" i="5"/>
  <c r="J258" i="5" s="1"/>
  <c r="O258" i="5" s="1"/>
  <c r="C264" i="5"/>
  <c r="J264" i="5" s="1"/>
  <c r="C191" i="5"/>
  <c r="I191" i="5" s="1"/>
  <c r="C195" i="5"/>
  <c r="C66" i="5"/>
  <c r="J66" i="5" s="1"/>
  <c r="C199" i="5"/>
  <c r="J199" i="5" s="1"/>
  <c r="C208" i="5"/>
  <c r="I209" i="5" s="1"/>
  <c r="C207" i="5"/>
  <c r="J207" i="5" s="1"/>
  <c r="C228" i="8"/>
  <c r="E62" i="8"/>
  <c r="I154" i="5"/>
  <c r="C69" i="5"/>
  <c r="J69" i="5" s="1"/>
  <c r="C193" i="5"/>
  <c r="J193" i="5" s="1"/>
  <c r="O193" i="5" s="1"/>
  <c r="C206" i="5"/>
  <c r="J206" i="5" s="1"/>
  <c r="C197" i="5"/>
  <c r="E151" i="8"/>
  <c r="E59" i="8"/>
  <c r="E68" i="8"/>
  <c r="C38" i="5"/>
  <c r="J38" i="5" s="1"/>
  <c r="J36" i="5"/>
  <c r="O36" i="5" s="1"/>
  <c r="C203" i="5"/>
  <c r="J203" i="5" s="1"/>
  <c r="C188" i="5"/>
  <c r="J188" i="5" s="1"/>
  <c r="C189" i="5"/>
  <c r="I190" i="5" s="1"/>
  <c r="C194" i="5"/>
  <c r="E70" i="8"/>
  <c r="E64" i="8"/>
  <c r="C104" i="5"/>
  <c r="J104" i="5" s="1"/>
  <c r="C198" i="5"/>
  <c r="J198" i="5" s="1"/>
  <c r="C196" i="5"/>
  <c r="C205" i="5"/>
  <c r="I205" i="5" s="1"/>
  <c r="C202" i="5"/>
  <c r="I202" i="5" s="1"/>
  <c r="E58" i="8"/>
  <c r="E69" i="8"/>
  <c r="E81" i="8"/>
  <c r="E87" i="8"/>
  <c r="O100" i="8"/>
  <c r="C63" i="5"/>
  <c r="C183" i="5"/>
  <c r="J183" i="5" s="1"/>
  <c r="C168" i="5"/>
  <c r="C177" i="5"/>
  <c r="C67" i="5"/>
  <c r="I68" i="5" s="1"/>
  <c r="J57" i="5"/>
  <c r="O57" i="5" s="1"/>
  <c r="C74" i="5"/>
  <c r="J74" i="5" s="1"/>
  <c r="E269" i="8"/>
  <c r="E213" i="8"/>
  <c r="D155" i="8"/>
  <c r="C144" i="8"/>
  <c r="C40" i="8"/>
  <c r="K296" i="8"/>
  <c r="P296" i="8" s="1"/>
  <c r="C53" i="8"/>
  <c r="D218" i="8"/>
  <c r="D150" i="8"/>
  <c r="O143" i="8"/>
  <c r="C185" i="8"/>
  <c r="I186" i="8" s="1"/>
  <c r="C186" i="5"/>
  <c r="C174" i="5"/>
  <c r="J174" i="5" s="1"/>
  <c r="C172" i="5"/>
  <c r="J172" i="5" s="1"/>
  <c r="C56" i="8"/>
  <c r="C176" i="5"/>
  <c r="J176" i="5" s="1"/>
  <c r="C44" i="5"/>
  <c r="J44" i="5" s="1"/>
  <c r="O44" i="5" s="1"/>
  <c r="C77" i="5"/>
  <c r="I78" i="5" s="1"/>
  <c r="C169" i="5"/>
  <c r="C64" i="5"/>
  <c r="J64" i="5" s="1"/>
  <c r="C71" i="5"/>
  <c r="J71" i="5" s="1"/>
  <c r="C178" i="5"/>
  <c r="I179" i="5" s="1"/>
  <c r="I149" i="5"/>
  <c r="E308" i="8"/>
  <c r="E221" i="8"/>
  <c r="D157" i="8"/>
  <c r="C152" i="8"/>
  <c r="I153" i="8" s="1"/>
  <c r="D221" i="8"/>
  <c r="C230" i="8"/>
  <c r="D159" i="8"/>
  <c r="C149" i="8"/>
  <c r="C174" i="8"/>
  <c r="C51" i="8"/>
  <c r="C175" i="5"/>
  <c r="C76" i="5"/>
  <c r="J76" i="5" s="1"/>
  <c r="C185" i="5"/>
  <c r="I186" i="5" s="1"/>
  <c r="C177" i="8"/>
  <c r="C181" i="5"/>
  <c r="J181" i="5" s="1"/>
  <c r="C140" i="5"/>
  <c r="J140" i="5" s="1"/>
  <c r="C70" i="5"/>
  <c r="C75" i="5"/>
  <c r="J58" i="5"/>
  <c r="O58" i="5" s="1"/>
  <c r="E259" i="8"/>
  <c r="E224" i="8"/>
  <c r="E220" i="8"/>
  <c r="D145" i="8"/>
  <c r="C161" i="8"/>
  <c r="C160" i="8"/>
  <c r="C47" i="8"/>
  <c r="D211" i="8"/>
  <c r="D158" i="8"/>
  <c r="D149" i="8"/>
  <c r="C158" i="8"/>
  <c r="C179" i="8"/>
  <c r="C171" i="5"/>
  <c r="J171" i="5" s="1"/>
  <c r="O171" i="5" s="1"/>
  <c r="C60" i="5"/>
  <c r="J60" i="5" s="1"/>
  <c r="C39" i="8"/>
  <c r="C112" i="5"/>
  <c r="C48" i="5"/>
  <c r="J48" i="5" s="1"/>
  <c r="C40" i="5"/>
  <c r="J40" i="5" s="1"/>
  <c r="O40" i="5" s="1"/>
  <c r="C59" i="5"/>
  <c r="C73" i="5"/>
  <c r="C165" i="8"/>
  <c r="C164" i="8"/>
  <c r="C173" i="5"/>
  <c r="J173" i="5" s="1"/>
  <c r="O173" i="5" s="1"/>
  <c r="C126" i="5"/>
  <c r="J126" i="5" s="1"/>
  <c r="O126" i="5" s="1"/>
  <c r="C72" i="5"/>
  <c r="C61" i="5"/>
  <c r="I62" i="5" s="1"/>
  <c r="C178" i="8"/>
  <c r="E217" i="8"/>
  <c r="C162" i="8"/>
  <c r="D153" i="8"/>
  <c r="C55" i="8"/>
  <c r="C145" i="8"/>
  <c r="C151" i="8"/>
  <c r="C38" i="8"/>
  <c r="D154" i="8"/>
  <c r="C182" i="8"/>
  <c r="I183" i="8" s="1"/>
  <c r="E146" i="8"/>
  <c r="E94" i="8"/>
  <c r="E98" i="8"/>
  <c r="I96" i="5"/>
  <c r="K96" i="5" s="1"/>
  <c r="P96" i="5" s="1"/>
  <c r="E162" i="8"/>
  <c r="E80" i="8"/>
  <c r="C171" i="8"/>
  <c r="C180" i="5"/>
  <c r="J180" i="5" s="1"/>
  <c r="C170" i="5"/>
  <c r="J170" i="5" s="1"/>
  <c r="C182" i="5"/>
  <c r="E95" i="8"/>
  <c r="J149" i="5"/>
  <c r="O149" i="5" s="1"/>
  <c r="I150" i="5"/>
  <c r="C272" i="8"/>
  <c r="C180" i="8"/>
  <c r="E153" i="8"/>
  <c r="E88" i="8"/>
  <c r="C175" i="8"/>
  <c r="C167" i="8"/>
  <c r="C52" i="5"/>
  <c r="C41" i="5"/>
  <c r="J41" i="5" s="1"/>
  <c r="C19" i="5"/>
  <c r="J19" i="5" s="1"/>
  <c r="C176" i="8"/>
  <c r="C173" i="8"/>
  <c r="E157" i="8"/>
  <c r="E161" i="8"/>
  <c r="E97" i="8"/>
  <c r="E91" i="8"/>
  <c r="E96" i="8"/>
  <c r="O166" i="8"/>
  <c r="C169" i="8"/>
  <c r="E83" i="8"/>
  <c r="E154" i="8"/>
  <c r="O154" i="8" s="1"/>
  <c r="C181" i="8"/>
  <c r="C170" i="8"/>
  <c r="E55" i="8"/>
  <c r="E84" i="8"/>
  <c r="E92" i="8"/>
  <c r="C172" i="8"/>
  <c r="C184" i="8"/>
  <c r="E194" i="8"/>
  <c r="J100" i="5"/>
  <c r="O100" i="5" s="1"/>
  <c r="C47" i="5"/>
  <c r="C51" i="5"/>
  <c r="C30" i="5"/>
  <c r="C15" i="5"/>
  <c r="J15" i="5" s="1"/>
  <c r="E288" i="8"/>
  <c r="O288" i="8" s="1"/>
  <c r="K289" i="8"/>
  <c r="P289" i="8" s="1"/>
  <c r="D225" i="8"/>
  <c r="C212" i="8"/>
  <c r="C157" i="8"/>
  <c r="C146" i="8"/>
  <c r="I147" i="8" s="1"/>
  <c r="D41" i="5"/>
  <c r="D39" i="5"/>
  <c r="D54" i="5"/>
  <c r="D45" i="5"/>
  <c r="D43" i="5"/>
  <c r="D50" i="5"/>
  <c r="D56" i="5"/>
  <c r="D42" i="5"/>
  <c r="D49" i="5"/>
  <c r="D38" i="5"/>
  <c r="D55" i="5"/>
  <c r="D40" i="5"/>
  <c r="D47" i="5"/>
  <c r="D37" i="5"/>
  <c r="C42" i="5"/>
  <c r="D53" i="5"/>
  <c r="I167" i="5"/>
  <c r="C55" i="5"/>
  <c r="J55" i="5" s="1"/>
  <c r="C34" i="5"/>
  <c r="J34" i="5" s="1"/>
  <c r="O34" i="5" s="1"/>
  <c r="D19" i="5"/>
  <c r="E278" i="8"/>
  <c r="E48" i="8"/>
  <c r="D210" i="8"/>
  <c r="C222" i="8"/>
  <c r="C41" i="8"/>
  <c r="C49" i="8"/>
  <c r="D163" i="8"/>
  <c r="D144" i="8"/>
  <c r="C116" i="5"/>
  <c r="J116" i="5" s="1"/>
  <c r="C26" i="5"/>
  <c r="J26" i="5" s="1"/>
  <c r="C220" i="8"/>
  <c r="C242" i="5"/>
  <c r="J242" i="5" s="1"/>
  <c r="O242" i="5" s="1"/>
  <c r="D44" i="5"/>
  <c r="I145" i="5"/>
  <c r="D35" i="5"/>
  <c r="E277" i="8"/>
  <c r="E56" i="8"/>
  <c r="D212" i="8"/>
  <c r="C224" i="8"/>
  <c r="C50" i="5"/>
  <c r="C49" i="5"/>
  <c r="J49" i="5" s="1"/>
  <c r="C45" i="5"/>
  <c r="J45" i="5" s="1"/>
  <c r="O45" i="5" s="1"/>
  <c r="C37" i="5"/>
  <c r="C53" i="5"/>
  <c r="J53" i="5" s="1"/>
  <c r="O53" i="5" s="1"/>
  <c r="C43" i="5"/>
  <c r="J43" i="5" s="1"/>
  <c r="C246" i="5"/>
  <c r="J246" i="5" s="1"/>
  <c r="C234" i="5"/>
  <c r="J234" i="5" s="1"/>
  <c r="C115" i="5"/>
  <c r="J115" i="5" s="1"/>
  <c r="O115" i="5" s="1"/>
  <c r="C109" i="5"/>
  <c r="J109" i="5" s="1"/>
  <c r="C46" i="5"/>
  <c r="J46" i="5" s="1"/>
  <c r="O46" i="5" s="1"/>
  <c r="D51" i="5"/>
  <c r="D20" i="5"/>
  <c r="E285" i="8"/>
  <c r="E39" i="8"/>
  <c r="D220" i="8"/>
  <c r="C226" i="8"/>
  <c r="D48" i="5"/>
  <c r="C39" i="5"/>
  <c r="C24" i="5"/>
  <c r="J24" i="5" s="1"/>
  <c r="C106" i="5"/>
  <c r="J106" i="5" s="1"/>
  <c r="C56" i="5"/>
  <c r="I57" i="5" s="1"/>
  <c r="C54" i="5"/>
  <c r="J54" i="5" s="1"/>
  <c r="O54" i="5" s="1"/>
  <c r="D46" i="5"/>
  <c r="D228" i="8"/>
  <c r="J150" i="5"/>
  <c r="E201" i="8"/>
  <c r="E203" i="8"/>
  <c r="E198" i="8"/>
  <c r="E191" i="8"/>
  <c r="E208" i="8"/>
  <c r="E206" i="8"/>
  <c r="E199" i="8"/>
  <c r="E192" i="8"/>
  <c r="E190" i="8"/>
  <c r="E193" i="8"/>
  <c r="E195" i="8"/>
  <c r="E207" i="8"/>
  <c r="E189" i="8"/>
  <c r="E200" i="8"/>
  <c r="E202" i="8"/>
  <c r="E188" i="8"/>
  <c r="C17" i="5"/>
  <c r="J17" i="5" s="1"/>
  <c r="C211" i="8"/>
  <c r="E298" i="8"/>
  <c r="C262" i="8"/>
  <c r="E204" i="8"/>
  <c r="E23" i="8"/>
  <c r="D223" i="8"/>
  <c r="D214" i="8"/>
  <c r="D219" i="8"/>
  <c r="C221" i="8"/>
  <c r="C219" i="8"/>
  <c r="E262" i="8"/>
  <c r="E256" i="8"/>
  <c r="E263" i="8"/>
  <c r="E272" i="8"/>
  <c r="E257" i="8"/>
  <c r="E274" i="8"/>
  <c r="E255" i="8"/>
  <c r="E270" i="8"/>
  <c r="E260" i="8"/>
  <c r="E265" i="8"/>
  <c r="E273" i="8"/>
  <c r="E267" i="8"/>
  <c r="E218" i="8"/>
  <c r="E211" i="8"/>
  <c r="E230" i="8"/>
  <c r="E226" i="8"/>
  <c r="E215" i="8"/>
  <c r="E223" i="8"/>
  <c r="E219" i="8"/>
  <c r="E222" i="8"/>
  <c r="E51" i="8"/>
  <c r="E45" i="8"/>
  <c r="E41" i="8"/>
  <c r="E38" i="8"/>
  <c r="E54" i="8"/>
  <c r="E50" i="8"/>
  <c r="E49" i="8"/>
  <c r="E52" i="8"/>
  <c r="E44" i="8"/>
  <c r="E46" i="8"/>
  <c r="E37" i="8"/>
  <c r="E42" i="8"/>
  <c r="E53" i="8"/>
  <c r="E43" i="8"/>
  <c r="C266" i="8"/>
  <c r="C265" i="8"/>
  <c r="C256" i="8"/>
  <c r="C263" i="8"/>
  <c r="C254" i="8"/>
  <c r="C253" i="8"/>
  <c r="C268" i="8"/>
  <c r="C261" i="8"/>
  <c r="C273" i="8"/>
  <c r="C258" i="8"/>
  <c r="C260" i="8"/>
  <c r="C35" i="5"/>
  <c r="I36" i="5" s="1"/>
  <c r="C31" i="5"/>
  <c r="J31" i="5" s="1"/>
  <c r="C22" i="5"/>
  <c r="J22" i="5" s="1"/>
  <c r="O22" i="5" s="1"/>
  <c r="C18" i="5"/>
  <c r="C27" i="5"/>
  <c r="J27" i="5" s="1"/>
  <c r="C16" i="5"/>
  <c r="J16" i="5" s="1"/>
  <c r="E196" i="8"/>
  <c r="C214" i="8"/>
  <c r="D28" i="5"/>
  <c r="D21" i="5"/>
  <c r="D34" i="5"/>
  <c r="D27" i="5"/>
  <c r="D18" i="5"/>
  <c r="D17" i="5"/>
  <c r="D16" i="5"/>
  <c r="D26" i="5"/>
  <c r="D33" i="5"/>
  <c r="D32" i="5"/>
  <c r="D22" i="5"/>
  <c r="D30" i="5"/>
  <c r="D29" i="5"/>
  <c r="D25" i="5"/>
  <c r="D24" i="5"/>
  <c r="D15" i="5"/>
  <c r="D14" i="5"/>
  <c r="D31" i="5"/>
  <c r="C259" i="8"/>
  <c r="D227" i="8"/>
  <c r="C225" i="8"/>
  <c r="E31" i="8"/>
  <c r="E33" i="8"/>
  <c r="E30" i="8"/>
  <c r="E27" i="8"/>
  <c r="E24" i="8"/>
  <c r="E34" i="8"/>
  <c r="E18" i="8"/>
  <c r="E21" i="8"/>
  <c r="E35" i="8"/>
  <c r="E19" i="8"/>
  <c r="E29" i="8"/>
  <c r="E25" i="8"/>
  <c r="E17" i="8"/>
  <c r="E22" i="8"/>
  <c r="E32" i="8"/>
  <c r="E28" i="8"/>
  <c r="E16" i="8"/>
  <c r="E26" i="8"/>
  <c r="E20" i="8"/>
  <c r="C257" i="8"/>
  <c r="C274" i="8"/>
  <c r="C23" i="5"/>
  <c r="E293" i="8"/>
  <c r="I165" i="5"/>
  <c r="K165" i="5" s="1"/>
  <c r="P165" i="5" s="1"/>
  <c r="E281" i="8"/>
  <c r="O281" i="8" s="1"/>
  <c r="D216" i="8"/>
  <c r="C29" i="5"/>
  <c r="J29" i="5" s="1"/>
  <c r="C14" i="5"/>
  <c r="J14" i="5" s="1"/>
  <c r="J275" i="5"/>
  <c r="O275" i="5" s="1"/>
  <c r="C281" i="5"/>
  <c r="C283" i="5"/>
  <c r="C285" i="5"/>
  <c r="C287" i="5"/>
  <c r="C289" i="5"/>
  <c r="C291" i="5"/>
  <c r="C293" i="5"/>
  <c r="C295" i="5"/>
  <c r="C299" i="5"/>
  <c r="C301" i="5"/>
  <c r="C303" i="5"/>
  <c r="C305" i="5"/>
  <c r="C307" i="5"/>
  <c r="C309" i="5"/>
  <c r="C311" i="5"/>
  <c r="C280" i="5"/>
  <c r="C284" i="5"/>
  <c r="C288" i="5"/>
  <c r="C292" i="5"/>
  <c r="C296" i="5"/>
  <c r="I297" i="5" s="1"/>
  <c r="C300" i="5"/>
  <c r="C304" i="5"/>
  <c r="C308" i="5"/>
  <c r="C310" i="5"/>
  <c r="C298" i="5"/>
  <c r="C282" i="5"/>
  <c r="C306" i="5"/>
  <c r="C294" i="5"/>
  <c r="C290" i="5"/>
  <c r="C302" i="5"/>
  <c r="C286" i="5"/>
  <c r="E305" i="8"/>
  <c r="E253" i="8"/>
  <c r="C271" i="8"/>
  <c r="C267" i="8"/>
  <c r="E14" i="8"/>
  <c r="E225" i="8"/>
  <c r="E229" i="8"/>
  <c r="D222" i="8"/>
  <c r="D213" i="8"/>
  <c r="C223" i="8"/>
  <c r="C229" i="8"/>
  <c r="E235" i="8"/>
  <c r="E241" i="8"/>
  <c r="E238" i="8"/>
  <c r="E249" i="8"/>
  <c r="E245" i="8"/>
  <c r="E234" i="8"/>
  <c r="E239" i="8"/>
  <c r="E233" i="8"/>
  <c r="E246" i="8"/>
  <c r="E61" i="8"/>
  <c r="E75" i="8"/>
  <c r="E73" i="8"/>
  <c r="E76" i="8"/>
  <c r="E74" i="8"/>
  <c r="E67" i="8"/>
  <c r="E65" i="8"/>
  <c r="C216" i="8"/>
  <c r="C231" i="8"/>
  <c r="C255" i="8"/>
  <c r="E306" i="8"/>
  <c r="E296" i="8"/>
  <c r="O296" i="8" s="1"/>
  <c r="E280" i="8"/>
  <c r="E299" i="8"/>
  <c r="E311" i="8"/>
  <c r="E307" i="8"/>
  <c r="E276" i="8"/>
  <c r="E292" i="8"/>
  <c r="E290" i="8"/>
  <c r="E284" i="8"/>
  <c r="E282" i="8"/>
  <c r="E304" i="8"/>
  <c r="E300" i="8"/>
  <c r="E294" i="8"/>
  <c r="E286" i="8"/>
  <c r="E302" i="8"/>
  <c r="E283" i="8"/>
  <c r="E289" i="8"/>
  <c r="O289" i="8" s="1"/>
  <c r="E310" i="8"/>
  <c r="E291" i="8"/>
  <c r="E279" i="8"/>
  <c r="E297" i="8"/>
  <c r="E287" i="8"/>
  <c r="E303" i="8"/>
  <c r="D215" i="8"/>
  <c r="D226" i="8"/>
  <c r="I216" i="5"/>
  <c r="C25" i="5"/>
  <c r="J25" i="5" s="1"/>
  <c r="O25" i="5" s="1"/>
  <c r="C28" i="5"/>
  <c r="J13" i="5"/>
  <c r="O13" i="5" s="1"/>
  <c r="E301" i="8"/>
  <c r="C264" i="8"/>
  <c r="C217" i="8"/>
  <c r="C227" i="8"/>
  <c r="C238" i="5"/>
  <c r="C120" i="5"/>
  <c r="J120" i="5" s="1"/>
  <c r="E281" i="5"/>
  <c r="E283" i="5"/>
  <c r="E285" i="5"/>
  <c r="E287" i="5"/>
  <c r="E289" i="5"/>
  <c r="E291" i="5"/>
  <c r="E293" i="5"/>
  <c r="E295" i="5"/>
  <c r="E297" i="5"/>
  <c r="E299" i="5"/>
  <c r="E301" i="5"/>
  <c r="E303" i="5"/>
  <c r="E305" i="5"/>
  <c r="E307" i="5"/>
  <c r="E309" i="5"/>
  <c r="E311" i="5"/>
  <c r="E290" i="5"/>
  <c r="E300" i="5"/>
  <c r="E282" i="5"/>
  <c r="E306" i="5"/>
  <c r="E288" i="5"/>
  <c r="E302" i="5"/>
  <c r="E298" i="5"/>
  <c r="E294" i="5"/>
  <c r="E286" i="5"/>
  <c r="E296" i="5"/>
  <c r="E284" i="5"/>
  <c r="E308" i="5"/>
  <c r="E280" i="5"/>
  <c r="E292" i="5"/>
  <c r="E310" i="5"/>
  <c r="E304" i="5"/>
  <c r="C136" i="5"/>
  <c r="J136" i="5" s="1"/>
  <c r="C33" i="5"/>
  <c r="C20" i="5"/>
  <c r="C32" i="5"/>
  <c r="E295" i="8"/>
  <c r="O295" i="8" s="1"/>
  <c r="E266" i="8"/>
  <c r="E261" i="8"/>
  <c r="C269" i="8"/>
  <c r="E197" i="8"/>
  <c r="E210" i="8"/>
  <c r="E212" i="8"/>
  <c r="E40" i="8"/>
  <c r="D217" i="8"/>
  <c r="C213" i="8"/>
  <c r="D230" i="8"/>
  <c r="D231" i="8"/>
  <c r="C215" i="8"/>
  <c r="C218" i="8"/>
  <c r="E93" i="8"/>
  <c r="E99" i="8"/>
  <c r="E82" i="8"/>
  <c r="E89" i="8"/>
  <c r="E86" i="8"/>
  <c r="E85" i="8"/>
  <c r="E90" i="8"/>
  <c r="E159" i="8"/>
  <c r="E150" i="8"/>
  <c r="E160" i="8"/>
  <c r="E147" i="8"/>
  <c r="O147" i="8" s="1"/>
  <c r="E158" i="8"/>
  <c r="E156" i="8"/>
  <c r="O156" i="8" s="1"/>
  <c r="E145" i="8"/>
  <c r="E152" i="8"/>
  <c r="E165" i="8"/>
  <c r="E163" i="8"/>
  <c r="E148" i="8"/>
  <c r="E164" i="8"/>
  <c r="E144" i="8"/>
  <c r="E149" i="8"/>
  <c r="D101" i="8"/>
  <c r="D120" i="8"/>
  <c r="D108" i="8"/>
  <c r="D112" i="8"/>
  <c r="D109" i="8"/>
  <c r="D105" i="8"/>
  <c r="D107" i="8"/>
  <c r="D114" i="8"/>
  <c r="D116" i="8"/>
  <c r="D115" i="8"/>
  <c r="D113" i="8"/>
  <c r="C29" i="8"/>
  <c r="C21" i="8"/>
  <c r="C30" i="8"/>
  <c r="C22" i="8"/>
  <c r="C20" i="8"/>
  <c r="C18" i="8"/>
  <c r="C14" i="8"/>
  <c r="C27" i="8"/>
  <c r="C25" i="8"/>
  <c r="C23" i="8"/>
  <c r="C34" i="8"/>
  <c r="C17" i="8"/>
  <c r="C15" i="8"/>
  <c r="C32" i="8"/>
  <c r="C19" i="8"/>
  <c r="C33" i="8"/>
  <c r="C24" i="8"/>
  <c r="C16" i="8"/>
  <c r="O13" i="8"/>
  <c r="C35" i="8"/>
  <c r="I36" i="8" s="1"/>
  <c r="C28" i="8"/>
  <c r="C31" i="8"/>
  <c r="C26" i="8"/>
  <c r="C248" i="8"/>
  <c r="C249" i="8"/>
  <c r="C245" i="8"/>
  <c r="C242" i="8"/>
  <c r="C234" i="8"/>
  <c r="C250" i="8"/>
  <c r="C243" i="8"/>
  <c r="C235" i="8"/>
  <c r="C239" i="8"/>
  <c r="C237" i="8"/>
  <c r="C233" i="8"/>
  <c r="C236" i="8"/>
  <c r="C244" i="8"/>
  <c r="C240" i="8"/>
  <c r="C246" i="8"/>
  <c r="C247" i="8"/>
  <c r="C241" i="8"/>
  <c r="C251" i="8"/>
  <c r="I252" i="8" s="1"/>
  <c r="C238" i="8"/>
  <c r="D308" i="8"/>
  <c r="D300" i="8"/>
  <c r="D292" i="8"/>
  <c r="D284" i="8"/>
  <c r="D276" i="8"/>
  <c r="D311" i="8"/>
  <c r="D304" i="8"/>
  <c r="D301" i="8"/>
  <c r="D294" i="8"/>
  <c r="D291" i="8"/>
  <c r="D298" i="8"/>
  <c r="D281" i="8"/>
  <c r="D307" i="8"/>
  <c r="D302" i="8"/>
  <c r="D282" i="8"/>
  <c r="D279" i="8"/>
  <c r="D299" i="8"/>
  <c r="D287" i="8"/>
  <c r="D290" i="8"/>
  <c r="D286" i="8"/>
  <c r="D277" i="8"/>
  <c r="D310" i="8"/>
  <c r="D285" i="8"/>
  <c r="D305" i="8"/>
  <c r="D280" i="8"/>
  <c r="D303" i="8"/>
  <c r="D297" i="8"/>
  <c r="D289" i="8"/>
  <c r="D288" i="8"/>
  <c r="D283" i="8"/>
  <c r="D309" i="8"/>
  <c r="D296" i="8"/>
  <c r="D278" i="8"/>
  <c r="D306" i="8"/>
  <c r="D295" i="8"/>
  <c r="D293" i="8"/>
  <c r="C77" i="8"/>
  <c r="C69" i="8"/>
  <c r="C61" i="8"/>
  <c r="C70" i="8"/>
  <c r="C62" i="8"/>
  <c r="C76" i="8"/>
  <c r="C74" i="8"/>
  <c r="C72" i="8"/>
  <c r="C59" i="8"/>
  <c r="C68" i="8"/>
  <c r="C75" i="8"/>
  <c r="C71" i="8"/>
  <c r="C60" i="8"/>
  <c r="C63" i="8"/>
  <c r="C66" i="8"/>
  <c r="C73" i="8"/>
  <c r="C65" i="8"/>
  <c r="C58" i="8"/>
  <c r="C64" i="8"/>
  <c r="C67" i="8"/>
  <c r="C202" i="8"/>
  <c r="C194" i="8"/>
  <c r="C207" i="8"/>
  <c r="C205" i="8"/>
  <c r="C193" i="8"/>
  <c r="C200" i="8"/>
  <c r="C190" i="8"/>
  <c r="C208" i="8"/>
  <c r="I209" i="8" s="1"/>
  <c r="C201" i="8"/>
  <c r="C203" i="8"/>
  <c r="C196" i="8"/>
  <c r="C189" i="8"/>
  <c r="C192" i="8"/>
  <c r="C199" i="8"/>
  <c r="C191" i="8"/>
  <c r="C197" i="8"/>
  <c r="C206" i="8"/>
  <c r="C198" i="8"/>
  <c r="C195" i="8"/>
  <c r="C204" i="8"/>
  <c r="C188" i="8"/>
  <c r="O275" i="8"/>
  <c r="C133" i="8"/>
  <c r="C125" i="8"/>
  <c r="C142" i="8"/>
  <c r="C134" i="8"/>
  <c r="C126" i="8"/>
  <c r="C141" i="8"/>
  <c r="C136" i="8"/>
  <c r="C123" i="8"/>
  <c r="C138" i="8"/>
  <c r="C132" i="8"/>
  <c r="C130" i="8"/>
  <c r="C131" i="8"/>
  <c r="C140" i="8"/>
  <c r="C139" i="8"/>
  <c r="C135" i="8"/>
  <c r="C124" i="8"/>
  <c r="C137" i="8"/>
  <c r="C129" i="8"/>
  <c r="C128" i="8"/>
  <c r="C127" i="8"/>
  <c r="D203" i="8"/>
  <c r="D195" i="8"/>
  <c r="D204" i="8"/>
  <c r="D200" i="8"/>
  <c r="D190" i="8"/>
  <c r="D197" i="8"/>
  <c r="D194" i="8"/>
  <c r="D196" i="8"/>
  <c r="D189" i="8"/>
  <c r="D207" i="8"/>
  <c r="D198" i="8"/>
  <c r="D193" i="8"/>
  <c r="D191" i="8"/>
  <c r="D199" i="8"/>
  <c r="D188" i="8"/>
  <c r="D206" i="8"/>
  <c r="D192" i="8"/>
  <c r="D201" i="8"/>
  <c r="D202" i="8"/>
  <c r="D208" i="8"/>
  <c r="D205" i="8"/>
  <c r="C93" i="8"/>
  <c r="C85" i="8"/>
  <c r="C94" i="8"/>
  <c r="C86" i="8"/>
  <c r="C87" i="8"/>
  <c r="C91" i="8"/>
  <c r="C89" i="8"/>
  <c r="C79" i="8"/>
  <c r="C98" i="8"/>
  <c r="C80" i="8"/>
  <c r="C96" i="8"/>
  <c r="C95" i="8"/>
  <c r="C88" i="8"/>
  <c r="C92" i="8"/>
  <c r="C90" i="8"/>
  <c r="C82" i="8"/>
  <c r="C97" i="8"/>
  <c r="C84" i="8"/>
  <c r="C83" i="8"/>
  <c r="C81" i="8"/>
  <c r="C99" i="8"/>
  <c r="D94" i="8"/>
  <c r="D86" i="8"/>
  <c r="D95" i="8"/>
  <c r="D87" i="8"/>
  <c r="D79" i="8"/>
  <c r="D91" i="8"/>
  <c r="D89" i="8"/>
  <c r="D85" i="8"/>
  <c r="D98" i="8"/>
  <c r="D96" i="8"/>
  <c r="D83" i="8"/>
  <c r="D81" i="8"/>
  <c r="D92" i="8"/>
  <c r="D82" i="8"/>
  <c r="D97" i="8"/>
  <c r="D84" i="8"/>
  <c r="D90" i="8"/>
  <c r="D88" i="8"/>
  <c r="D99" i="8"/>
  <c r="D80" i="8"/>
  <c r="D93" i="8"/>
  <c r="O183" i="8"/>
  <c r="C130" i="5"/>
  <c r="J130" i="5" s="1"/>
  <c r="O130" i="5" s="1"/>
  <c r="C133" i="5"/>
  <c r="J133" i="5" s="1"/>
  <c r="O133" i="5" s="1"/>
  <c r="I158" i="5"/>
  <c r="K158" i="5" s="1"/>
  <c r="P158" i="5" s="1"/>
  <c r="E32" i="5"/>
  <c r="E29" i="5"/>
  <c r="E26" i="5"/>
  <c r="E17" i="5"/>
  <c r="E14" i="5"/>
  <c r="E28" i="5"/>
  <c r="E25" i="5"/>
  <c r="E22" i="5"/>
  <c r="E19" i="5"/>
  <c r="E16" i="5"/>
  <c r="E31" i="5"/>
  <c r="E27" i="5"/>
  <c r="E23" i="5"/>
  <c r="E15" i="5"/>
  <c r="E18" i="5"/>
  <c r="E30" i="5"/>
  <c r="E24" i="5"/>
  <c r="E33" i="5"/>
  <c r="E35" i="5"/>
  <c r="E21" i="5"/>
  <c r="E34" i="5"/>
  <c r="E20" i="5"/>
  <c r="E160" i="5"/>
  <c r="E159" i="5"/>
  <c r="E156" i="5"/>
  <c r="O156" i="5" s="1"/>
  <c r="E153" i="5"/>
  <c r="E147" i="5"/>
  <c r="E148" i="5"/>
  <c r="E164" i="5"/>
  <c r="O164" i="5" s="1"/>
  <c r="E165" i="5"/>
  <c r="O165" i="5" s="1"/>
  <c r="E155" i="5"/>
  <c r="E150" i="5"/>
  <c r="E145" i="5"/>
  <c r="O145" i="5" s="1"/>
  <c r="E149" i="5"/>
  <c r="E162" i="5"/>
  <c r="E152" i="5"/>
  <c r="O152" i="5" s="1"/>
  <c r="E161" i="5"/>
  <c r="O161" i="5" s="1"/>
  <c r="E151" i="5"/>
  <c r="E158" i="5"/>
  <c r="E146" i="5"/>
  <c r="E154" i="5"/>
  <c r="O154" i="5" s="1"/>
  <c r="E163" i="5"/>
  <c r="E144" i="5"/>
  <c r="E157" i="5"/>
  <c r="O157" i="5" s="1"/>
  <c r="J178" i="5"/>
  <c r="O178" i="5" s="1"/>
  <c r="I144" i="5"/>
  <c r="J144" i="5"/>
  <c r="O144" i="5" s="1"/>
  <c r="I275" i="5"/>
  <c r="C124" i="5"/>
  <c r="C128" i="5"/>
  <c r="J128" i="5" s="1"/>
  <c r="O128" i="5" s="1"/>
  <c r="C250" i="5"/>
  <c r="C251" i="5"/>
  <c r="C237" i="5"/>
  <c r="C245" i="5"/>
  <c r="C236" i="5"/>
  <c r="C247" i="5"/>
  <c r="C240" i="5"/>
  <c r="C249" i="5"/>
  <c r="C233" i="5"/>
  <c r="C241" i="5"/>
  <c r="C248" i="5"/>
  <c r="C239" i="5"/>
  <c r="C235" i="5"/>
  <c r="C243" i="5"/>
  <c r="J243" i="5" s="1"/>
  <c r="C244" i="5"/>
  <c r="D117" i="5"/>
  <c r="D112" i="5"/>
  <c r="D106" i="5"/>
  <c r="D101" i="5"/>
  <c r="D116" i="5"/>
  <c r="D120" i="5"/>
  <c r="D107" i="5"/>
  <c r="D121" i="5"/>
  <c r="D113" i="5"/>
  <c r="D104" i="5"/>
  <c r="D103" i="5"/>
  <c r="D110" i="5"/>
  <c r="D109" i="5"/>
  <c r="D105" i="5"/>
  <c r="D119" i="5"/>
  <c r="D111" i="5"/>
  <c r="D115" i="5"/>
  <c r="D114" i="5"/>
  <c r="D118" i="5"/>
  <c r="D102" i="5"/>
  <c r="D108" i="5"/>
  <c r="C276" i="5"/>
  <c r="C278" i="5"/>
  <c r="J278" i="5" s="1"/>
  <c r="C127" i="5"/>
  <c r="J127" i="5" s="1"/>
  <c r="O127" i="5" s="1"/>
  <c r="C139" i="5"/>
  <c r="C137" i="5"/>
  <c r="J137" i="5" s="1"/>
  <c r="C129" i="5"/>
  <c r="J129" i="5" s="1"/>
  <c r="O129" i="5" s="1"/>
  <c r="C125" i="5"/>
  <c r="J125" i="5" s="1"/>
  <c r="O125" i="5" s="1"/>
  <c r="C131" i="5"/>
  <c r="C141" i="5"/>
  <c r="I142" i="5" s="1"/>
  <c r="C123" i="5"/>
  <c r="C279" i="5"/>
  <c r="J279" i="5" s="1"/>
  <c r="D140" i="5"/>
  <c r="D134" i="5"/>
  <c r="D128" i="5"/>
  <c r="D132" i="5"/>
  <c r="D126" i="5"/>
  <c r="D139" i="5"/>
  <c r="D130" i="5"/>
  <c r="D129" i="5"/>
  <c r="D137" i="5"/>
  <c r="D124" i="5"/>
  <c r="D123" i="5"/>
  <c r="D138" i="5"/>
  <c r="D127" i="5"/>
  <c r="D125" i="5"/>
  <c r="D135" i="5"/>
  <c r="D133" i="5"/>
  <c r="D141" i="5"/>
  <c r="D142" i="5"/>
  <c r="D131" i="5"/>
  <c r="D136" i="5"/>
  <c r="C277" i="5"/>
  <c r="C134" i="5"/>
  <c r="C135" i="5"/>
  <c r="C138" i="5"/>
  <c r="C132" i="5"/>
  <c r="J132" i="5" s="1"/>
  <c r="O132" i="5" s="1"/>
  <c r="J122" i="5"/>
  <c r="O122" i="5" s="1"/>
  <c r="I218" i="5"/>
  <c r="D246" i="5"/>
  <c r="D241" i="5"/>
  <c r="D249" i="5"/>
  <c r="D240" i="5"/>
  <c r="D234" i="5"/>
  <c r="D233" i="5"/>
  <c r="D245" i="5"/>
  <c r="D239" i="5"/>
  <c r="D242" i="5"/>
  <c r="D248" i="5"/>
  <c r="D244" i="5"/>
  <c r="D237" i="5"/>
  <c r="D251" i="5"/>
  <c r="D250" i="5"/>
  <c r="D243" i="5"/>
  <c r="D235" i="5"/>
  <c r="D236" i="5"/>
  <c r="D247" i="5"/>
  <c r="D238" i="5"/>
  <c r="C107" i="5"/>
  <c r="J107" i="5" s="1"/>
  <c r="O107" i="5" s="1"/>
  <c r="C121" i="5"/>
  <c r="C111" i="5"/>
  <c r="C105" i="5"/>
  <c r="J105" i="5" s="1"/>
  <c r="C114" i="5"/>
  <c r="C113" i="5"/>
  <c r="J113" i="5" s="1"/>
  <c r="O113" i="5" s="1"/>
  <c r="C119" i="5"/>
  <c r="C103" i="5"/>
  <c r="C110" i="5"/>
  <c r="C118" i="5"/>
  <c r="C117" i="5"/>
  <c r="J117" i="5" s="1"/>
  <c r="O117" i="5" s="1"/>
  <c r="C101" i="5"/>
  <c r="C102" i="5"/>
  <c r="E204" i="5"/>
  <c r="O204" i="5" s="1"/>
  <c r="E196" i="5"/>
  <c r="E188" i="5"/>
  <c r="E208" i="5"/>
  <c r="E200" i="5"/>
  <c r="E192" i="5"/>
  <c r="E202" i="5"/>
  <c r="E199" i="5"/>
  <c r="E193" i="5"/>
  <c r="E197" i="5"/>
  <c r="E207" i="5"/>
  <c r="E194" i="5"/>
  <c r="E191" i="5"/>
  <c r="E203" i="5"/>
  <c r="E205" i="5"/>
  <c r="E198" i="5"/>
  <c r="E190" i="5"/>
  <c r="E189" i="5"/>
  <c r="E201" i="5"/>
  <c r="E206" i="5"/>
  <c r="E195" i="5"/>
  <c r="J112" i="5"/>
  <c r="O112" i="5" s="1"/>
  <c r="J231" i="5"/>
  <c r="O231" i="5" s="1"/>
  <c r="I67" i="5"/>
  <c r="I99" i="5"/>
  <c r="J99" i="5"/>
  <c r="J84" i="5"/>
  <c r="O84" i="5" s="1"/>
  <c r="I84" i="5"/>
  <c r="E179" i="5"/>
  <c r="E171" i="5"/>
  <c r="E182" i="5"/>
  <c r="E174" i="5"/>
  <c r="E180" i="5"/>
  <c r="E172" i="5"/>
  <c r="E183" i="5"/>
  <c r="E175" i="5"/>
  <c r="E167" i="5"/>
  <c r="E185" i="5"/>
  <c r="E177" i="5"/>
  <c r="E169" i="5"/>
  <c r="E184" i="5"/>
  <c r="E181" i="5"/>
  <c r="E178" i="5"/>
  <c r="E168" i="5"/>
  <c r="E170" i="5"/>
  <c r="E186" i="5"/>
  <c r="E176" i="5"/>
  <c r="E173" i="5"/>
  <c r="J184" i="5"/>
  <c r="J142" i="5"/>
  <c r="J108" i="5"/>
  <c r="E53" i="5"/>
  <c r="E45" i="5"/>
  <c r="E37" i="5"/>
  <c r="E54" i="5"/>
  <c r="E46" i="5"/>
  <c r="E38" i="5"/>
  <c r="E56" i="5"/>
  <c r="E48" i="5"/>
  <c r="E40" i="5"/>
  <c r="E49" i="5"/>
  <c r="E41" i="5"/>
  <c r="E50" i="5"/>
  <c r="E42" i="5"/>
  <c r="E52" i="5"/>
  <c r="E44" i="5"/>
  <c r="E47" i="5"/>
  <c r="E39" i="5"/>
  <c r="E55" i="5"/>
  <c r="E43" i="5"/>
  <c r="E51" i="5"/>
  <c r="J226" i="5"/>
  <c r="I226" i="5"/>
  <c r="I146" i="5"/>
  <c r="J146" i="5"/>
  <c r="O146" i="5" s="1"/>
  <c r="J52" i="5"/>
  <c r="O52" i="5" s="1"/>
  <c r="E248" i="5"/>
  <c r="E240" i="5"/>
  <c r="E244" i="5"/>
  <c r="E236" i="5"/>
  <c r="E246" i="5"/>
  <c r="E243" i="5"/>
  <c r="E251" i="5"/>
  <c r="E238" i="5"/>
  <c r="E235" i="5"/>
  <c r="E245" i="5"/>
  <c r="E239" i="5"/>
  <c r="E237" i="5"/>
  <c r="E250" i="5"/>
  <c r="E242" i="5"/>
  <c r="E234" i="5"/>
  <c r="E249" i="5"/>
  <c r="E241" i="5"/>
  <c r="E233" i="5"/>
  <c r="E247" i="5"/>
  <c r="J200" i="5"/>
  <c r="J190" i="5"/>
  <c r="K157" i="5"/>
  <c r="P157" i="5" s="1"/>
  <c r="J79" i="5"/>
  <c r="I79" i="5"/>
  <c r="J87" i="5"/>
  <c r="O87" i="5" s="1"/>
  <c r="I87" i="5"/>
  <c r="I223" i="5"/>
  <c r="J223" i="5"/>
  <c r="O223" i="5" s="1"/>
  <c r="J89" i="5"/>
  <c r="O89" i="5" s="1"/>
  <c r="I89" i="5"/>
  <c r="I94" i="5"/>
  <c r="J94" i="5"/>
  <c r="O94" i="5" s="1"/>
  <c r="E118" i="5"/>
  <c r="E110" i="5"/>
  <c r="E102" i="5"/>
  <c r="E114" i="5"/>
  <c r="E106" i="5"/>
  <c r="E119" i="5"/>
  <c r="E103" i="5"/>
  <c r="E116" i="5"/>
  <c r="E113" i="5"/>
  <c r="E120" i="5"/>
  <c r="E117" i="5"/>
  <c r="E104" i="5"/>
  <c r="E101" i="5"/>
  <c r="E111" i="5"/>
  <c r="E115" i="5"/>
  <c r="E108" i="5"/>
  <c r="E107" i="5"/>
  <c r="E112" i="5"/>
  <c r="E121" i="5"/>
  <c r="E109" i="5"/>
  <c r="E105" i="5"/>
  <c r="I212" i="5"/>
  <c r="J212" i="5"/>
  <c r="O212" i="5" s="1"/>
  <c r="J97" i="5"/>
  <c r="I97" i="5"/>
  <c r="I93" i="5"/>
  <c r="J93" i="5"/>
  <c r="O93" i="5" s="1"/>
  <c r="E273" i="5"/>
  <c r="E265" i="5"/>
  <c r="E257" i="5"/>
  <c r="E271" i="5"/>
  <c r="E267" i="5"/>
  <c r="E262" i="5"/>
  <c r="E258" i="5"/>
  <c r="E253" i="5"/>
  <c r="E274" i="5"/>
  <c r="E269" i="5"/>
  <c r="O269" i="5" s="1"/>
  <c r="E260" i="5"/>
  <c r="E255" i="5"/>
  <c r="E268" i="5"/>
  <c r="E266" i="5"/>
  <c r="E264" i="5"/>
  <c r="E256" i="5"/>
  <c r="E254" i="5"/>
  <c r="E261" i="5"/>
  <c r="E270" i="5"/>
  <c r="E272" i="5"/>
  <c r="E263" i="5"/>
  <c r="E259" i="5"/>
  <c r="J162" i="5"/>
  <c r="I162" i="5"/>
  <c r="J224" i="5"/>
  <c r="I224" i="5"/>
  <c r="J159" i="5"/>
  <c r="I159" i="5"/>
  <c r="E139" i="5"/>
  <c r="E135" i="5"/>
  <c r="E131" i="5"/>
  <c r="E127" i="5"/>
  <c r="E123" i="5"/>
  <c r="E141" i="5"/>
  <c r="E137" i="5"/>
  <c r="E133" i="5"/>
  <c r="E129" i="5"/>
  <c r="E125" i="5"/>
  <c r="E140" i="5"/>
  <c r="E124" i="5"/>
  <c r="E138" i="5"/>
  <c r="E134" i="5"/>
  <c r="E132" i="5"/>
  <c r="E126" i="5"/>
  <c r="E136" i="5"/>
  <c r="E128" i="5"/>
  <c r="E142" i="5"/>
  <c r="E130" i="5"/>
  <c r="J80" i="5"/>
  <c r="I80" i="5"/>
  <c r="I82" i="5"/>
  <c r="J82" i="5"/>
  <c r="J21" i="5"/>
  <c r="O21" i="5" s="1"/>
  <c r="I91" i="5"/>
  <c r="J91" i="5"/>
  <c r="O91" i="5" s="1"/>
  <c r="J220" i="5"/>
  <c r="I153" i="5"/>
  <c r="J153" i="5"/>
  <c r="O153" i="5" s="1"/>
  <c r="J151" i="5"/>
  <c r="I151" i="5"/>
  <c r="I152" i="5"/>
  <c r="J229" i="5"/>
  <c r="I229" i="5"/>
  <c r="I100" i="5"/>
  <c r="J211" i="5"/>
  <c r="O211" i="5" s="1"/>
  <c r="I147" i="5"/>
  <c r="J147" i="5"/>
  <c r="O147" i="5" s="1"/>
  <c r="J65" i="5"/>
  <c r="J194" i="5"/>
  <c r="O194" i="5" s="1"/>
  <c r="J197" i="5"/>
  <c r="J92" i="5"/>
  <c r="I92" i="5"/>
  <c r="I90" i="5"/>
  <c r="J90" i="5"/>
  <c r="E74" i="5"/>
  <c r="E70" i="5"/>
  <c r="E66" i="5"/>
  <c r="E62" i="5"/>
  <c r="E58" i="5"/>
  <c r="E76" i="5"/>
  <c r="E72" i="5"/>
  <c r="E68" i="5"/>
  <c r="E64" i="5"/>
  <c r="E60" i="5"/>
  <c r="E77" i="5"/>
  <c r="E63" i="5"/>
  <c r="E61" i="5"/>
  <c r="E67" i="5"/>
  <c r="E65" i="5"/>
  <c r="E59" i="5"/>
  <c r="E71" i="5"/>
  <c r="E73" i="5"/>
  <c r="E69" i="5"/>
  <c r="E75" i="5"/>
  <c r="J217" i="5"/>
  <c r="I217" i="5"/>
  <c r="J160" i="5"/>
  <c r="I160" i="5"/>
  <c r="I63" i="5"/>
  <c r="E225" i="5"/>
  <c r="E224" i="5"/>
  <c r="E217" i="5"/>
  <c r="E221" i="5"/>
  <c r="E213" i="5"/>
  <c r="E228" i="5"/>
  <c r="E219" i="5"/>
  <c r="E216" i="5"/>
  <c r="E211" i="5"/>
  <c r="E215" i="5"/>
  <c r="E222" i="5"/>
  <c r="E220" i="5"/>
  <c r="E218" i="5"/>
  <c r="E226" i="5"/>
  <c r="E214" i="5"/>
  <c r="O214" i="5" s="1"/>
  <c r="E229" i="5"/>
  <c r="E223" i="5"/>
  <c r="E210" i="5"/>
  <c r="E230" i="5"/>
  <c r="E212" i="5"/>
  <c r="E231" i="5"/>
  <c r="E227" i="5"/>
  <c r="J238" i="5"/>
  <c r="O238" i="5" s="1"/>
  <c r="J273" i="5"/>
  <c r="O273" i="5" s="1"/>
  <c r="I273" i="5"/>
  <c r="E279" i="5"/>
  <c r="E277" i="5"/>
  <c r="E278" i="5"/>
  <c r="E276" i="5"/>
  <c r="J177" i="5"/>
  <c r="J155" i="5"/>
  <c r="I155" i="5"/>
  <c r="J68" i="5"/>
  <c r="O68" i="5" s="1"/>
  <c r="J196" i="5"/>
  <c r="O196" i="5" s="1"/>
  <c r="I85" i="5"/>
  <c r="J85" i="5"/>
  <c r="O85" i="5" s="1"/>
  <c r="I98" i="5"/>
  <c r="J98" i="5"/>
  <c r="I95" i="5"/>
  <c r="I204" i="5"/>
  <c r="J257" i="5"/>
  <c r="I257" i="5"/>
  <c r="J225" i="5"/>
  <c r="I225" i="5"/>
  <c r="I148" i="5"/>
  <c r="E96" i="5"/>
  <c r="O96" i="5" s="1"/>
  <c r="E88" i="5"/>
  <c r="E80" i="5"/>
  <c r="E92" i="5"/>
  <c r="E84" i="5"/>
  <c r="E97" i="5"/>
  <c r="E81" i="5"/>
  <c r="O81" i="5" s="1"/>
  <c r="E94" i="5"/>
  <c r="E91" i="5"/>
  <c r="E98" i="5"/>
  <c r="E95" i="5"/>
  <c r="O95" i="5" s="1"/>
  <c r="E82" i="5"/>
  <c r="E79" i="5"/>
  <c r="E89" i="5"/>
  <c r="E99" i="5"/>
  <c r="E86" i="5"/>
  <c r="E93" i="5"/>
  <c r="E90" i="5"/>
  <c r="E85" i="5"/>
  <c r="E87" i="5"/>
  <c r="E83" i="5"/>
  <c r="O83" i="5" s="1"/>
  <c r="I215" i="5"/>
  <c r="J215" i="5"/>
  <c r="O215" i="5" s="1"/>
  <c r="J163" i="5"/>
  <c r="O163" i="5" s="1"/>
  <c r="I163" i="5"/>
  <c r="J59" i="5"/>
  <c r="I59" i="5"/>
  <c r="J201" i="5"/>
  <c r="O201" i="5" s="1"/>
  <c r="I201" i="5"/>
  <c r="J192" i="5"/>
  <c r="O192" i="5" s="1"/>
  <c r="J88" i="5"/>
  <c r="I88" i="5"/>
  <c r="I86" i="5"/>
  <c r="J86" i="5"/>
  <c r="O86" i="5" s="1"/>
  <c r="I81" i="5"/>
  <c r="I164" i="5"/>
  <c r="O225" i="5" l="1"/>
  <c r="O229" i="5"/>
  <c r="O159" i="5"/>
  <c r="O80" i="5"/>
  <c r="O88" i="5"/>
  <c r="O197" i="5"/>
  <c r="O151" i="5"/>
  <c r="O174" i="5"/>
  <c r="O207" i="5"/>
  <c r="O274" i="5"/>
  <c r="K238" i="9"/>
  <c r="P238" i="9" s="1"/>
  <c r="R238" i="9" s="1"/>
  <c r="S238" i="9" s="1"/>
  <c r="J37" i="9"/>
  <c r="O179" i="5"/>
  <c r="W45" i="13"/>
  <c r="AC13" i="13"/>
  <c r="X234" i="14"/>
  <c r="Y235" i="14" s="1"/>
  <c r="AD235" i="14" s="1"/>
  <c r="X87" i="14"/>
  <c r="W87" i="14"/>
  <c r="J214" i="10"/>
  <c r="O214" i="10" s="1"/>
  <c r="I214" i="10"/>
  <c r="O14" i="5"/>
  <c r="O251" i="9"/>
  <c r="Q252" i="9" s="1"/>
  <c r="X88" i="14"/>
  <c r="W88" i="14"/>
  <c r="AU76" i="14"/>
  <c r="AY76" i="14" s="1"/>
  <c r="O98" i="5"/>
  <c r="O65" i="5"/>
  <c r="O79" i="5"/>
  <c r="O108" i="5"/>
  <c r="O278" i="5"/>
  <c r="O243" i="5"/>
  <c r="O136" i="5"/>
  <c r="O29" i="5"/>
  <c r="O109" i="5"/>
  <c r="O48" i="5"/>
  <c r="O76" i="5"/>
  <c r="O199" i="5"/>
  <c r="O259" i="5"/>
  <c r="O266" i="5"/>
  <c r="I112" i="9"/>
  <c r="O210" i="5"/>
  <c r="I86" i="10"/>
  <c r="J123" i="12"/>
  <c r="J126" i="12"/>
  <c r="L126" i="12" s="1"/>
  <c r="Q126" i="12" s="1"/>
  <c r="Y73" i="13"/>
  <c r="AD73" i="13" s="1"/>
  <c r="W94" i="14"/>
  <c r="Y94" i="14" s="1"/>
  <c r="AD94" i="14" s="1"/>
  <c r="X99" i="14"/>
  <c r="W99" i="14"/>
  <c r="AX35" i="14"/>
  <c r="AU35" i="14"/>
  <c r="AY35" i="14" s="1"/>
  <c r="AZ35" i="14" s="1"/>
  <c r="O272" i="5"/>
  <c r="I84" i="10"/>
  <c r="J84" i="10"/>
  <c r="AU56" i="14"/>
  <c r="AY56" i="14" s="1"/>
  <c r="O267" i="5"/>
  <c r="O220" i="5"/>
  <c r="O105" i="5"/>
  <c r="O106" i="5"/>
  <c r="O66" i="5"/>
  <c r="I93" i="9"/>
  <c r="I19" i="9"/>
  <c r="O228" i="5"/>
  <c r="O98" i="9"/>
  <c r="O62" i="5"/>
  <c r="J86" i="10"/>
  <c r="J132" i="12"/>
  <c r="Y72" i="13"/>
  <c r="AD72" i="13" s="1"/>
  <c r="O97" i="5"/>
  <c r="O16" i="5"/>
  <c r="O24" i="5"/>
  <c r="O234" i="5"/>
  <c r="O71" i="5"/>
  <c r="O198" i="5"/>
  <c r="I196" i="5"/>
  <c r="J29" i="9"/>
  <c r="J93" i="9"/>
  <c r="I113" i="9"/>
  <c r="O216" i="5"/>
  <c r="O218" i="5"/>
  <c r="W89" i="14"/>
  <c r="W238" i="14"/>
  <c r="X79" i="14"/>
  <c r="W79" i="14"/>
  <c r="J93" i="10"/>
  <c r="I93" i="10"/>
  <c r="O162" i="5"/>
  <c r="O190" i="5"/>
  <c r="O184" i="5"/>
  <c r="O99" i="5"/>
  <c r="O59" i="5"/>
  <c r="J185" i="5"/>
  <c r="O185" i="5" s="1"/>
  <c r="O200" i="5"/>
  <c r="O226" i="5"/>
  <c r="O279" i="5"/>
  <c r="O27" i="5"/>
  <c r="O17" i="5"/>
  <c r="O246" i="5"/>
  <c r="O60" i="5"/>
  <c r="O64" i="5"/>
  <c r="O104" i="5"/>
  <c r="I88" i="9"/>
  <c r="O247" i="9"/>
  <c r="R247" i="9" s="1"/>
  <c r="S247" i="9" s="1"/>
  <c r="J81" i="9"/>
  <c r="K148" i="10"/>
  <c r="P148" i="10" s="1"/>
  <c r="R148" i="10" s="1"/>
  <c r="S148" i="10" s="1"/>
  <c r="J129" i="12"/>
  <c r="L16" i="12"/>
  <c r="K175" i="12"/>
  <c r="W282" i="13"/>
  <c r="X304" i="13"/>
  <c r="W137" i="14"/>
  <c r="X82" i="14"/>
  <c r="W82" i="14"/>
  <c r="Y82" i="14" s="1"/>
  <c r="AD82" i="14" s="1"/>
  <c r="AX34" i="14"/>
  <c r="AU34" i="14"/>
  <c r="AY34" i="14" s="1"/>
  <c r="AZ34" i="14" s="1"/>
  <c r="AX37" i="14"/>
  <c r="AU58" i="14"/>
  <c r="AY58" i="14" s="1"/>
  <c r="O74" i="5"/>
  <c r="O38" i="5"/>
  <c r="O43" i="5"/>
  <c r="O183" i="5"/>
  <c r="O206" i="5"/>
  <c r="O264" i="5"/>
  <c r="O263" i="5"/>
  <c r="K282" i="9"/>
  <c r="P282" i="9" s="1"/>
  <c r="O255" i="5"/>
  <c r="O167" i="5"/>
  <c r="W22" i="13"/>
  <c r="X96" i="14"/>
  <c r="Y96" i="14" s="1"/>
  <c r="AD96" i="14" s="1"/>
  <c r="W96" i="14"/>
  <c r="AU40" i="14"/>
  <c r="AY40" i="14" s="1"/>
  <c r="G14" i="14"/>
  <c r="T13" i="14"/>
  <c r="AC13" i="14" s="1"/>
  <c r="H13" i="14"/>
  <c r="AX48" i="14"/>
  <c r="AU48" i="14"/>
  <c r="AY48" i="14" s="1"/>
  <c r="AZ48" i="14" s="1"/>
  <c r="O33" i="10"/>
  <c r="J77" i="5"/>
  <c r="I121" i="9"/>
  <c r="O254" i="5"/>
  <c r="L57" i="12"/>
  <c r="Q57" i="12" s="1"/>
  <c r="W136" i="14"/>
  <c r="AU77" i="14"/>
  <c r="AY77" i="14" s="1"/>
  <c r="AX77" i="14"/>
  <c r="AZ77" i="14" s="1"/>
  <c r="AU43" i="14"/>
  <c r="AY43" i="14" s="1"/>
  <c r="AZ37" i="14"/>
  <c r="O90" i="5"/>
  <c r="O31" i="5"/>
  <c r="O26" i="5"/>
  <c r="O55" i="5"/>
  <c r="O15" i="5"/>
  <c r="O19" i="5"/>
  <c r="O176" i="5"/>
  <c r="O260" i="5"/>
  <c r="O268" i="5"/>
  <c r="R143" i="10"/>
  <c r="S143" i="10" s="1"/>
  <c r="K160" i="10"/>
  <c r="P160" i="10" s="1"/>
  <c r="R160" i="10" s="1"/>
  <c r="S160" i="10" s="1"/>
  <c r="J140" i="12"/>
  <c r="L140" i="12" s="1"/>
  <c r="Q140" i="12" s="1"/>
  <c r="P14" i="12"/>
  <c r="W159" i="14"/>
  <c r="Y159" i="14" s="1"/>
  <c r="AD159" i="14" s="1"/>
  <c r="X83" i="14"/>
  <c r="W83" i="14"/>
  <c r="AL14" i="14"/>
  <c r="AL10" i="14" s="1"/>
  <c r="AM14" i="14"/>
  <c r="AM10" i="14" s="1"/>
  <c r="AX76" i="14"/>
  <c r="AR77" i="14"/>
  <c r="AR78" i="14" s="1"/>
  <c r="X98" i="14"/>
  <c r="W98" i="14"/>
  <c r="AR39" i="14"/>
  <c r="AX38" i="14"/>
  <c r="AZ38" i="14" s="1"/>
  <c r="O150" i="5"/>
  <c r="O49" i="5"/>
  <c r="O116" i="5"/>
  <c r="O41" i="5"/>
  <c r="O170" i="5"/>
  <c r="O140" i="5"/>
  <c r="O188" i="5"/>
  <c r="O265" i="5"/>
  <c r="I16" i="9"/>
  <c r="O262" i="5"/>
  <c r="Q298" i="10"/>
  <c r="W294" i="13"/>
  <c r="X56" i="13"/>
  <c r="Y296" i="13"/>
  <c r="AD296" i="13" s="1"/>
  <c r="W239" i="14"/>
  <c r="W160" i="14"/>
  <c r="X91" i="14"/>
  <c r="W91" i="14"/>
  <c r="Y91" i="14" s="1"/>
  <c r="AD91" i="14" s="1"/>
  <c r="AU44" i="14"/>
  <c r="AY44" i="14" s="1"/>
  <c r="AX56" i="14"/>
  <c r="AR57" i="14"/>
  <c r="I196" i="9"/>
  <c r="K196" i="9" s="1"/>
  <c r="P196" i="9" s="1"/>
  <c r="R196" i="9" s="1"/>
  <c r="S196" i="9" s="1"/>
  <c r="O69" i="5"/>
  <c r="O160" i="5"/>
  <c r="O177" i="5"/>
  <c r="O257" i="5"/>
  <c r="I219" i="5"/>
  <c r="O217" i="5"/>
  <c r="O92" i="5"/>
  <c r="O224" i="5"/>
  <c r="O137" i="5"/>
  <c r="O120" i="5"/>
  <c r="O303" i="8"/>
  <c r="O180" i="5"/>
  <c r="O181" i="5"/>
  <c r="O172" i="5"/>
  <c r="O203" i="5"/>
  <c r="O256" i="5"/>
  <c r="J16" i="9"/>
  <c r="O222" i="5"/>
  <c r="W29" i="13"/>
  <c r="W97" i="14"/>
  <c r="W90" i="14"/>
  <c r="Y90" i="14" s="1"/>
  <c r="AD90" i="14" s="1"/>
  <c r="X80" i="14"/>
  <c r="Y81" i="14" s="1"/>
  <c r="AD81" i="14" s="1"/>
  <c r="W80" i="14"/>
  <c r="AX47" i="14"/>
  <c r="AZ47" i="14" s="1"/>
  <c r="I215" i="10"/>
  <c r="J215" i="10"/>
  <c r="Y230" i="14"/>
  <c r="AD230" i="14" s="1"/>
  <c r="Y75" i="14"/>
  <c r="AD75" i="14" s="1"/>
  <c r="Y222" i="14"/>
  <c r="AD222" i="14" s="1"/>
  <c r="Y89" i="14"/>
  <c r="AD89" i="14" s="1"/>
  <c r="Y231" i="14"/>
  <c r="AD231" i="14" s="1"/>
  <c r="Y243" i="14"/>
  <c r="AD243" i="14" s="1"/>
  <c r="W263" i="14"/>
  <c r="X263" i="14"/>
  <c r="X112" i="14"/>
  <c r="W112" i="14"/>
  <c r="Y200" i="14"/>
  <c r="AD200" i="14" s="1"/>
  <c r="Y165" i="14"/>
  <c r="AD165" i="14" s="1"/>
  <c r="Y295" i="14"/>
  <c r="AD295" i="14" s="1"/>
  <c r="Y139" i="14"/>
  <c r="AD139" i="14" s="1"/>
  <c r="W52" i="14"/>
  <c r="X52" i="14"/>
  <c r="Y188" i="14"/>
  <c r="AD188" i="14" s="1"/>
  <c r="X173" i="14"/>
  <c r="W173" i="14"/>
  <c r="Y223" i="14"/>
  <c r="AD223" i="14" s="1"/>
  <c r="Y280" i="14"/>
  <c r="AD280" i="14" s="1"/>
  <c r="Y33" i="14"/>
  <c r="AD33" i="14" s="1"/>
  <c r="Y246" i="14"/>
  <c r="AD246" i="14" s="1"/>
  <c r="Y74" i="14"/>
  <c r="AD74" i="14" s="1"/>
  <c r="Y130" i="14"/>
  <c r="AD130" i="14" s="1"/>
  <c r="Y201" i="14"/>
  <c r="AD201" i="14" s="1"/>
  <c r="Y283" i="14"/>
  <c r="AD283" i="14" s="1"/>
  <c r="Y127" i="14"/>
  <c r="AD127" i="14" s="1"/>
  <c r="Y208" i="14"/>
  <c r="AD208" i="14" s="1"/>
  <c r="Y285" i="14"/>
  <c r="AD285" i="14" s="1"/>
  <c r="Y27" i="14"/>
  <c r="AD27" i="14" s="1"/>
  <c r="Y296" i="14"/>
  <c r="AD296" i="14" s="1"/>
  <c r="Y297" i="14"/>
  <c r="AD297" i="14" s="1"/>
  <c r="X259" i="14"/>
  <c r="W259" i="14"/>
  <c r="X268" i="14"/>
  <c r="W268" i="14"/>
  <c r="X257" i="14"/>
  <c r="W257" i="14"/>
  <c r="Y133" i="14"/>
  <c r="AD133" i="14" s="1"/>
  <c r="X116" i="14"/>
  <c r="W116" i="14"/>
  <c r="X114" i="14"/>
  <c r="W114" i="14"/>
  <c r="X110" i="14"/>
  <c r="W110" i="14"/>
  <c r="Y151" i="14"/>
  <c r="AD151" i="14" s="1"/>
  <c r="Y220" i="14"/>
  <c r="AD220" i="14" s="1"/>
  <c r="Y294" i="14"/>
  <c r="AD294" i="14" s="1"/>
  <c r="Y242" i="14"/>
  <c r="AD242" i="14" s="1"/>
  <c r="Y155" i="14"/>
  <c r="AD155" i="14" s="1"/>
  <c r="Y309" i="14"/>
  <c r="AD309" i="14" s="1"/>
  <c r="Y31" i="14"/>
  <c r="AD31" i="14" s="1"/>
  <c r="Y250" i="14"/>
  <c r="AD250" i="14" s="1"/>
  <c r="Y36" i="14"/>
  <c r="AD36" i="14" s="1"/>
  <c r="W50" i="14"/>
  <c r="X50" i="14"/>
  <c r="X186" i="14"/>
  <c r="W186" i="14"/>
  <c r="W187" i="14"/>
  <c r="X177" i="14"/>
  <c r="W177" i="14"/>
  <c r="X184" i="14"/>
  <c r="W184" i="14"/>
  <c r="Y136" i="14"/>
  <c r="AD136" i="14" s="1"/>
  <c r="Y144" i="14"/>
  <c r="AD144" i="14" s="1"/>
  <c r="Y68" i="14"/>
  <c r="AD68" i="14" s="1"/>
  <c r="Y60" i="14"/>
  <c r="AD60" i="14" s="1"/>
  <c r="W255" i="14"/>
  <c r="X255" i="14"/>
  <c r="Y252" i="14"/>
  <c r="AD252" i="14" s="1"/>
  <c r="Y35" i="14"/>
  <c r="AD35" i="14" s="1"/>
  <c r="X109" i="14"/>
  <c r="W109" i="14"/>
  <c r="X102" i="14"/>
  <c r="W102" i="14"/>
  <c r="Y70" i="14"/>
  <c r="AD70" i="14" s="1"/>
  <c r="Y128" i="14"/>
  <c r="AD128" i="14" s="1"/>
  <c r="Y198" i="14"/>
  <c r="AD198" i="14" s="1"/>
  <c r="Y213" i="14"/>
  <c r="AD213" i="14" s="1"/>
  <c r="Y21" i="14"/>
  <c r="AD21" i="14" s="1"/>
  <c r="Y192" i="14"/>
  <c r="AD192" i="14" s="1"/>
  <c r="Y279" i="14"/>
  <c r="AD279" i="14" s="1"/>
  <c r="Y62" i="14"/>
  <c r="AD62" i="14" s="1"/>
  <c r="X54" i="14"/>
  <c r="W54" i="14"/>
  <c r="W55" i="14"/>
  <c r="X55" i="14"/>
  <c r="Y163" i="14"/>
  <c r="AD163" i="14" s="1"/>
  <c r="X182" i="14"/>
  <c r="W182" i="14"/>
  <c r="Y207" i="14"/>
  <c r="AD207" i="14" s="1"/>
  <c r="Y25" i="14"/>
  <c r="AD25" i="14" s="1"/>
  <c r="Y126" i="14"/>
  <c r="AD126" i="14" s="1"/>
  <c r="W266" i="14"/>
  <c r="X266" i="14"/>
  <c r="W262" i="14"/>
  <c r="X262" i="14"/>
  <c r="X261" i="14"/>
  <c r="W261" i="14"/>
  <c r="Y19" i="14"/>
  <c r="AD19" i="14" s="1"/>
  <c r="X117" i="14"/>
  <c r="W117" i="14"/>
  <c r="X120" i="14"/>
  <c r="W120" i="14"/>
  <c r="X118" i="14"/>
  <c r="W118" i="14"/>
  <c r="Y147" i="14"/>
  <c r="AD147" i="14" s="1"/>
  <c r="Y64" i="14"/>
  <c r="AD64" i="14" s="1"/>
  <c r="Y224" i="14"/>
  <c r="AD224" i="14" s="1"/>
  <c r="Y245" i="14"/>
  <c r="AD245" i="14" s="1"/>
  <c r="Y125" i="14"/>
  <c r="AD125" i="14" s="1"/>
  <c r="Y156" i="14"/>
  <c r="AD156" i="14" s="1"/>
  <c r="Y284" i="14"/>
  <c r="AD284" i="14" s="1"/>
  <c r="Y34" i="14"/>
  <c r="AD34" i="14" s="1"/>
  <c r="Y65" i="14"/>
  <c r="AD65" i="14" s="1"/>
  <c r="X53" i="14"/>
  <c r="W53" i="14"/>
  <c r="X47" i="14"/>
  <c r="W47" i="14"/>
  <c r="Y138" i="14"/>
  <c r="AD138" i="14" s="1"/>
  <c r="Y195" i="14"/>
  <c r="AD195" i="14" s="1"/>
  <c r="X171" i="14"/>
  <c r="W171" i="14"/>
  <c r="X169" i="14"/>
  <c r="W169" i="14"/>
  <c r="W167" i="14"/>
  <c r="X167" i="14"/>
  <c r="Y225" i="14"/>
  <c r="AD225" i="14" s="1"/>
  <c r="Y282" i="14"/>
  <c r="AD282" i="14" s="1"/>
  <c r="Y23" i="14"/>
  <c r="AD23" i="14" s="1"/>
  <c r="Y131" i="14"/>
  <c r="AD131" i="14" s="1"/>
  <c r="Y276" i="14"/>
  <c r="AD276" i="14" s="1"/>
  <c r="Y26" i="14"/>
  <c r="AD26" i="14" s="1"/>
  <c r="Y86" i="14"/>
  <c r="AD86" i="14" s="1"/>
  <c r="Y87" i="14"/>
  <c r="AD87" i="14" s="1"/>
  <c r="Y304" i="14"/>
  <c r="AD304" i="14" s="1"/>
  <c r="Y14" i="14"/>
  <c r="AD14" i="14" s="1"/>
  <c r="Y92" i="14"/>
  <c r="AD92" i="14" s="1"/>
  <c r="Y217" i="14"/>
  <c r="AD217" i="14" s="1"/>
  <c r="Y302" i="14"/>
  <c r="AD302" i="14" s="1"/>
  <c r="Y205" i="14"/>
  <c r="AD205" i="14" s="1"/>
  <c r="Y148" i="14"/>
  <c r="AD148" i="14" s="1"/>
  <c r="Y228" i="14"/>
  <c r="AD228" i="14" s="1"/>
  <c r="Y300" i="14"/>
  <c r="AD300" i="14" s="1"/>
  <c r="W258" i="14"/>
  <c r="X258" i="14"/>
  <c r="W254" i="14"/>
  <c r="X254" i="14"/>
  <c r="X265" i="14"/>
  <c r="W265" i="14"/>
  <c r="Y71" i="14"/>
  <c r="AD71" i="14" s="1"/>
  <c r="X103" i="14"/>
  <c r="W103" i="14"/>
  <c r="Y160" i="14"/>
  <c r="AD160" i="14" s="1"/>
  <c r="Y210" i="14"/>
  <c r="AD210" i="14" s="1"/>
  <c r="Y289" i="14"/>
  <c r="AD289" i="14" s="1"/>
  <c r="Y129" i="14"/>
  <c r="AD129" i="14" s="1"/>
  <c r="Y232" i="14"/>
  <c r="AD232" i="14" s="1"/>
  <c r="Y73" i="14"/>
  <c r="AD73" i="14" s="1"/>
  <c r="Y221" i="14"/>
  <c r="AD221" i="14" s="1"/>
  <c r="X49" i="14"/>
  <c r="W49" i="14"/>
  <c r="W42" i="14"/>
  <c r="X42" i="14"/>
  <c r="W48" i="14"/>
  <c r="X48" i="14"/>
  <c r="X179" i="14"/>
  <c r="W179" i="14"/>
  <c r="W175" i="14"/>
  <c r="X175" i="14"/>
  <c r="Y247" i="14"/>
  <c r="AD247" i="14" s="1"/>
  <c r="Y194" i="14"/>
  <c r="AD194" i="14" s="1"/>
  <c r="Y219" i="14"/>
  <c r="AD219" i="14" s="1"/>
  <c r="Y145" i="14"/>
  <c r="AD145" i="14" s="1"/>
  <c r="Y301" i="14"/>
  <c r="AD301" i="14" s="1"/>
  <c r="Y98" i="14"/>
  <c r="AD98" i="14" s="1"/>
  <c r="Y299" i="14"/>
  <c r="AD299" i="14" s="1"/>
  <c r="Y30" i="14"/>
  <c r="AD30" i="14" s="1"/>
  <c r="Y140" i="14"/>
  <c r="AD140" i="14" s="1"/>
  <c r="Y206" i="14"/>
  <c r="AD206" i="14" s="1"/>
  <c r="Y241" i="14"/>
  <c r="AD241" i="14" s="1"/>
  <c r="X264" i="14"/>
  <c r="W264" i="14"/>
  <c r="W260" i="14"/>
  <c r="X260" i="14"/>
  <c r="X274" i="14"/>
  <c r="W274" i="14"/>
  <c r="W275" i="14"/>
  <c r="Y29" i="14"/>
  <c r="AD29" i="14" s="1"/>
  <c r="W107" i="14"/>
  <c r="X107" i="14"/>
  <c r="W105" i="14"/>
  <c r="X105" i="14"/>
  <c r="Y311" i="14"/>
  <c r="AD311" i="14" s="1"/>
  <c r="Y22" i="14"/>
  <c r="AD22" i="14" s="1"/>
  <c r="Y204" i="14"/>
  <c r="AD204" i="14" s="1"/>
  <c r="Y158" i="14"/>
  <c r="AD158" i="14" s="1"/>
  <c r="Y212" i="14"/>
  <c r="AD212" i="14" s="1"/>
  <c r="Y288" i="14"/>
  <c r="AD288" i="14" s="1"/>
  <c r="Y196" i="14"/>
  <c r="AD196" i="14" s="1"/>
  <c r="Y150" i="14"/>
  <c r="AD150" i="14" s="1"/>
  <c r="Y286" i="14"/>
  <c r="AD286" i="14" s="1"/>
  <c r="Y244" i="14"/>
  <c r="AD244" i="14" s="1"/>
  <c r="Y24" i="14"/>
  <c r="AD24" i="14" s="1"/>
  <c r="X43" i="14"/>
  <c r="W43" i="14"/>
  <c r="W46" i="14"/>
  <c r="X46" i="14"/>
  <c r="X56" i="14"/>
  <c r="W56" i="14"/>
  <c r="W57" i="14"/>
  <c r="Y124" i="14"/>
  <c r="AD124" i="14" s="1"/>
  <c r="Y190" i="14"/>
  <c r="AD190" i="14" s="1"/>
  <c r="X178" i="14"/>
  <c r="W178" i="14"/>
  <c r="Y166" i="14"/>
  <c r="AD166" i="14" s="1"/>
  <c r="W183" i="14"/>
  <c r="X183" i="14"/>
  <c r="Y287" i="14"/>
  <c r="AD287" i="14" s="1"/>
  <c r="Y77" i="14"/>
  <c r="AD77" i="14" s="1"/>
  <c r="Y85" i="14"/>
  <c r="AD85" i="14" s="1"/>
  <c r="Y193" i="14"/>
  <c r="AD193" i="14" s="1"/>
  <c r="Y215" i="14"/>
  <c r="AD215" i="14" s="1"/>
  <c r="Y278" i="14"/>
  <c r="AD278" i="14" s="1"/>
  <c r="X111" i="14"/>
  <c r="W111" i="14"/>
  <c r="Y16" i="14"/>
  <c r="AD16" i="14" s="1"/>
  <c r="Y142" i="14"/>
  <c r="AD142" i="14" s="1"/>
  <c r="Y239" i="14"/>
  <c r="AD239" i="14" s="1"/>
  <c r="Y15" i="14"/>
  <c r="AD15" i="14" s="1"/>
  <c r="Y134" i="14"/>
  <c r="AD134" i="14" s="1"/>
  <c r="Y152" i="14"/>
  <c r="AD152" i="14" s="1"/>
  <c r="Y154" i="14"/>
  <c r="AD154" i="14" s="1"/>
  <c r="Y218" i="14"/>
  <c r="AD218" i="14" s="1"/>
  <c r="Y293" i="14"/>
  <c r="AD293" i="14" s="1"/>
  <c r="X270" i="14"/>
  <c r="W270" i="14"/>
  <c r="W267" i="14"/>
  <c r="X267" i="14"/>
  <c r="X269" i="14"/>
  <c r="W269" i="14"/>
  <c r="Y20" i="14"/>
  <c r="AD20" i="14" s="1"/>
  <c r="W115" i="14"/>
  <c r="X115" i="14"/>
  <c r="X119" i="14"/>
  <c r="W119" i="14"/>
  <c r="W113" i="14"/>
  <c r="X113" i="14"/>
  <c r="Y149" i="14"/>
  <c r="AD149" i="14" s="1"/>
  <c r="Y216" i="14"/>
  <c r="AD216" i="14" s="1"/>
  <c r="Y277" i="14"/>
  <c r="AD277" i="14" s="1"/>
  <c r="Y226" i="14"/>
  <c r="AD226" i="14" s="1"/>
  <c r="Y233" i="14"/>
  <c r="AD233" i="14" s="1"/>
  <c r="Y63" i="14"/>
  <c r="AD63" i="14" s="1"/>
  <c r="X39" i="14"/>
  <c r="W39" i="14"/>
  <c r="W40" i="14"/>
  <c r="X40" i="14"/>
  <c r="W45" i="14"/>
  <c r="X45" i="14"/>
  <c r="X181" i="14"/>
  <c r="W181" i="14"/>
  <c r="X168" i="14"/>
  <c r="W168" i="14"/>
  <c r="X172" i="14"/>
  <c r="W172" i="14"/>
  <c r="Y305" i="14"/>
  <c r="AD305" i="14" s="1"/>
  <c r="Y249" i="14"/>
  <c r="AD249" i="14" s="1"/>
  <c r="Y72" i="14"/>
  <c r="AD72" i="14" s="1"/>
  <c r="Y199" i="14"/>
  <c r="AD199" i="14" s="1"/>
  <c r="Y66" i="14"/>
  <c r="AD66" i="14" s="1"/>
  <c r="Y141" i="14"/>
  <c r="AD141" i="14" s="1"/>
  <c r="Y191" i="14"/>
  <c r="AD191" i="14" s="1"/>
  <c r="Y229" i="14"/>
  <c r="AD229" i="14" s="1"/>
  <c r="Y251" i="14"/>
  <c r="AD251" i="14" s="1"/>
  <c r="Y18" i="14"/>
  <c r="AD18" i="14" s="1"/>
  <c r="Y123" i="14"/>
  <c r="AD123" i="14" s="1"/>
  <c r="Y214" i="14"/>
  <c r="AD214" i="14" s="1"/>
  <c r="Y234" i="14"/>
  <c r="AD234" i="14" s="1"/>
  <c r="Y236" i="14"/>
  <c r="AD236" i="14" s="1"/>
  <c r="X273" i="14"/>
  <c r="W273" i="14"/>
  <c r="X272" i="14"/>
  <c r="W272" i="14"/>
  <c r="Y17" i="14"/>
  <c r="AD17" i="14" s="1"/>
  <c r="Y137" i="14"/>
  <c r="AD137" i="14" s="1"/>
  <c r="X101" i="14"/>
  <c r="W101" i="14"/>
  <c r="X104" i="14"/>
  <c r="W104" i="14"/>
  <c r="W121" i="14"/>
  <c r="X121" i="14"/>
  <c r="W122" i="14"/>
  <c r="Y197" i="14"/>
  <c r="AD197" i="14" s="1"/>
  <c r="Y32" i="14"/>
  <c r="AD32" i="14" s="1"/>
  <c r="Y132" i="14"/>
  <c r="AD132" i="14" s="1"/>
  <c r="Y203" i="14"/>
  <c r="AD203" i="14" s="1"/>
  <c r="Y162" i="14"/>
  <c r="AD162" i="14" s="1"/>
  <c r="Y211" i="14"/>
  <c r="AD211" i="14" s="1"/>
  <c r="Y290" i="14"/>
  <c r="AD290" i="14" s="1"/>
  <c r="Y237" i="14"/>
  <c r="AD237" i="14" s="1"/>
  <c r="Y69" i="14"/>
  <c r="AD69" i="14" s="1"/>
  <c r="Y202" i="14"/>
  <c r="AD202" i="14" s="1"/>
  <c r="Y291" i="14"/>
  <c r="AD291" i="14" s="1"/>
  <c r="X41" i="14"/>
  <c r="W41" i="14"/>
  <c r="X37" i="14"/>
  <c r="W37" i="14"/>
  <c r="W44" i="14"/>
  <c r="X44" i="14"/>
  <c r="Y84" i="14"/>
  <c r="AD84" i="14" s="1"/>
  <c r="Y161" i="14"/>
  <c r="AD161" i="14" s="1"/>
  <c r="W185" i="14"/>
  <c r="X185" i="14"/>
  <c r="X174" i="14"/>
  <c r="W174" i="14"/>
  <c r="X180" i="14"/>
  <c r="W180" i="14"/>
  <c r="Y59" i="14"/>
  <c r="AD59" i="14" s="1"/>
  <c r="Y153" i="14"/>
  <c r="AD153" i="14" s="1"/>
  <c r="Y308" i="14"/>
  <c r="AD308" i="14" s="1"/>
  <c r="Y76" i="14"/>
  <c r="AD76" i="14" s="1"/>
  <c r="Y135" i="14"/>
  <c r="AD135" i="14" s="1"/>
  <c r="Y146" i="14"/>
  <c r="AD146" i="14" s="1"/>
  <c r="Y310" i="14"/>
  <c r="AD310" i="14" s="1"/>
  <c r="Y248" i="14"/>
  <c r="AD248" i="14" s="1"/>
  <c r="Y58" i="14"/>
  <c r="AD58" i="14" s="1"/>
  <c r="Y189" i="14"/>
  <c r="AD189" i="14" s="1"/>
  <c r="Y281" i="14"/>
  <c r="AD281" i="14" s="1"/>
  <c r="X256" i="14"/>
  <c r="W256" i="14"/>
  <c r="W271" i="14"/>
  <c r="X271" i="14"/>
  <c r="X253" i="14"/>
  <c r="W253" i="14"/>
  <c r="X108" i="14"/>
  <c r="W108" i="14"/>
  <c r="X106" i="14"/>
  <c r="W106" i="14"/>
  <c r="Y100" i="14"/>
  <c r="AD100" i="14" s="1"/>
  <c r="Y164" i="14"/>
  <c r="AD164" i="14" s="1"/>
  <c r="Y227" i="14"/>
  <c r="AD227" i="14" s="1"/>
  <c r="Y292" i="14"/>
  <c r="AD292" i="14" s="1"/>
  <c r="Y240" i="14"/>
  <c r="AD240" i="14" s="1"/>
  <c r="Y307" i="14"/>
  <c r="AD307" i="14" s="1"/>
  <c r="W38" i="14"/>
  <c r="X38" i="14"/>
  <c r="W51" i="14"/>
  <c r="X51" i="14"/>
  <c r="X170" i="14"/>
  <c r="W170" i="14"/>
  <c r="X176" i="14"/>
  <c r="W176" i="14"/>
  <c r="Y238" i="14"/>
  <c r="AD238" i="14" s="1"/>
  <c r="Y61" i="14"/>
  <c r="AD61" i="14" s="1"/>
  <c r="Y95" i="14"/>
  <c r="AD95" i="14" s="1"/>
  <c r="Y303" i="14"/>
  <c r="AD303" i="14" s="1"/>
  <c r="X14" i="13"/>
  <c r="AC14" i="13" s="1"/>
  <c r="W53" i="13"/>
  <c r="W23" i="13"/>
  <c r="Y23" i="13" s="1"/>
  <c r="AD23" i="13" s="1"/>
  <c r="W14" i="13"/>
  <c r="X52" i="13"/>
  <c r="W50" i="13"/>
  <c r="X53" i="13"/>
  <c r="W56" i="13"/>
  <c r="Y56" i="13" s="1"/>
  <c r="AD56" i="13" s="1"/>
  <c r="W284" i="13"/>
  <c r="Y284" i="13" s="1"/>
  <c r="AD284" i="13" s="1"/>
  <c r="W55" i="13"/>
  <c r="X16" i="13"/>
  <c r="W41" i="13"/>
  <c r="W24" i="13"/>
  <c r="W32" i="13"/>
  <c r="Y32" i="13" s="1"/>
  <c r="AD32" i="13" s="1"/>
  <c r="W300" i="13"/>
  <c r="Y300" i="13" s="1"/>
  <c r="AD300" i="13" s="1"/>
  <c r="W48" i="13"/>
  <c r="Y48" i="13" s="1"/>
  <c r="AD48" i="13" s="1"/>
  <c r="W43" i="13"/>
  <c r="Y43" i="13" s="1"/>
  <c r="AD43" i="13" s="1"/>
  <c r="W37" i="13"/>
  <c r="Y37" i="13" s="1"/>
  <c r="AD37" i="13" s="1"/>
  <c r="W277" i="13"/>
  <c r="Y277" i="13" s="1"/>
  <c r="AD277" i="13" s="1"/>
  <c r="W308" i="13"/>
  <c r="Y308" i="13" s="1"/>
  <c r="AD308" i="13" s="1"/>
  <c r="W42" i="13"/>
  <c r="Y42" i="13" s="1"/>
  <c r="AD42" i="13" s="1"/>
  <c r="W47" i="13"/>
  <c r="W276" i="13"/>
  <c r="Y276" i="13" s="1"/>
  <c r="AD276" i="13" s="1"/>
  <c r="Y245" i="13"/>
  <c r="AD245" i="13" s="1"/>
  <c r="W44" i="13"/>
  <c r="Y44" i="13" s="1"/>
  <c r="AD44" i="13" s="1"/>
  <c r="X292" i="13"/>
  <c r="X50" i="13"/>
  <c r="W39" i="13"/>
  <c r="Y39" i="13" s="1"/>
  <c r="AD39" i="13" s="1"/>
  <c r="W289" i="13"/>
  <c r="W288" i="13"/>
  <c r="X281" i="13"/>
  <c r="W25" i="13"/>
  <c r="Y25" i="13" s="1"/>
  <c r="AD25" i="13" s="1"/>
  <c r="Y298" i="13"/>
  <c r="AD298" i="13" s="1"/>
  <c r="W293" i="13"/>
  <c r="W307" i="13"/>
  <c r="Y307" i="13" s="1"/>
  <c r="AD307" i="13" s="1"/>
  <c r="W280" i="13"/>
  <c r="Y280" i="13" s="1"/>
  <c r="AD280" i="13" s="1"/>
  <c r="X288" i="13"/>
  <c r="W26" i="13"/>
  <c r="Y26" i="13" s="1"/>
  <c r="AD26" i="13" s="1"/>
  <c r="W279" i="13"/>
  <c r="Y279" i="13" s="1"/>
  <c r="AD279" i="13" s="1"/>
  <c r="G15" i="13"/>
  <c r="T15" i="13" s="1"/>
  <c r="AC15" i="13" s="1"/>
  <c r="H14" i="13"/>
  <c r="I14" i="13" s="1"/>
  <c r="W299" i="13"/>
  <c r="Y299" i="13" s="1"/>
  <c r="AD299" i="13" s="1"/>
  <c r="W21" i="13"/>
  <c r="X21" i="13"/>
  <c r="W38" i="13"/>
  <c r="Y38" i="13" s="1"/>
  <c r="AD38" i="13" s="1"/>
  <c r="W18" i="13"/>
  <c r="X46" i="13"/>
  <c r="W46" i="13"/>
  <c r="W34" i="13"/>
  <c r="Y34" i="13" s="1"/>
  <c r="AD34" i="13" s="1"/>
  <c r="W20" i="13"/>
  <c r="Y20" i="13" s="1"/>
  <c r="AD20" i="13" s="1"/>
  <c r="X17" i="13"/>
  <c r="W287" i="13"/>
  <c r="Y287" i="13" s="1"/>
  <c r="AD287" i="13" s="1"/>
  <c r="W54" i="13"/>
  <c r="W40" i="13"/>
  <c r="Y40" i="13" s="1"/>
  <c r="AD40" i="13" s="1"/>
  <c r="W33" i="13"/>
  <c r="Y33" i="13" s="1"/>
  <c r="AD33" i="13" s="1"/>
  <c r="W35" i="13"/>
  <c r="X54" i="13"/>
  <c r="W17" i="13"/>
  <c r="W28" i="13"/>
  <c r="Y28" i="13" s="1"/>
  <c r="AD28" i="13" s="1"/>
  <c r="W19" i="13"/>
  <c r="Y19" i="13" s="1"/>
  <c r="AD19" i="13" s="1"/>
  <c r="W27" i="13"/>
  <c r="Y27" i="13" s="1"/>
  <c r="AD27" i="13" s="1"/>
  <c r="Y250" i="13"/>
  <c r="AD250" i="13" s="1"/>
  <c r="X35" i="13"/>
  <c r="Y246" i="13"/>
  <c r="AD246" i="13" s="1"/>
  <c r="X163" i="13"/>
  <c r="W163" i="13"/>
  <c r="W159" i="13"/>
  <c r="X159" i="13"/>
  <c r="Y251" i="13"/>
  <c r="AD251" i="13" s="1"/>
  <c r="Y306" i="13"/>
  <c r="AD306" i="13" s="1"/>
  <c r="X188" i="13"/>
  <c r="W188" i="13"/>
  <c r="X195" i="13"/>
  <c r="W195" i="13"/>
  <c r="W203" i="13"/>
  <c r="X203" i="13"/>
  <c r="Y235" i="13"/>
  <c r="AD235" i="13" s="1"/>
  <c r="Y78" i="13"/>
  <c r="AD78" i="13" s="1"/>
  <c r="W85" i="13"/>
  <c r="X85" i="13"/>
  <c r="X93" i="13"/>
  <c r="W93" i="13"/>
  <c r="W256" i="13"/>
  <c r="X256" i="13"/>
  <c r="X266" i="13"/>
  <c r="W266" i="13"/>
  <c r="Y63" i="13"/>
  <c r="AD63" i="13" s="1"/>
  <c r="X145" i="13"/>
  <c r="W145" i="13"/>
  <c r="X153" i="13"/>
  <c r="W153" i="13"/>
  <c r="Y14" i="13"/>
  <c r="AD14" i="13" s="1"/>
  <c r="AF14" i="13" s="1"/>
  <c r="Y31" i="13"/>
  <c r="AD31" i="13" s="1"/>
  <c r="W197" i="13"/>
  <c r="X197" i="13"/>
  <c r="W205" i="13"/>
  <c r="X205" i="13"/>
  <c r="W79" i="13"/>
  <c r="X79" i="13"/>
  <c r="W87" i="13"/>
  <c r="X87" i="13"/>
  <c r="W95" i="13"/>
  <c r="X95" i="13"/>
  <c r="W258" i="13"/>
  <c r="X258" i="13"/>
  <c r="Y252" i="13"/>
  <c r="AD252" i="13" s="1"/>
  <c r="W274" i="13"/>
  <c r="X274" i="13"/>
  <c r="W275" i="13"/>
  <c r="W128" i="13"/>
  <c r="X128" i="13"/>
  <c r="W136" i="13"/>
  <c r="X136" i="13"/>
  <c r="W102" i="13"/>
  <c r="X102" i="13"/>
  <c r="W110" i="13"/>
  <c r="X110" i="13"/>
  <c r="W118" i="13"/>
  <c r="X118" i="13"/>
  <c r="W216" i="13"/>
  <c r="X216" i="13"/>
  <c r="W224" i="13"/>
  <c r="X224" i="13"/>
  <c r="Y74" i="13"/>
  <c r="AD74" i="13" s="1"/>
  <c r="X185" i="13"/>
  <c r="W185" i="13"/>
  <c r="X170" i="13"/>
  <c r="W170" i="13"/>
  <c r="X175" i="13"/>
  <c r="W175" i="13"/>
  <c r="Y295" i="13"/>
  <c r="AD295" i="13" s="1"/>
  <c r="X146" i="13"/>
  <c r="W146" i="13"/>
  <c r="X154" i="13"/>
  <c r="W154" i="13"/>
  <c r="W206" i="13"/>
  <c r="X206" i="13"/>
  <c r="W96" i="13"/>
  <c r="X96" i="13"/>
  <c r="Y278" i="13"/>
  <c r="AD278" i="13" s="1"/>
  <c r="X103" i="13"/>
  <c r="W103" i="13"/>
  <c r="X111" i="13"/>
  <c r="W111" i="13"/>
  <c r="W119" i="13"/>
  <c r="X119" i="13"/>
  <c r="X217" i="13"/>
  <c r="W217" i="13"/>
  <c r="X225" i="13"/>
  <c r="W225" i="13"/>
  <c r="X168" i="13"/>
  <c r="W168" i="13"/>
  <c r="X165" i="13"/>
  <c r="W165" i="13"/>
  <c r="X147" i="13"/>
  <c r="W147" i="13"/>
  <c r="X155" i="13"/>
  <c r="W155" i="13"/>
  <c r="Y237" i="13"/>
  <c r="AD237" i="13" s="1"/>
  <c r="Y283" i="13"/>
  <c r="AD283" i="13" s="1"/>
  <c r="Y248" i="13"/>
  <c r="AD248" i="13" s="1"/>
  <c r="Y41" i="13"/>
  <c r="AD41" i="13" s="1"/>
  <c r="X189" i="13"/>
  <c r="W189" i="13"/>
  <c r="W199" i="13"/>
  <c r="X199" i="13"/>
  <c r="W207" i="13"/>
  <c r="X207" i="13"/>
  <c r="Y49" i="13"/>
  <c r="AD49" i="13" s="1"/>
  <c r="W81" i="13"/>
  <c r="X81" i="13"/>
  <c r="X89" i="13"/>
  <c r="W89" i="13"/>
  <c r="X97" i="13"/>
  <c r="W97" i="13"/>
  <c r="X271" i="13"/>
  <c r="W271" i="13"/>
  <c r="W262" i="13"/>
  <c r="X262" i="13"/>
  <c r="X265" i="13"/>
  <c r="W265" i="13"/>
  <c r="X130" i="13"/>
  <c r="W130" i="13"/>
  <c r="X138" i="13"/>
  <c r="W138" i="13"/>
  <c r="Y247" i="13"/>
  <c r="AD247" i="13" s="1"/>
  <c r="Y76" i="13"/>
  <c r="AD76" i="13" s="1"/>
  <c r="X104" i="13"/>
  <c r="W104" i="13"/>
  <c r="X112" i="13"/>
  <c r="W112" i="13"/>
  <c r="X120" i="13"/>
  <c r="W120" i="13"/>
  <c r="W210" i="13"/>
  <c r="X210" i="13"/>
  <c r="X218" i="13"/>
  <c r="W218" i="13"/>
  <c r="W226" i="13"/>
  <c r="X226" i="13"/>
  <c r="Y64" i="13"/>
  <c r="AD64" i="13" s="1"/>
  <c r="X176" i="13"/>
  <c r="W176" i="13"/>
  <c r="X178" i="13"/>
  <c r="W178" i="13"/>
  <c r="X183" i="13"/>
  <c r="W183" i="13"/>
  <c r="Y249" i="13"/>
  <c r="AD249" i="13" s="1"/>
  <c r="X174" i="13"/>
  <c r="W174" i="13"/>
  <c r="Y70" i="13"/>
  <c r="AD70" i="13" s="1"/>
  <c r="X162" i="13"/>
  <c r="W162" i="13"/>
  <c r="W148" i="13"/>
  <c r="X148" i="13"/>
  <c r="W161" i="13"/>
  <c r="X161" i="13"/>
  <c r="Y61" i="13"/>
  <c r="AD61" i="13" s="1"/>
  <c r="Y65" i="13"/>
  <c r="AD65" i="13" s="1"/>
  <c r="W192" i="13"/>
  <c r="X192" i="13"/>
  <c r="W200" i="13"/>
  <c r="X200" i="13"/>
  <c r="W208" i="13"/>
  <c r="X208" i="13"/>
  <c r="Y290" i="13"/>
  <c r="AD290" i="13" s="1"/>
  <c r="W82" i="13"/>
  <c r="X82" i="13"/>
  <c r="X90" i="13"/>
  <c r="W90" i="13"/>
  <c r="X98" i="13"/>
  <c r="W98" i="13"/>
  <c r="W260" i="13"/>
  <c r="X260" i="13"/>
  <c r="X268" i="13"/>
  <c r="W268" i="13"/>
  <c r="X269" i="13"/>
  <c r="W269" i="13"/>
  <c r="Y77" i="13"/>
  <c r="AD77" i="13" s="1"/>
  <c r="X123" i="13"/>
  <c r="W123" i="13"/>
  <c r="X131" i="13"/>
  <c r="W131" i="13"/>
  <c r="X139" i="13"/>
  <c r="W139" i="13"/>
  <c r="X105" i="13"/>
  <c r="W105" i="13"/>
  <c r="X113" i="13"/>
  <c r="W113" i="13"/>
  <c r="W121" i="13"/>
  <c r="X121" i="13"/>
  <c r="W211" i="13"/>
  <c r="X211" i="13"/>
  <c r="X219" i="13"/>
  <c r="W219" i="13"/>
  <c r="W227" i="13"/>
  <c r="X227" i="13"/>
  <c r="Y311" i="13"/>
  <c r="AD311" i="13" s="1"/>
  <c r="X184" i="13"/>
  <c r="W184" i="13"/>
  <c r="X182" i="13"/>
  <c r="W182" i="13"/>
  <c r="Y291" i="13"/>
  <c r="AD291" i="13" s="1"/>
  <c r="Y69" i="13"/>
  <c r="AD69" i="13" s="1"/>
  <c r="Y52" i="13"/>
  <c r="AD52" i="13" s="1"/>
  <c r="W80" i="13"/>
  <c r="X80" i="13"/>
  <c r="Y244" i="13"/>
  <c r="AD244" i="13" s="1"/>
  <c r="Y29" i="13"/>
  <c r="AD29" i="13" s="1"/>
  <c r="X156" i="13"/>
  <c r="W156" i="13"/>
  <c r="W149" i="13"/>
  <c r="X149" i="13"/>
  <c r="X164" i="13"/>
  <c r="W164" i="13"/>
  <c r="Y30" i="13"/>
  <c r="AD30" i="13" s="1"/>
  <c r="Y236" i="13"/>
  <c r="AD236" i="13" s="1"/>
  <c r="Y15" i="13"/>
  <c r="AD15" i="13" s="1"/>
  <c r="AF15" i="13" s="1"/>
  <c r="X193" i="13"/>
  <c r="W193" i="13"/>
  <c r="W201" i="13"/>
  <c r="X201" i="13"/>
  <c r="Y75" i="13"/>
  <c r="AD75" i="13" s="1"/>
  <c r="W83" i="13"/>
  <c r="X83" i="13"/>
  <c r="X91" i="13"/>
  <c r="W91" i="13"/>
  <c r="X99" i="13"/>
  <c r="W99" i="13"/>
  <c r="X272" i="13"/>
  <c r="W272" i="13"/>
  <c r="W255" i="13"/>
  <c r="X255" i="13"/>
  <c r="W273" i="13"/>
  <c r="X273" i="13"/>
  <c r="Y24" i="13"/>
  <c r="AD24" i="13" s="1"/>
  <c r="X124" i="13"/>
  <c r="W124" i="13"/>
  <c r="X132" i="13"/>
  <c r="W132" i="13"/>
  <c r="X140" i="13"/>
  <c r="W140" i="13"/>
  <c r="Y66" i="13"/>
  <c r="AD66" i="13" s="1"/>
  <c r="W106" i="13"/>
  <c r="X106" i="13"/>
  <c r="W114" i="13"/>
  <c r="X114" i="13"/>
  <c r="W212" i="13"/>
  <c r="X212" i="13"/>
  <c r="W220" i="13"/>
  <c r="X220" i="13"/>
  <c r="W228" i="13"/>
  <c r="X228" i="13"/>
  <c r="Y71" i="13"/>
  <c r="AD71" i="13" s="1"/>
  <c r="X173" i="13"/>
  <c r="W173" i="13"/>
  <c r="W186" i="13"/>
  <c r="X186" i="13"/>
  <c r="W198" i="13"/>
  <c r="X198" i="13"/>
  <c r="Y305" i="13"/>
  <c r="AD305" i="13" s="1"/>
  <c r="X88" i="13"/>
  <c r="W88" i="13"/>
  <c r="W259" i="13"/>
  <c r="X259" i="13"/>
  <c r="W254" i="13"/>
  <c r="X254" i="13"/>
  <c r="W129" i="13"/>
  <c r="X129" i="13"/>
  <c r="W137" i="13"/>
  <c r="X137" i="13"/>
  <c r="W179" i="13"/>
  <c r="X179" i="13"/>
  <c r="Y238" i="13"/>
  <c r="AD238" i="13" s="1"/>
  <c r="Y285" i="13"/>
  <c r="AD285" i="13" s="1"/>
  <c r="Y62" i="13"/>
  <c r="AD62" i="13" s="1"/>
  <c r="X158" i="13"/>
  <c r="W158" i="13"/>
  <c r="X150" i="13"/>
  <c r="W150" i="13"/>
  <c r="X157" i="13"/>
  <c r="W157" i="13"/>
  <c r="Y45" i="13"/>
  <c r="AD45" i="13" s="1"/>
  <c r="Y68" i="13"/>
  <c r="AD68" i="13" s="1"/>
  <c r="W190" i="13"/>
  <c r="X190" i="13"/>
  <c r="W194" i="13"/>
  <c r="X194" i="13"/>
  <c r="W202" i="13"/>
  <c r="X202" i="13"/>
  <c r="Y243" i="13"/>
  <c r="AD243" i="13" s="1"/>
  <c r="W84" i="13"/>
  <c r="X84" i="13"/>
  <c r="W92" i="13"/>
  <c r="X92" i="13"/>
  <c r="W257" i="13"/>
  <c r="X257" i="13"/>
  <c r="W253" i="13"/>
  <c r="X253" i="13"/>
  <c r="X263" i="13"/>
  <c r="W263" i="13"/>
  <c r="Y294" i="13"/>
  <c r="AD294" i="13" s="1"/>
  <c r="Y67" i="13"/>
  <c r="AD67" i="13" s="1"/>
  <c r="W125" i="13"/>
  <c r="X125" i="13"/>
  <c r="W133" i="13"/>
  <c r="X133" i="13"/>
  <c r="W141" i="13"/>
  <c r="X141" i="13"/>
  <c r="Y242" i="13"/>
  <c r="AD242" i="13" s="1"/>
  <c r="Y304" i="13"/>
  <c r="AD304" i="13" s="1"/>
  <c r="Y310" i="13"/>
  <c r="AD310" i="13" s="1"/>
  <c r="W100" i="13"/>
  <c r="X107" i="13"/>
  <c r="W107" i="13"/>
  <c r="X115" i="13"/>
  <c r="W115" i="13"/>
  <c r="Y241" i="13"/>
  <c r="AD241" i="13" s="1"/>
  <c r="W213" i="13"/>
  <c r="X213" i="13"/>
  <c r="W221" i="13"/>
  <c r="X221" i="13"/>
  <c r="W229" i="13"/>
  <c r="X229" i="13"/>
  <c r="Y303" i="13"/>
  <c r="AD303" i="13" s="1"/>
  <c r="X181" i="13"/>
  <c r="W181" i="13"/>
  <c r="W166" i="13"/>
  <c r="Y309" i="13"/>
  <c r="AD309" i="13" s="1"/>
  <c r="Y240" i="13"/>
  <c r="AD240" i="13" s="1"/>
  <c r="X126" i="13"/>
  <c r="W126" i="13"/>
  <c r="X134" i="13"/>
  <c r="W134" i="13"/>
  <c r="X142" i="13"/>
  <c r="W142" i="13"/>
  <c r="Y234" i="13"/>
  <c r="AD234" i="13" s="1"/>
  <c r="Y58" i="13"/>
  <c r="AD58" i="13" s="1"/>
  <c r="X108" i="13"/>
  <c r="W108" i="13"/>
  <c r="X116" i="13"/>
  <c r="W116" i="13"/>
  <c r="Y233" i="13"/>
  <c r="AD233" i="13" s="1"/>
  <c r="W214" i="13"/>
  <c r="X214" i="13"/>
  <c r="X222" i="13"/>
  <c r="W222" i="13"/>
  <c r="W230" i="13"/>
  <c r="X230" i="13"/>
  <c r="X177" i="13"/>
  <c r="W177" i="13"/>
  <c r="X172" i="13"/>
  <c r="W172" i="13"/>
  <c r="X167" i="13"/>
  <c r="W167" i="13"/>
  <c r="W151" i="13"/>
  <c r="X151" i="13"/>
  <c r="W261" i="13"/>
  <c r="X261" i="13"/>
  <c r="Y286" i="13"/>
  <c r="AD286" i="13" s="1"/>
  <c r="X160" i="13"/>
  <c r="W160" i="13"/>
  <c r="X144" i="13"/>
  <c r="W144" i="13"/>
  <c r="X152" i="13"/>
  <c r="W152" i="13"/>
  <c r="Y60" i="13"/>
  <c r="AD60" i="13" s="1"/>
  <c r="X191" i="13"/>
  <c r="W191" i="13"/>
  <c r="W196" i="13"/>
  <c r="X196" i="13"/>
  <c r="W204" i="13"/>
  <c r="X204" i="13"/>
  <c r="X86" i="13"/>
  <c r="W86" i="13"/>
  <c r="X94" i="13"/>
  <c r="W94" i="13"/>
  <c r="X264" i="13"/>
  <c r="W264" i="13"/>
  <c r="X267" i="13"/>
  <c r="W267" i="13"/>
  <c r="X270" i="13"/>
  <c r="W270" i="13"/>
  <c r="Y59" i="13"/>
  <c r="AD59" i="13" s="1"/>
  <c r="X127" i="13"/>
  <c r="W127" i="13"/>
  <c r="X135" i="13"/>
  <c r="W135" i="13"/>
  <c r="X101" i="13"/>
  <c r="W101" i="13"/>
  <c r="X109" i="13"/>
  <c r="W109" i="13"/>
  <c r="X117" i="13"/>
  <c r="W117" i="13"/>
  <c r="W215" i="13"/>
  <c r="X215" i="13"/>
  <c r="X223" i="13"/>
  <c r="W223" i="13"/>
  <c r="W231" i="13"/>
  <c r="X231" i="13"/>
  <c r="W232" i="13"/>
  <c r="X169" i="13"/>
  <c r="W169" i="13"/>
  <c r="X180" i="13"/>
  <c r="W180" i="13"/>
  <c r="W171" i="13"/>
  <c r="X171" i="13"/>
  <c r="Y239" i="13"/>
  <c r="AD239" i="13" s="1"/>
  <c r="Y301" i="13"/>
  <c r="AD301" i="13" s="1"/>
  <c r="Y302" i="13"/>
  <c r="AD302" i="13" s="1"/>
  <c r="I268" i="5"/>
  <c r="I264" i="5"/>
  <c r="I228" i="5"/>
  <c r="K228" i="5" s="1"/>
  <c r="P228" i="5" s="1"/>
  <c r="R228" i="5" s="1"/>
  <c r="S228" i="5" s="1"/>
  <c r="I220" i="5"/>
  <c r="I231" i="5"/>
  <c r="I211" i="5"/>
  <c r="I39" i="5"/>
  <c r="J191" i="5"/>
  <c r="O191" i="5" s="1"/>
  <c r="I265" i="5"/>
  <c r="K265" i="5" s="1"/>
  <c r="P265" i="5" s="1"/>
  <c r="I192" i="5"/>
  <c r="K167" i="5"/>
  <c r="P167" i="5" s="1"/>
  <c r="I168" i="5"/>
  <c r="I271" i="5"/>
  <c r="K83" i="5"/>
  <c r="P83" i="5" s="1"/>
  <c r="O82" i="5"/>
  <c r="I266" i="5"/>
  <c r="I263" i="5"/>
  <c r="K263" i="5" s="1"/>
  <c r="P263" i="5" s="1"/>
  <c r="I176" i="5"/>
  <c r="K156" i="5"/>
  <c r="P156" i="5" s="1"/>
  <c r="O155" i="5"/>
  <c r="I213" i="5"/>
  <c r="K143" i="5"/>
  <c r="P143" i="5" s="1"/>
  <c r="O142" i="5"/>
  <c r="I274" i="5"/>
  <c r="J213" i="5"/>
  <c r="K78" i="5"/>
  <c r="P78" i="5" s="1"/>
  <c r="O77" i="5"/>
  <c r="I206" i="5"/>
  <c r="K142" i="12"/>
  <c r="L143" i="12" s="1"/>
  <c r="Q143" i="12" s="1"/>
  <c r="K123" i="12"/>
  <c r="J133" i="12"/>
  <c r="K133" i="12"/>
  <c r="L230" i="12"/>
  <c r="Q230" i="12" s="1"/>
  <c r="J130" i="12"/>
  <c r="L130" i="12" s="1"/>
  <c r="Q130" i="12" s="1"/>
  <c r="L184" i="12"/>
  <c r="Q184" i="12" s="1"/>
  <c r="J139" i="12"/>
  <c r="L139" i="12" s="1"/>
  <c r="Q139" i="12" s="1"/>
  <c r="E17" i="12"/>
  <c r="P16" i="12"/>
  <c r="L155" i="12"/>
  <c r="Q155" i="12" s="1"/>
  <c r="L62" i="12"/>
  <c r="Q62" i="12" s="1"/>
  <c r="L128" i="12"/>
  <c r="Q128" i="12" s="1"/>
  <c r="L168" i="12"/>
  <c r="Q168" i="12" s="1"/>
  <c r="L161" i="12"/>
  <c r="Q161" i="12" s="1"/>
  <c r="J235" i="12"/>
  <c r="K235" i="12"/>
  <c r="K234" i="12"/>
  <c r="J234" i="12"/>
  <c r="K239" i="12"/>
  <c r="J239" i="12"/>
  <c r="L291" i="12"/>
  <c r="Q291" i="12" s="1"/>
  <c r="L75" i="12"/>
  <c r="Q75" i="12" s="1"/>
  <c r="L132" i="12"/>
  <c r="Q132" i="12" s="1"/>
  <c r="L296" i="12"/>
  <c r="Q296" i="12" s="1"/>
  <c r="L297" i="12"/>
  <c r="Q297" i="12" s="1"/>
  <c r="L56" i="12"/>
  <c r="Q56" i="12" s="1"/>
  <c r="L74" i="12"/>
  <c r="Q74" i="12" s="1"/>
  <c r="K188" i="12"/>
  <c r="J188" i="12"/>
  <c r="J193" i="12"/>
  <c r="K193" i="12"/>
  <c r="K198" i="12"/>
  <c r="J198" i="12"/>
  <c r="L31" i="12"/>
  <c r="Q31" i="12" s="1"/>
  <c r="L231" i="12"/>
  <c r="Q231" i="12" s="1"/>
  <c r="L15" i="12"/>
  <c r="Q15" i="12" s="1"/>
  <c r="L54" i="12"/>
  <c r="Q54" i="12" s="1"/>
  <c r="L162" i="12"/>
  <c r="Q162" i="12" s="1"/>
  <c r="L295" i="12"/>
  <c r="Q295" i="12" s="1"/>
  <c r="L46" i="12"/>
  <c r="Q46" i="12" s="1"/>
  <c r="L67" i="12"/>
  <c r="Q67" i="12" s="1"/>
  <c r="L134" i="12"/>
  <c r="Q134" i="12" s="1"/>
  <c r="L224" i="12"/>
  <c r="Q224" i="12" s="1"/>
  <c r="L287" i="12"/>
  <c r="Q287" i="12" s="1"/>
  <c r="L167" i="12"/>
  <c r="Q167" i="12" s="1"/>
  <c r="L146" i="12"/>
  <c r="Q146" i="12" s="1"/>
  <c r="J260" i="12"/>
  <c r="K260" i="12"/>
  <c r="K272" i="12"/>
  <c r="J272" i="12"/>
  <c r="L55" i="12"/>
  <c r="Q55" i="12" s="1"/>
  <c r="L183" i="12"/>
  <c r="Q183" i="12" s="1"/>
  <c r="L70" i="12"/>
  <c r="Q70" i="12" s="1"/>
  <c r="K104" i="12"/>
  <c r="J104" i="12"/>
  <c r="K114" i="12"/>
  <c r="J114" i="12"/>
  <c r="K107" i="12"/>
  <c r="J107" i="12"/>
  <c r="K84" i="12"/>
  <c r="J84" i="12"/>
  <c r="K89" i="12"/>
  <c r="J89" i="12"/>
  <c r="K94" i="12"/>
  <c r="J94" i="12"/>
  <c r="L305" i="12"/>
  <c r="Q305" i="12" s="1"/>
  <c r="K243" i="12"/>
  <c r="J243" i="12"/>
  <c r="K242" i="12"/>
  <c r="J242" i="12"/>
  <c r="K247" i="12"/>
  <c r="J247" i="12"/>
  <c r="L65" i="12"/>
  <c r="Q65" i="12" s="1"/>
  <c r="L169" i="12"/>
  <c r="Q169" i="12" s="1"/>
  <c r="K192" i="12"/>
  <c r="J192" i="12"/>
  <c r="J201" i="12"/>
  <c r="K201" i="12"/>
  <c r="K206" i="12"/>
  <c r="J206" i="12"/>
  <c r="L222" i="12"/>
  <c r="Q222" i="12" s="1"/>
  <c r="L40" i="12"/>
  <c r="Q40" i="12" s="1"/>
  <c r="L38" i="12"/>
  <c r="Q38" i="12" s="1"/>
  <c r="L76" i="12"/>
  <c r="Q76" i="12" s="1"/>
  <c r="L210" i="12"/>
  <c r="Q210" i="12" s="1"/>
  <c r="J253" i="12"/>
  <c r="K253" i="12"/>
  <c r="K259" i="12"/>
  <c r="J259" i="12"/>
  <c r="K254" i="12"/>
  <c r="J254" i="12"/>
  <c r="L24" i="12"/>
  <c r="Q24" i="12" s="1"/>
  <c r="J119" i="12"/>
  <c r="K119" i="12"/>
  <c r="J115" i="12"/>
  <c r="K115" i="12"/>
  <c r="K90" i="12"/>
  <c r="J90" i="12"/>
  <c r="K80" i="12"/>
  <c r="J80" i="12"/>
  <c r="K93" i="12"/>
  <c r="J93" i="12"/>
  <c r="L228" i="12"/>
  <c r="Q228" i="12" s="1"/>
  <c r="L53" i="12"/>
  <c r="Q53" i="12" s="1"/>
  <c r="L26" i="12"/>
  <c r="Q26" i="12" s="1"/>
  <c r="L232" i="12"/>
  <c r="Q232" i="12" s="1"/>
  <c r="J250" i="12"/>
  <c r="K250" i="12"/>
  <c r="K251" i="12"/>
  <c r="L252" i="12" s="1"/>
  <c r="Q252" i="12" s="1"/>
  <c r="J251" i="12"/>
  <c r="L45" i="12"/>
  <c r="Q45" i="12" s="1"/>
  <c r="L171" i="12"/>
  <c r="Q171" i="12" s="1"/>
  <c r="L153" i="12"/>
  <c r="Q153" i="12" s="1"/>
  <c r="L283" i="12"/>
  <c r="Q283" i="12" s="1"/>
  <c r="L284" i="12"/>
  <c r="Q284" i="12" s="1"/>
  <c r="L42" i="12"/>
  <c r="Q42" i="12" s="1"/>
  <c r="K194" i="12"/>
  <c r="J194" i="12"/>
  <c r="J189" i="12"/>
  <c r="K189" i="12"/>
  <c r="L145" i="12"/>
  <c r="Q145" i="12" s="1"/>
  <c r="L211" i="12"/>
  <c r="Q211" i="12" s="1"/>
  <c r="L301" i="12"/>
  <c r="Q301" i="12" s="1"/>
  <c r="L302" i="12"/>
  <c r="Q302" i="12" s="1"/>
  <c r="L152" i="12"/>
  <c r="Q152" i="12" s="1"/>
  <c r="L48" i="12"/>
  <c r="Q48" i="12" s="1"/>
  <c r="L66" i="12"/>
  <c r="Q66" i="12" s="1"/>
  <c r="L172" i="12"/>
  <c r="Q172" i="12" s="1"/>
  <c r="L282" i="12"/>
  <c r="Q282" i="12" s="1"/>
  <c r="L58" i="12"/>
  <c r="Q58" i="12" s="1"/>
  <c r="L182" i="12"/>
  <c r="Q182" i="12" s="1"/>
  <c r="L151" i="12"/>
  <c r="Q151" i="12" s="1"/>
  <c r="J268" i="12"/>
  <c r="K268" i="12"/>
  <c r="K267" i="12"/>
  <c r="J267" i="12"/>
  <c r="K262" i="12"/>
  <c r="J262" i="12"/>
  <c r="L33" i="12"/>
  <c r="Q33" i="12" s="1"/>
  <c r="L64" i="12"/>
  <c r="Q64" i="12" s="1"/>
  <c r="L157" i="12"/>
  <c r="Q157" i="12" s="1"/>
  <c r="K121" i="12"/>
  <c r="J121" i="12"/>
  <c r="J122" i="12"/>
  <c r="J103" i="12"/>
  <c r="K103" i="12"/>
  <c r="K96" i="12"/>
  <c r="J96" i="12"/>
  <c r="K85" i="12"/>
  <c r="J85" i="12"/>
  <c r="L219" i="12"/>
  <c r="Q219" i="12" s="1"/>
  <c r="L17" i="12"/>
  <c r="Q17" i="12" s="1"/>
  <c r="L220" i="12"/>
  <c r="Q220" i="12" s="1"/>
  <c r="K237" i="12"/>
  <c r="J237" i="12"/>
  <c r="K233" i="12"/>
  <c r="J233" i="12"/>
  <c r="K246" i="12"/>
  <c r="J246" i="12"/>
  <c r="L177" i="12"/>
  <c r="Q177" i="12" s="1"/>
  <c r="L147" i="12"/>
  <c r="Q147" i="12" s="1"/>
  <c r="K196" i="12"/>
  <c r="J196" i="12"/>
  <c r="J191" i="12"/>
  <c r="K191" i="12"/>
  <c r="J197" i="12"/>
  <c r="K197" i="12"/>
  <c r="L217" i="12"/>
  <c r="Q217" i="12" s="1"/>
  <c r="L138" i="12"/>
  <c r="Q138" i="12" s="1"/>
  <c r="L164" i="12"/>
  <c r="Q164" i="12" s="1"/>
  <c r="L229" i="12"/>
  <c r="Q229" i="12" s="1"/>
  <c r="L154" i="12"/>
  <c r="Q154" i="12" s="1"/>
  <c r="L221" i="12"/>
  <c r="Q221" i="12" s="1"/>
  <c r="L286" i="12"/>
  <c r="Q286" i="12" s="1"/>
  <c r="L18" i="12"/>
  <c r="Q18" i="12" s="1"/>
  <c r="L148" i="12"/>
  <c r="Q148" i="12" s="1"/>
  <c r="K257" i="12"/>
  <c r="J257" i="12"/>
  <c r="K270" i="12"/>
  <c r="J270" i="12"/>
  <c r="L68" i="12"/>
  <c r="Q68" i="12" s="1"/>
  <c r="L47" i="12"/>
  <c r="Q47" i="12" s="1"/>
  <c r="L175" i="12"/>
  <c r="Q175" i="12" s="1"/>
  <c r="K106" i="12"/>
  <c r="J106" i="12"/>
  <c r="K105" i="12"/>
  <c r="J105" i="12"/>
  <c r="L144" i="12"/>
  <c r="Q144" i="12" s="1"/>
  <c r="K82" i="12"/>
  <c r="J82" i="12"/>
  <c r="J79" i="12"/>
  <c r="K79" i="12"/>
  <c r="K88" i="12"/>
  <c r="J88" i="12"/>
  <c r="L311" i="12"/>
  <c r="Q311" i="12" s="1"/>
  <c r="L39" i="12"/>
  <c r="Q39" i="12" s="1"/>
  <c r="L179" i="12"/>
  <c r="Q179" i="12" s="1"/>
  <c r="L149" i="12"/>
  <c r="Q149" i="12" s="1"/>
  <c r="K238" i="12"/>
  <c r="J238" i="12"/>
  <c r="J241" i="12"/>
  <c r="K241" i="12"/>
  <c r="K245" i="12"/>
  <c r="J245" i="12"/>
  <c r="L28" i="12"/>
  <c r="Q28" i="12" s="1"/>
  <c r="L72" i="12"/>
  <c r="Q72" i="12" s="1"/>
  <c r="L43" i="12"/>
  <c r="Q43" i="12" s="1"/>
  <c r="L129" i="12"/>
  <c r="Q129" i="12" s="1"/>
  <c r="L178" i="12"/>
  <c r="Q178" i="12" s="1"/>
  <c r="K200" i="12"/>
  <c r="J200" i="12"/>
  <c r="J199" i="12"/>
  <c r="K199" i="12"/>
  <c r="J205" i="12"/>
  <c r="K205" i="12"/>
  <c r="L125" i="12"/>
  <c r="Q125" i="12" s="1"/>
  <c r="L288" i="12"/>
  <c r="Q288" i="12" s="1"/>
  <c r="L135" i="12"/>
  <c r="Q135" i="12" s="1"/>
  <c r="L158" i="12"/>
  <c r="Q158" i="12" s="1"/>
  <c r="L52" i="12"/>
  <c r="Q52" i="12" s="1"/>
  <c r="L176" i="12"/>
  <c r="Q176" i="12" s="1"/>
  <c r="L44" i="12"/>
  <c r="Q44" i="12" s="1"/>
  <c r="L27" i="12"/>
  <c r="Q27" i="12" s="1"/>
  <c r="L170" i="12"/>
  <c r="Q170" i="12" s="1"/>
  <c r="J266" i="12"/>
  <c r="K266" i="12"/>
  <c r="J263" i="12"/>
  <c r="K263" i="12"/>
  <c r="K265" i="12"/>
  <c r="J265" i="12"/>
  <c r="L60" i="12"/>
  <c r="Q60" i="12" s="1"/>
  <c r="K101" i="12"/>
  <c r="J101" i="12"/>
  <c r="K117" i="12"/>
  <c r="J117" i="12"/>
  <c r="K118" i="12"/>
  <c r="J118" i="12"/>
  <c r="L163" i="12"/>
  <c r="Q163" i="12" s="1"/>
  <c r="K98" i="12"/>
  <c r="J98" i="12"/>
  <c r="K86" i="12"/>
  <c r="J86" i="12"/>
  <c r="K92" i="12"/>
  <c r="J92" i="12"/>
  <c r="L41" i="12"/>
  <c r="Q41" i="12" s="1"/>
  <c r="L185" i="12"/>
  <c r="Q185" i="12" s="1"/>
  <c r="L214" i="12"/>
  <c r="Q214" i="12" s="1"/>
  <c r="J249" i="12"/>
  <c r="K249" i="12"/>
  <c r="L227" i="12"/>
  <c r="Q227" i="12" s="1"/>
  <c r="L309" i="12"/>
  <c r="Q309" i="12" s="1"/>
  <c r="L71" i="12"/>
  <c r="Q71" i="12" s="1"/>
  <c r="K202" i="12"/>
  <c r="J202" i="12"/>
  <c r="J207" i="12"/>
  <c r="K207" i="12"/>
  <c r="K195" i="12"/>
  <c r="J195" i="12"/>
  <c r="L292" i="12"/>
  <c r="Q292" i="12" s="1"/>
  <c r="L294" i="12"/>
  <c r="Q294" i="12" s="1"/>
  <c r="L310" i="12"/>
  <c r="Q310" i="12" s="1"/>
  <c r="L304" i="12"/>
  <c r="Q304" i="12" s="1"/>
  <c r="L61" i="12"/>
  <c r="Q61" i="12" s="1"/>
  <c r="L14" i="12"/>
  <c r="L22" i="12"/>
  <c r="Q22" i="12" s="1"/>
  <c r="L225" i="12"/>
  <c r="Q225" i="12" s="1"/>
  <c r="J255" i="12"/>
  <c r="K255" i="12"/>
  <c r="K269" i="12"/>
  <c r="J269" i="12"/>
  <c r="K273" i="12"/>
  <c r="J273" i="12"/>
  <c r="L278" i="12"/>
  <c r="Q278" i="12" s="1"/>
  <c r="L279" i="12"/>
  <c r="Q279" i="12" s="1"/>
  <c r="L20" i="12"/>
  <c r="Q20" i="12" s="1"/>
  <c r="L49" i="12"/>
  <c r="Q49" i="12" s="1"/>
  <c r="K109" i="12"/>
  <c r="J109" i="12"/>
  <c r="J111" i="12"/>
  <c r="K111" i="12"/>
  <c r="K120" i="12"/>
  <c r="J120" i="12"/>
  <c r="L78" i="12"/>
  <c r="Q78" i="12" s="1"/>
  <c r="J95" i="12"/>
  <c r="K95" i="12"/>
  <c r="J91" i="12"/>
  <c r="K91" i="12"/>
  <c r="L216" i="12"/>
  <c r="Q216" i="12" s="1"/>
  <c r="L306" i="12"/>
  <c r="Q306" i="12" s="1"/>
  <c r="L307" i="12"/>
  <c r="Q307" i="12" s="1"/>
  <c r="L23" i="12"/>
  <c r="Q23" i="12" s="1"/>
  <c r="L30" i="12"/>
  <c r="Q30" i="12" s="1"/>
  <c r="K236" i="12"/>
  <c r="J236" i="12"/>
  <c r="J240" i="12"/>
  <c r="K240" i="12"/>
  <c r="L303" i="12"/>
  <c r="Q303" i="12" s="1"/>
  <c r="L50" i="12"/>
  <c r="Q50" i="12" s="1"/>
  <c r="L137" i="12"/>
  <c r="Q137" i="12" s="1"/>
  <c r="L180" i="12"/>
  <c r="Q180" i="12" s="1"/>
  <c r="L37" i="12"/>
  <c r="Q37" i="12" s="1"/>
  <c r="L124" i="12"/>
  <c r="Q124" i="12" s="1"/>
  <c r="L32" i="12"/>
  <c r="Q32" i="12" s="1"/>
  <c r="K204" i="12"/>
  <c r="J204" i="12"/>
  <c r="L187" i="12"/>
  <c r="Q187" i="12" s="1"/>
  <c r="K203" i="12"/>
  <c r="J203" i="12"/>
  <c r="L21" i="12"/>
  <c r="Q21" i="12" s="1"/>
  <c r="L77" i="12"/>
  <c r="Q77" i="12" s="1"/>
  <c r="L142" i="12"/>
  <c r="Q142" i="12" s="1"/>
  <c r="L34" i="12"/>
  <c r="Q34" i="12" s="1"/>
  <c r="L281" i="12"/>
  <c r="Q281" i="12" s="1"/>
  <c r="L69" i="12"/>
  <c r="Q69" i="12" s="1"/>
  <c r="L186" i="12"/>
  <c r="Q186" i="12" s="1"/>
  <c r="L156" i="12"/>
  <c r="Q156" i="12" s="1"/>
  <c r="L213" i="12"/>
  <c r="Q213" i="12" s="1"/>
  <c r="K261" i="12"/>
  <c r="J261" i="12"/>
  <c r="J258" i="12"/>
  <c r="K258" i="12"/>
  <c r="K256" i="12"/>
  <c r="J256" i="12"/>
  <c r="L131" i="12"/>
  <c r="Q131" i="12" s="1"/>
  <c r="L226" i="12"/>
  <c r="Q226" i="12" s="1"/>
  <c r="L136" i="12"/>
  <c r="Q136" i="12" s="1"/>
  <c r="L141" i="12"/>
  <c r="Q141" i="12" s="1"/>
  <c r="K113" i="12"/>
  <c r="J113" i="12"/>
  <c r="K110" i="12"/>
  <c r="J110" i="12"/>
  <c r="J108" i="12"/>
  <c r="K108" i="12"/>
  <c r="J81" i="12"/>
  <c r="K81" i="12"/>
  <c r="K97" i="12"/>
  <c r="J97" i="12"/>
  <c r="K99" i="12"/>
  <c r="L100" i="12" s="1"/>
  <c r="Q100" i="12" s="1"/>
  <c r="J99" i="12"/>
  <c r="L73" i="12"/>
  <c r="Q73" i="12" s="1"/>
  <c r="L218" i="12"/>
  <c r="Q218" i="12" s="1"/>
  <c r="K244" i="12"/>
  <c r="J244" i="12"/>
  <c r="J248" i="12"/>
  <c r="K248" i="12"/>
  <c r="L215" i="12"/>
  <c r="Q215" i="12" s="1"/>
  <c r="L181" i="12"/>
  <c r="Q181" i="12" s="1"/>
  <c r="K208" i="12"/>
  <c r="J208" i="12"/>
  <c r="J209" i="12"/>
  <c r="K190" i="12"/>
  <c r="J190" i="12"/>
  <c r="L290" i="12"/>
  <c r="Q290" i="12" s="1"/>
  <c r="L293" i="12"/>
  <c r="Q293" i="12" s="1"/>
  <c r="L63" i="12"/>
  <c r="Q63" i="12" s="1"/>
  <c r="L173" i="12"/>
  <c r="Q173" i="12" s="1"/>
  <c r="L25" i="12"/>
  <c r="Q25" i="12" s="1"/>
  <c r="L159" i="12"/>
  <c r="Q159" i="12" s="1"/>
  <c r="L223" i="12"/>
  <c r="Q223" i="12" s="1"/>
  <c r="L308" i="12"/>
  <c r="Q308" i="12" s="1"/>
  <c r="L280" i="12"/>
  <c r="Q280" i="12" s="1"/>
  <c r="Q16" i="12"/>
  <c r="L300" i="12"/>
  <c r="Q300" i="12" s="1"/>
  <c r="L51" i="12"/>
  <c r="Q51" i="12" s="1"/>
  <c r="L59" i="12"/>
  <c r="Q59" i="12" s="1"/>
  <c r="L174" i="12"/>
  <c r="Q174" i="12" s="1"/>
  <c r="L160" i="12"/>
  <c r="Q160" i="12" s="1"/>
  <c r="J271" i="12"/>
  <c r="K271" i="12"/>
  <c r="J274" i="12"/>
  <c r="K274" i="12"/>
  <c r="J275" i="12"/>
  <c r="K264" i="12"/>
  <c r="J264" i="12"/>
  <c r="L289" i="12"/>
  <c r="Q289" i="12" s="1"/>
  <c r="L123" i="12"/>
  <c r="Q123" i="12" s="1"/>
  <c r="L127" i="12"/>
  <c r="Q127" i="12" s="1"/>
  <c r="K102" i="12"/>
  <c r="J102" i="12"/>
  <c r="K112" i="12"/>
  <c r="J112" i="12"/>
  <c r="K116" i="12"/>
  <c r="J116" i="12"/>
  <c r="L150" i="12"/>
  <c r="Q150" i="12" s="1"/>
  <c r="J87" i="12"/>
  <c r="K87" i="12"/>
  <c r="K83" i="12"/>
  <c r="J83" i="12"/>
  <c r="L285" i="12"/>
  <c r="Q285" i="12" s="1"/>
  <c r="L212" i="12"/>
  <c r="Q212" i="12" s="1"/>
  <c r="O294" i="10"/>
  <c r="K294" i="10"/>
  <c r="P294" i="10" s="1"/>
  <c r="O244" i="10"/>
  <c r="K244" i="10"/>
  <c r="P244" i="10" s="1"/>
  <c r="O17" i="10"/>
  <c r="K17" i="10"/>
  <c r="P17" i="10" s="1"/>
  <c r="J70" i="10"/>
  <c r="I70" i="10"/>
  <c r="I51" i="10"/>
  <c r="J51" i="10"/>
  <c r="J54" i="10"/>
  <c r="I54" i="10"/>
  <c r="K36" i="10"/>
  <c r="P36" i="10" s="1"/>
  <c r="O36" i="10"/>
  <c r="O195" i="10"/>
  <c r="K195" i="10"/>
  <c r="P195" i="10" s="1"/>
  <c r="R195" i="10" s="1"/>
  <c r="S195" i="10" s="1"/>
  <c r="R232" i="10"/>
  <c r="S232" i="10" s="1"/>
  <c r="O226" i="10"/>
  <c r="Q226" i="10" s="1"/>
  <c r="K226" i="10"/>
  <c r="P226" i="10" s="1"/>
  <c r="R311" i="10"/>
  <c r="S311" i="10" s="1"/>
  <c r="O24" i="10"/>
  <c r="K24" i="10"/>
  <c r="P24" i="10" s="1"/>
  <c r="K243" i="10"/>
  <c r="P243" i="10" s="1"/>
  <c r="R243" i="10" s="1"/>
  <c r="S243" i="10" s="1"/>
  <c r="O243" i="10"/>
  <c r="R29" i="10"/>
  <c r="S29" i="10" s="1"/>
  <c r="O115" i="10"/>
  <c r="K115" i="10"/>
  <c r="P115" i="10" s="1"/>
  <c r="O138" i="10"/>
  <c r="K138" i="10"/>
  <c r="P138" i="10" s="1"/>
  <c r="O87" i="10"/>
  <c r="K87" i="10"/>
  <c r="P87" i="10" s="1"/>
  <c r="K217" i="10"/>
  <c r="P217" i="10" s="1"/>
  <c r="R217" i="10" s="1"/>
  <c r="S217" i="10" s="1"/>
  <c r="O217" i="10"/>
  <c r="I253" i="10"/>
  <c r="J253" i="10"/>
  <c r="J268" i="10"/>
  <c r="I268" i="10"/>
  <c r="J272" i="10"/>
  <c r="I272" i="10"/>
  <c r="R132" i="10"/>
  <c r="S132" i="10" s="1"/>
  <c r="O22" i="10"/>
  <c r="K22" i="10"/>
  <c r="P22" i="10" s="1"/>
  <c r="O241" i="10"/>
  <c r="K241" i="10"/>
  <c r="P241" i="10" s="1"/>
  <c r="R241" i="10" s="1"/>
  <c r="S241" i="10" s="1"/>
  <c r="O210" i="10"/>
  <c r="K210" i="10"/>
  <c r="P210" i="10" s="1"/>
  <c r="O141" i="10"/>
  <c r="K141" i="10"/>
  <c r="P141" i="10" s="1"/>
  <c r="O162" i="10"/>
  <c r="K162" i="10"/>
  <c r="P162" i="10" s="1"/>
  <c r="O236" i="10"/>
  <c r="K236" i="10"/>
  <c r="P236" i="10" s="1"/>
  <c r="R236" i="10" s="1"/>
  <c r="S236" i="10" s="1"/>
  <c r="O227" i="10"/>
  <c r="K227" i="10"/>
  <c r="P227" i="10" s="1"/>
  <c r="O133" i="10"/>
  <c r="K133" i="10"/>
  <c r="P133" i="10" s="1"/>
  <c r="J174" i="10"/>
  <c r="I174" i="10"/>
  <c r="J172" i="10"/>
  <c r="I172" i="10"/>
  <c r="J175" i="10"/>
  <c r="I175" i="10"/>
  <c r="O192" i="10"/>
  <c r="K192" i="10"/>
  <c r="P192" i="10" s="1"/>
  <c r="K285" i="10"/>
  <c r="P285" i="10" s="1"/>
  <c r="O285" i="10"/>
  <c r="Q286" i="10" s="1"/>
  <c r="J58" i="10"/>
  <c r="I58" i="10"/>
  <c r="I65" i="10"/>
  <c r="J65" i="10"/>
  <c r="J61" i="10"/>
  <c r="I61" i="10"/>
  <c r="K83" i="10"/>
  <c r="P83" i="10" s="1"/>
  <c r="O83" i="10"/>
  <c r="O134" i="10"/>
  <c r="K134" i="10"/>
  <c r="P134" i="10" s="1"/>
  <c r="R134" i="10" s="1"/>
  <c r="S134" i="10" s="1"/>
  <c r="O234" i="10"/>
  <c r="K234" i="10"/>
  <c r="P234" i="10" s="1"/>
  <c r="O211" i="10"/>
  <c r="K211" i="10"/>
  <c r="P211" i="10" s="1"/>
  <c r="O276" i="10"/>
  <c r="K276" i="10"/>
  <c r="P276" i="10" s="1"/>
  <c r="J48" i="10"/>
  <c r="I48" i="10"/>
  <c r="O165" i="10"/>
  <c r="K165" i="10"/>
  <c r="P165" i="10" s="1"/>
  <c r="O137" i="10"/>
  <c r="K137" i="10"/>
  <c r="P137" i="10" s="1"/>
  <c r="J262" i="10"/>
  <c r="I262" i="10"/>
  <c r="O25" i="10"/>
  <c r="K25" i="10"/>
  <c r="P25" i="10" s="1"/>
  <c r="R25" i="10" s="1"/>
  <c r="S25" i="10" s="1"/>
  <c r="O304" i="10"/>
  <c r="K304" i="10"/>
  <c r="P304" i="10" s="1"/>
  <c r="K166" i="10"/>
  <c r="P166" i="10" s="1"/>
  <c r="R166" i="10" s="1"/>
  <c r="S166" i="10" s="1"/>
  <c r="O166" i="10"/>
  <c r="J66" i="10"/>
  <c r="I66" i="10"/>
  <c r="O207" i="10"/>
  <c r="K207" i="10"/>
  <c r="P207" i="10" s="1"/>
  <c r="R207" i="10" s="1"/>
  <c r="S207" i="10" s="1"/>
  <c r="K30" i="10"/>
  <c r="P30" i="10" s="1"/>
  <c r="O30" i="10"/>
  <c r="O16" i="10"/>
  <c r="K16" i="10"/>
  <c r="P16" i="10" s="1"/>
  <c r="O223" i="10"/>
  <c r="K223" i="10"/>
  <c r="P223" i="10" s="1"/>
  <c r="K128" i="10"/>
  <c r="P128" i="10" s="1"/>
  <c r="O128" i="10"/>
  <c r="J269" i="10"/>
  <c r="I269" i="10"/>
  <c r="I169" i="10"/>
  <c r="J169" i="10"/>
  <c r="O109" i="10"/>
  <c r="K109" i="10"/>
  <c r="P109" i="10" s="1"/>
  <c r="J39" i="10"/>
  <c r="I39" i="10"/>
  <c r="O305" i="10"/>
  <c r="K305" i="10"/>
  <c r="P305" i="10" s="1"/>
  <c r="K302" i="10"/>
  <c r="P302" i="10" s="1"/>
  <c r="R302" i="10" s="1"/>
  <c r="S302" i="10" s="1"/>
  <c r="O302" i="10"/>
  <c r="O282" i="10"/>
  <c r="K282" i="10"/>
  <c r="P282" i="10" s="1"/>
  <c r="K91" i="10"/>
  <c r="P91" i="10" s="1"/>
  <c r="O91" i="10"/>
  <c r="O293" i="10"/>
  <c r="K293" i="10"/>
  <c r="P293" i="10" s="1"/>
  <c r="O277" i="10"/>
  <c r="K277" i="10"/>
  <c r="P277" i="10" s="1"/>
  <c r="J38" i="10"/>
  <c r="I38" i="10"/>
  <c r="O105" i="10"/>
  <c r="K105" i="10"/>
  <c r="P105" i="10" s="1"/>
  <c r="O90" i="10"/>
  <c r="K90" i="10"/>
  <c r="P90" i="10" s="1"/>
  <c r="K163" i="10"/>
  <c r="P163" i="10" s="1"/>
  <c r="O163" i="10"/>
  <c r="O205" i="10"/>
  <c r="K205" i="10"/>
  <c r="P205" i="10" s="1"/>
  <c r="O15" i="10"/>
  <c r="K15" i="10"/>
  <c r="P15" i="10" s="1"/>
  <c r="R15" i="10" s="1"/>
  <c r="S15" i="10" s="1"/>
  <c r="O161" i="10"/>
  <c r="K161" i="10"/>
  <c r="P161" i="10" s="1"/>
  <c r="O35" i="10"/>
  <c r="Q35" i="10" s="1"/>
  <c r="K35" i="10"/>
  <c r="P35" i="10" s="1"/>
  <c r="O129" i="10"/>
  <c r="K129" i="10"/>
  <c r="P129" i="10" s="1"/>
  <c r="O194" i="10"/>
  <c r="K194" i="10"/>
  <c r="P194" i="10" s="1"/>
  <c r="R194" i="10" s="1"/>
  <c r="S194" i="10" s="1"/>
  <c r="J257" i="10"/>
  <c r="I257" i="10"/>
  <c r="O108" i="10"/>
  <c r="K108" i="10"/>
  <c r="P108" i="10" s="1"/>
  <c r="K20" i="10"/>
  <c r="P20" i="10" s="1"/>
  <c r="O20" i="10"/>
  <c r="K21" i="10"/>
  <c r="P21" i="10" s="1"/>
  <c r="R21" i="10" s="1"/>
  <c r="S21" i="10" s="1"/>
  <c r="K296" i="10"/>
  <c r="P296" i="10" s="1"/>
  <c r="O296" i="10"/>
  <c r="K297" i="10"/>
  <c r="P297" i="10" s="1"/>
  <c r="R297" i="10" s="1"/>
  <c r="S297" i="10" s="1"/>
  <c r="J180" i="10"/>
  <c r="I180" i="10"/>
  <c r="K189" i="10"/>
  <c r="P189" i="10" s="1"/>
  <c r="O189" i="10"/>
  <c r="J46" i="10"/>
  <c r="I46" i="10"/>
  <c r="I41" i="10"/>
  <c r="J41" i="10"/>
  <c r="I47" i="10"/>
  <c r="J47" i="10"/>
  <c r="Q198" i="10"/>
  <c r="K303" i="10"/>
  <c r="P303" i="10" s="1"/>
  <c r="R303" i="10" s="1"/>
  <c r="S303" i="10" s="1"/>
  <c r="O303" i="10"/>
  <c r="O247" i="10"/>
  <c r="K247" i="10"/>
  <c r="P247" i="10" s="1"/>
  <c r="O212" i="10"/>
  <c r="K212" i="10"/>
  <c r="P212" i="10" s="1"/>
  <c r="O116" i="10"/>
  <c r="K116" i="10"/>
  <c r="P116" i="10" s="1"/>
  <c r="O142" i="10"/>
  <c r="K142" i="10"/>
  <c r="P142" i="10" s="1"/>
  <c r="K151" i="10"/>
  <c r="P151" i="10" s="1"/>
  <c r="O151" i="10"/>
  <c r="O301" i="10"/>
  <c r="Q301" i="10" s="1"/>
  <c r="K301" i="10"/>
  <c r="P301" i="10" s="1"/>
  <c r="J274" i="10"/>
  <c r="I274" i="10"/>
  <c r="I275" i="10"/>
  <c r="I265" i="10"/>
  <c r="J265" i="10"/>
  <c r="O130" i="10"/>
  <c r="K130" i="10"/>
  <c r="P130" i="10" s="1"/>
  <c r="K233" i="10"/>
  <c r="P233" i="10" s="1"/>
  <c r="R233" i="10" s="1"/>
  <c r="S233" i="10" s="1"/>
  <c r="O233" i="10"/>
  <c r="K156" i="10"/>
  <c r="P156" i="10" s="1"/>
  <c r="O156" i="10"/>
  <c r="O221" i="10"/>
  <c r="K221" i="10"/>
  <c r="P221" i="10" s="1"/>
  <c r="K288" i="10"/>
  <c r="P288" i="10" s="1"/>
  <c r="O288" i="10"/>
  <c r="O110" i="10"/>
  <c r="K110" i="10"/>
  <c r="P110" i="10" s="1"/>
  <c r="K126" i="10"/>
  <c r="P126" i="10" s="1"/>
  <c r="O126" i="10"/>
  <c r="J181" i="10"/>
  <c r="I181" i="10"/>
  <c r="J178" i="10"/>
  <c r="I178" i="10"/>
  <c r="J76" i="10"/>
  <c r="I76" i="10"/>
  <c r="J64" i="10"/>
  <c r="I64" i="10"/>
  <c r="J77" i="10"/>
  <c r="I77" i="10"/>
  <c r="I78" i="10"/>
  <c r="O125" i="10"/>
  <c r="K125" i="10"/>
  <c r="P125" i="10" s="1"/>
  <c r="O94" i="10"/>
  <c r="K94" i="10"/>
  <c r="P94" i="10" s="1"/>
  <c r="R94" i="10" s="1"/>
  <c r="S94" i="10" s="1"/>
  <c r="K249" i="10"/>
  <c r="P249" i="10" s="1"/>
  <c r="R249" i="10" s="1"/>
  <c r="S249" i="10" s="1"/>
  <c r="O249" i="10"/>
  <c r="K190" i="10"/>
  <c r="P190" i="10" s="1"/>
  <c r="O190" i="10"/>
  <c r="K279" i="10"/>
  <c r="P279" i="10" s="1"/>
  <c r="R279" i="10" s="1"/>
  <c r="S279" i="10" s="1"/>
  <c r="O279" i="10"/>
  <c r="K250" i="10"/>
  <c r="P250" i="10" s="1"/>
  <c r="O250" i="10"/>
  <c r="I263" i="10"/>
  <c r="J263" i="10"/>
  <c r="K120" i="10"/>
  <c r="P120" i="10" s="1"/>
  <c r="O120" i="10"/>
  <c r="K201" i="10"/>
  <c r="P201" i="10" s="1"/>
  <c r="R201" i="10" s="1"/>
  <c r="S201" i="10" s="1"/>
  <c r="O201" i="10"/>
  <c r="O246" i="10"/>
  <c r="K246" i="10"/>
  <c r="P246" i="10" s="1"/>
  <c r="R246" i="10" s="1"/>
  <c r="S246" i="10" s="1"/>
  <c r="O196" i="10"/>
  <c r="Q196" i="10" s="1"/>
  <c r="K196" i="10"/>
  <c r="P196" i="10" s="1"/>
  <c r="I168" i="10"/>
  <c r="J168" i="10"/>
  <c r="I176" i="10"/>
  <c r="J176" i="10"/>
  <c r="O213" i="10"/>
  <c r="K213" i="10"/>
  <c r="P213" i="10" s="1"/>
  <c r="R213" i="10" s="1"/>
  <c r="S213" i="10" s="1"/>
  <c r="K214" i="10"/>
  <c r="P214" i="10" s="1"/>
  <c r="R214" i="10" s="1"/>
  <c r="S214" i="10" s="1"/>
  <c r="J75" i="10"/>
  <c r="I75" i="10"/>
  <c r="O88" i="10"/>
  <c r="K88" i="10"/>
  <c r="P88" i="10" s="1"/>
  <c r="J44" i="10"/>
  <c r="I44" i="10"/>
  <c r="K144" i="10"/>
  <c r="P144" i="10" s="1"/>
  <c r="O144" i="10"/>
  <c r="J258" i="10"/>
  <c r="I258" i="10"/>
  <c r="R135" i="10"/>
  <c r="S135" i="10" s="1"/>
  <c r="J173" i="10"/>
  <c r="I173" i="10"/>
  <c r="Q299" i="10"/>
  <c r="O101" i="10"/>
  <c r="K101" i="10"/>
  <c r="P101" i="10" s="1"/>
  <c r="J37" i="10"/>
  <c r="I37" i="10"/>
  <c r="O79" i="10"/>
  <c r="Q79" i="10" s="1"/>
  <c r="K79" i="10"/>
  <c r="P79" i="10" s="1"/>
  <c r="O111" i="10"/>
  <c r="K111" i="10"/>
  <c r="P111" i="10" s="1"/>
  <c r="K123" i="10"/>
  <c r="P123" i="10" s="1"/>
  <c r="O123" i="10"/>
  <c r="K300" i="10"/>
  <c r="P300" i="10" s="1"/>
  <c r="O300" i="10"/>
  <c r="O206" i="10"/>
  <c r="Q206" i="10" s="1"/>
  <c r="K206" i="10"/>
  <c r="P206" i="10" s="1"/>
  <c r="I271" i="10"/>
  <c r="J271" i="10"/>
  <c r="I255" i="10"/>
  <c r="J255" i="10"/>
  <c r="O145" i="10"/>
  <c r="K145" i="10"/>
  <c r="P145" i="10" s="1"/>
  <c r="O229" i="10"/>
  <c r="K229" i="10"/>
  <c r="P229" i="10" s="1"/>
  <c r="K230" i="10"/>
  <c r="P230" i="10" s="1"/>
  <c r="R230" i="10" s="1"/>
  <c r="S230" i="10" s="1"/>
  <c r="K310" i="10"/>
  <c r="P310" i="10" s="1"/>
  <c r="O310" i="10"/>
  <c r="Q310" i="10" s="1"/>
  <c r="K240" i="10"/>
  <c r="P240" i="10" s="1"/>
  <c r="O240" i="10"/>
  <c r="O154" i="10"/>
  <c r="K154" i="10"/>
  <c r="P154" i="10" s="1"/>
  <c r="I179" i="10"/>
  <c r="J179" i="10"/>
  <c r="J183" i="10"/>
  <c r="I183" i="10"/>
  <c r="O82" i="10"/>
  <c r="K82" i="10"/>
  <c r="P82" i="10" s="1"/>
  <c r="K251" i="10"/>
  <c r="P251" i="10" s="1"/>
  <c r="O251" i="10"/>
  <c r="O119" i="10"/>
  <c r="K119" i="10"/>
  <c r="P119" i="10" s="1"/>
  <c r="J62" i="10"/>
  <c r="I62" i="10"/>
  <c r="I73" i="10"/>
  <c r="J73" i="10"/>
  <c r="J69" i="10"/>
  <c r="I69" i="10"/>
  <c r="K117" i="10"/>
  <c r="P117" i="10" s="1"/>
  <c r="O117" i="10"/>
  <c r="J52" i="10"/>
  <c r="I52" i="10"/>
  <c r="I49" i="10"/>
  <c r="J49" i="10"/>
  <c r="J55" i="10"/>
  <c r="I55" i="10"/>
  <c r="O14" i="10"/>
  <c r="Q14" i="10" s="1"/>
  <c r="P14" i="10"/>
  <c r="O127" i="10"/>
  <c r="K127" i="10"/>
  <c r="P127" i="10" s="1"/>
  <c r="R127" i="10" s="1"/>
  <c r="S127" i="10" s="1"/>
  <c r="O124" i="10"/>
  <c r="K124" i="10"/>
  <c r="P124" i="10" s="1"/>
  <c r="O193" i="10"/>
  <c r="K193" i="10"/>
  <c r="P193" i="10" s="1"/>
  <c r="R298" i="10"/>
  <c r="S298" i="10" s="1"/>
  <c r="O113" i="10"/>
  <c r="K113" i="10"/>
  <c r="P113" i="10" s="1"/>
  <c r="O157" i="10"/>
  <c r="K157" i="10"/>
  <c r="P157" i="10" s="1"/>
  <c r="O222" i="10"/>
  <c r="K222" i="10"/>
  <c r="P222" i="10" s="1"/>
  <c r="O153" i="10"/>
  <c r="Q153" i="10" s="1"/>
  <c r="K153" i="10"/>
  <c r="P153" i="10" s="1"/>
  <c r="K286" i="10"/>
  <c r="P286" i="10" s="1"/>
  <c r="R286" i="10" s="1"/>
  <c r="S286" i="10" s="1"/>
  <c r="J256" i="10"/>
  <c r="I256" i="10"/>
  <c r="O252" i="10"/>
  <c r="K252" i="10"/>
  <c r="P252" i="10" s="1"/>
  <c r="J259" i="10"/>
  <c r="I259" i="10"/>
  <c r="O102" i="10"/>
  <c r="K102" i="10"/>
  <c r="P102" i="10" s="1"/>
  <c r="K92" i="10"/>
  <c r="P92" i="10" s="1"/>
  <c r="R92" i="10" s="1"/>
  <c r="S92" i="10" s="1"/>
  <c r="K139" i="10"/>
  <c r="P139" i="10" s="1"/>
  <c r="R139" i="10" s="1"/>
  <c r="S139" i="10" s="1"/>
  <c r="O139" i="10"/>
  <c r="K309" i="10"/>
  <c r="P309" i="10" s="1"/>
  <c r="O309" i="10"/>
  <c r="O19" i="10"/>
  <c r="K19" i="10"/>
  <c r="P19" i="10" s="1"/>
  <c r="O80" i="10"/>
  <c r="K80" i="10"/>
  <c r="P80" i="10" s="1"/>
  <c r="O158" i="10"/>
  <c r="K158" i="10"/>
  <c r="P158" i="10" s="1"/>
  <c r="J182" i="10"/>
  <c r="I182" i="10"/>
  <c r="I186" i="10"/>
  <c r="J186" i="10"/>
  <c r="I187" i="10"/>
  <c r="O188" i="10"/>
  <c r="K188" i="10"/>
  <c r="P188" i="10" s="1"/>
  <c r="K287" i="10"/>
  <c r="P287" i="10" s="1"/>
  <c r="O287" i="10"/>
  <c r="K140" i="10"/>
  <c r="P140" i="10" s="1"/>
  <c r="O140" i="10"/>
  <c r="O204" i="10"/>
  <c r="K204" i="10"/>
  <c r="P204" i="10" s="1"/>
  <c r="O107" i="10"/>
  <c r="K107" i="10"/>
  <c r="P107" i="10" s="1"/>
  <c r="O57" i="10"/>
  <c r="J72" i="10"/>
  <c r="I72" i="10"/>
  <c r="O32" i="10"/>
  <c r="K32" i="10"/>
  <c r="P32" i="10" s="1"/>
  <c r="K33" i="10"/>
  <c r="P33" i="10" s="1"/>
  <c r="R33" i="10" s="1"/>
  <c r="S33" i="10" s="1"/>
  <c r="K136" i="10"/>
  <c r="P136" i="10" s="1"/>
  <c r="O136" i="10"/>
  <c r="O281" i="10"/>
  <c r="K281" i="10"/>
  <c r="P281" i="10" s="1"/>
  <c r="K280" i="10"/>
  <c r="P280" i="10" s="1"/>
  <c r="O280" i="10"/>
  <c r="J254" i="10"/>
  <c r="I254" i="10"/>
  <c r="Q135" i="10"/>
  <c r="J56" i="10"/>
  <c r="K57" i="10" s="1"/>
  <c r="P57" i="10" s="1"/>
  <c r="R57" i="10" s="1"/>
  <c r="S57" i="10" s="1"/>
  <c r="I56" i="10"/>
  <c r="K242" i="10"/>
  <c r="P242" i="10" s="1"/>
  <c r="R242" i="10" s="1"/>
  <c r="S242" i="10" s="1"/>
  <c r="O242" i="10"/>
  <c r="K248" i="10"/>
  <c r="P248" i="10" s="1"/>
  <c r="R248" i="10" s="1"/>
  <c r="S248" i="10" s="1"/>
  <c r="O248" i="10"/>
  <c r="J264" i="10"/>
  <c r="I264" i="10"/>
  <c r="O103" i="10"/>
  <c r="K103" i="10"/>
  <c r="P103" i="10" s="1"/>
  <c r="O291" i="10"/>
  <c r="K291" i="10"/>
  <c r="P291" i="10" s="1"/>
  <c r="O86" i="10"/>
  <c r="Q86" i="10" s="1"/>
  <c r="K86" i="10"/>
  <c r="P86" i="10" s="1"/>
  <c r="I184" i="10"/>
  <c r="J184" i="10"/>
  <c r="K147" i="10"/>
  <c r="P147" i="10" s="1"/>
  <c r="O147" i="10"/>
  <c r="J42" i="10"/>
  <c r="I42" i="10"/>
  <c r="J45" i="10"/>
  <c r="I45" i="10"/>
  <c r="K224" i="10"/>
  <c r="P224" i="10" s="1"/>
  <c r="O224" i="10"/>
  <c r="O18" i="10"/>
  <c r="K18" i="10"/>
  <c r="P18" i="10" s="1"/>
  <c r="O191" i="10"/>
  <c r="K191" i="10"/>
  <c r="P191" i="10" s="1"/>
  <c r="O290" i="10"/>
  <c r="Q290" i="10" s="1"/>
  <c r="K290" i="10"/>
  <c r="P290" i="10" s="1"/>
  <c r="K26" i="10"/>
  <c r="P26" i="10" s="1"/>
  <c r="O26" i="10"/>
  <c r="K131" i="10"/>
  <c r="P131" i="10" s="1"/>
  <c r="O131" i="10"/>
  <c r="O228" i="10"/>
  <c r="K228" i="10"/>
  <c r="P228" i="10" s="1"/>
  <c r="K106" i="10"/>
  <c r="P106" i="10" s="1"/>
  <c r="R106" i="10" s="1"/>
  <c r="S106" i="10" s="1"/>
  <c r="O106" i="10"/>
  <c r="O245" i="10"/>
  <c r="Q245" i="10" s="1"/>
  <c r="K245" i="10"/>
  <c r="P245" i="10" s="1"/>
  <c r="O218" i="10"/>
  <c r="Q218" i="10" s="1"/>
  <c r="K218" i="10"/>
  <c r="P218" i="10" s="1"/>
  <c r="K295" i="10"/>
  <c r="P295" i="10" s="1"/>
  <c r="O295" i="10"/>
  <c r="I260" i="10"/>
  <c r="J260" i="10"/>
  <c r="I270" i="10"/>
  <c r="J270" i="10"/>
  <c r="I267" i="10"/>
  <c r="J267" i="10"/>
  <c r="K112" i="10"/>
  <c r="P112" i="10" s="1"/>
  <c r="O112" i="10"/>
  <c r="O27" i="10"/>
  <c r="Q27" i="10" s="1"/>
  <c r="K27" i="10"/>
  <c r="P27" i="10" s="1"/>
  <c r="K159" i="10"/>
  <c r="P159" i="10" s="1"/>
  <c r="O159" i="10"/>
  <c r="Q159" i="10" s="1"/>
  <c r="K208" i="10"/>
  <c r="P208" i="10" s="1"/>
  <c r="O208" i="10"/>
  <c r="O216" i="10"/>
  <c r="O118" i="10"/>
  <c r="K118" i="10"/>
  <c r="P118" i="10" s="1"/>
  <c r="O85" i="10"/>
  <c r="K85" i="10"/>
  <c r="P85" i="10" s="1"/>
  <c r="R85" i="10" s="1"/>
  <c r="S85" i="10" s="1"/>
  <c r="O199" i="10"/>
  <c r="Q199" i="10" s="1"/>
  <c r="K199" i="10"/>
  <c r="P199" i="10" s="1"/>
  <c r="O231" i="10"/>
  <c r="K231" i="10"/>
  <c r="P231" i="10" s="1"/>
  <c r="K292" i="10"/>
  <c r="P292" i="10" s="1"/>
  <c r="O292" i="10"/>
  <c r="O89" i="10"/>
  <c r="K89" i="10"/>
  <c r="P89" i="10" s="1"/>
  <c r="J167" i="10"/>
  <c r="I167" i="10"/>
  <c r="J177" i="10"/>
  <c r="I177" i="10"/>
  <c r="O97" i="10"/>
  <c r="K97" i="10"/>
  <c r="P97" i="10" s="1"/>
  <c r="I59" i="10"/>
  <c r="J59" i="10"/>
  <c r="J63" i="10"/>
  <c r="I63" i="10"/>
  <c r="O146" i="10"/>
  <c r="K146" i="10"/>
  <c r="P146" i="10" s="1"/>
  <c r="O203" i="10"/>
  <c r="K203" i="10"/>
  <c r="P203" i="10" s="1"/>
  <c r="R203" i="10" s="1"/>
  <c r="S203" i="10" s="1"/>
  <c r="I43" i="10"/>
  <c r="J43" i="10"/>
  <c r="K99" i="10"/>
  <c r="P99" i="10" s="1"/>
  <c r="R99" i="10" s="1"/>
  <c r="S99" i="10" s="1"/>
  <c r="O99" i="10"/>
  <c r="O306" i="10"/>
  <c r="K306" i="10"/>
  <c r="P306" i="10" s="1"/>
  <c r="O307" i="10"/>
  <c r="K307" i="10"/>
  <c r="P307" i="10" s="1"/>
  <c r="R307" i="10" s="1"/>
  <c r="S307" i="10" s="1"/>
  <c r="O96" i="10"/>
  <c r="K96" i="10"/>
  <c r="P96" i="10" s="1"/>
  <c r="Q232" i="10"/>
  <c r="O278" i="10"/>
  <c r="K278" i="10"/>
  <c r="P278" i="10" s="1"/>
  <c r="O150" i="10"/>
  <c r="K150" i="10"/>
  <c r="P150" i="10" s="1"/>
  <c r="O202" i="10"/>
  <c r="K202" i="10"/>
  <c r="P202" i="10" s="1"/>
  <c r="O283" i="10"/>
  <c r="K283" i="10"/>
  <c r="P283" i="10" s="1"/>
  <c r="J68" i="10"/>
  <c r="I68" i="10"/>
  <c r="J74" i="10"/>
  <c r="I74" i="10"/>
  <c r="O308" i="10"/>
  <c r="K308" i="10"/>
  <c r="P308" i="10" s="1"/>
  <c r="O28" i="10"/>
  <c r="Q28" i="10" s="1"/>
  <c r="K28" i="10"/>
  <c r="P28" i="10" s="1"/>
  <c r="J50" i="10"/>
  <c r="I50" i="10"/>
  <c r="J40" i="10"/>
  <c r="I40" i="10"/>
  <c r="J53" i="10"/>
  <c r="I53" i="10"/>
  <c r="O121" i="10"/>
  <c r="K121" i="10"/>
  <c r="P121" i="10" s="1"/>
  <c r="O235" i="10"/>
  <c r="K235" i="10"/>
  <c r="P235" i="10" s="1"/>
  <c r="R235" i="10" s="1"/>
  <c r="S235" i="10" s="1"/>
  <c r="O220" i="10"/>
  <c r="K220" i="10"/>
  <c r="P220" i="10" s="1"/>
  <c r="O98" i="10"/>
  <c r="K98" i="10"/>
  <c r="P98" i="10" s="1"/>
  <c r="K152" i="10"/>
  <c r="P152" i="10" s="1"/>
  <c r="O152" i="10"/>
  <c r="K200" i="10"/>
  <c r="P200" i="10" s="1"/>
  <c r="O200" i="10"/>
  <c r="Q200" i="10" s="1"/>
  <c r="Q143" i="10"/>
  <c r="O104" i="10"/>
  <c r="K104" i="10"/>
  <c r="P104" i="10" s="1"/>
  <c r="O164" i="10"/>
  <c r="K164" i="10"/>
  <c r="P164" i="10" s="1"/>
  <c r="O149" i="10"/>
  <c r="K149" i="10"/>
  <c r="P149" i="10" s="1"/>
  <c r="R149" i="10" s="1"/>
  <c r="S149" i="10" s="1"/>
  <c r="Q209" i="10"/>
  <c r="J273" i="10"/>
  <c r="I273" i="10"/>
  <c r="J261" i="10"/>
  <c r="I261" i="10"/>
  <c r="J266" i="10"/>
  <c r="I266" i="10"/>
  <c r="O81" i="10"/>
  <c r="Q81" i="10" s="1"/>
  <c r="K81" i="10"/>
  <c r="P81" i="10" s="1"/>
  <c r="O237" i="10"/>
  <c r="K237" i="10"/>
  <c r="P237" i="10" s="1"/>
  <c r="R237" i="10" s="1"/>
  <c r="S237" i="10" s="1"/>
  <c r="O31" i="10"/>
  <c r="Q31" i="10" s="1"/>
  <c r="K31" i="10"/>
  <c r="P31" i="10" s="1"/>
  <c r="O95" i="10"/>
  <c r="K95" i="10"/>
  <c r="P95" i="10" s="1"/>
  <c r="K114" i="10"/>
  <c r="P114" i="10" s="1"/>
  <c r="R114" i="10" s="1"/>
  <c r="S114" i="10" s="1"/>
  <c r="O114" i="10"/>
  <c r="K100" i="10"/>
  <c r="P100" i="10" s="1"/>
  <c r="R100" i="10" s="1"/>
  <c r="S100" i="10" s="1"/>
  <c r="O23" i="10"/>
  <c r="K23" i="10"/>
  <c r="P23" i="10" s="1"/>
  <c r="I171" i="10"/>
  <c r="J171" i="10"/>
  <c r="J170" i="10"/>
  <c r="I170" i="10"/>
  <c r="J185" i="10"/>
  <c r="I185" i="10"/>
  <c r="O238" i="10"/>
  <c r="K238" i="10"/>
  <c r="P238" i="10" s="1"/>
  <c r="O219" i="10"/>
  <c r="K219" i="10"/>
  <c r="P219" i="10" s="1"/>
  <c r="O289" i="10"/>
  <c r="K289" i="10"/>
  <c r="P289" i="10" s="1"/>
  <c r="R289" i="10" s="1"/>
  <c r="S289" i="10" s="1"/>
  <c r="K34" i="10"/>
  <c r="P34" i="10" s="1"/>
  <c r="R34" i="10" s="1"/>
  <c r="S34" i="10" s="1"/>
  <c r="O34" i="10"/>
  <c r="J60" i="10"/>
  <c r="I60" i="10"/>
  <c r="I67" i="10"/>
  <c r="J67" i="10"/>
  <c r="J71" i="10"/>
  <c r="I71" i="10"/>
  <c r="K155" i="10"/>
  <c r="P155" i="10" s="1"/>
  <c r="O155" i="10"/>
  <c r="I72" i="5"/>
  <c r="I20" i="9"/>
  <c r="I98" i="9"/>
  <c r="K98" i="9" s="1"/>
  <c r="P98" i="9" s="1"/>
  <c r="R98" i="9" s="1"/>
  <c r="S98" i="9" s="1"/>
  <c r="I28" i="9"/>
  <c r="I260" i="5"/>
  <c r="K260" i="5" s="1"/>
  <c r="P260" i="5" s="1"/>
  <c r="R260" i="5" s="1"/>
  <c r="S260" i="5" s="1"/>
  <c r="I270" i="5"/>
  <c r="J189" i="5"/>
  <c r="O189" i="5" s="1"/>
  <c r="J270" i="5"/>
  <c r="O270" i="5" s="1"/>
  <c r="K228" i="9"/>
  <c r="P228" i="9" s="1"/>
  <c r="R228" i="9" s="1"/>
  <c r="S228" i="9" s="1"/>
  <c r="J202" i="5"/>
  <c r="O202" i="5" s="1"/>
  <c r="J101" i="9"/>
  <c r="I65" i="5"/>
  <c r="J168" i="5"/>
  <c r="O168" i="5" s="1"/>
  <c r="I208" i="5"/>
  <c r="O278" i="8"/>
  <c r="J208" i="5"/>
  <c r="O208" i="5" s="1"/>
  <c r="I42" i="9"/>
  <c r="K42" i="9" s="1"/>
  <c r="P42" i="9" s="1"/>
  <c r="R222" i="9"/>
  <c r="S222" i="9" s="1"/>
  <c r="O38" i="9"/>
  <c r="I185" i="5"/>
  <c r="K274" i="5"/>
  <c r="P274" i="5" s="1"/>
  <c r="R223" i="9"/>
  <c r="S223" i="9" s="1"/>
  <c r="K232" i="9"/>
  <c r="P232" i="9" s="1"/>
  <c r="R232" i="9" s="1"/>
  <c r="S232" i="9" s="1"/>
  <c r="I32" i="9"/>
  <c r="I90" i="9"/>
  <c r="I75" i="5"/>
  <c r="K209" i="9"/>
  <c r="P209" i="9" s="1"/>
  <c r="R209" i="9" s="1"/>
  <c r="S209" i="9" s="1"/>
  <c r="I29" i="9"/>
  <c r="K29" i="9" s="1"/>
  <c r="P29" i="9" s="1"/>
  <c r="R197" i="9"/>
  <c r="S197" i="9" s="1"/>
  <c r="I222" i="5"/>
  <c r="I89" i="9"/>
  <c r="K89" i="9" s="1"/>
  <c r="P89" i="9" s="1"/>
  <c r="R89" i="9" s="1"/>
  <c r="S89" i="9" s="1"/>
  <c r="I33" i="9"/>
  <c r="O82" i="9"/>
  <c r="K116" i="8"/>
  <c r="P116" i="8" s="1"/>
  <c r="I87" i="9"/>
  <c r="Q167" i="9"/>
  <c r="R264" i="9"/>
  <c r="S264" i="9" s="1"/>
  <c r="I86" i="9"/>
  <c r="K172" i="9"/>
  <c r="P172" i="9" s="1"/>
  <c r="R172" i="9" s="1"/>
  <c r="S172" i="9" s="1"/>
  <c r="K213" i="9"/>
  <c r="P213" i="9" s="1"/>
  <c r="R213" i="9" s="1"/>
  <c r="S213" i="9" s="1"/>
  <c r="I108" i="9"/>
  <c r="K251" i="9"/>
  <c r="P251" i="9" s="1"/>
  <c r="I96" i="9"/>
  <c r="K96" i="9" s="1"/>
  <c r="P96" i="9" s="1"/>
  <c r="I189" i="5"/>
  <c r="I43" i="9"/>
  <c r="I127" i="8"/>
  <c r="J127" i="8"/>
  <c r="J180" i="8"/>
  <c r="I180" i="8"/>
  <c r="J44" i="9"/>
  <c r="I44" i="9"/>
  <c r="I227" i="5"/>
  <c r="I269" i="5"/>
  <c r="J230" i="5"/>
  <c r="O230" i="5" s="1"/>
  <c r="O116" i="8"/>
  <c r="I99" i="8"/>
  <c r="J99" i="8"/>
  <c r="I100" i="8"/>
  <c r="J88" i="8"/>
  <c r="I88" i="8"/>
  <c r="I87" i="8"/>
  <c r="J87" i="8"/>
  <c r="I139" i="8"/>
  <c r="J139" i="8"/>
  <c r="I141" i="8"/>
  <c r="J141" i="8"/>
  <c r="J188" i="8"/>
  <c r="I188" i="8"/>
  <c r="J192" i="8"/>
  <c r="I192" i="8"/>
  <c r="I193" i="8"/>
  <c r="J193" i="8"/>
  <c r="I58" i="8"/>
  <c r="J58" i="8"/>
  <c r="J68" i="8"/>
  <c r="I68" i="8"/>
  <c r="I69" i="8"/>
  <c r="J69" i="8"/>
  <c r="J244" i="8"/>
  <c r="I244" i="8"/>
  <c r="I234" i="8"/>
  <c r="J234" i="8"/>
  <c r="I35" i="8"/>
  <c r="J35" i="8"/>
  <c r="I17" i="8"/>
  <c r="J17" i="8"/>
  <c r="I22" i="8"/>
  <c r="J22" i="8"/>
  <c r="I271" i="8"/>
  <c r="J271" i="8"/>
  <c r="O271" i="8" s="1"/>
  <c r="J256" i="8"/>
  <c r="I256" i="8"/>
  <c r="I38" i="5"/>
  <c r="I145" i="8"/>
  <c r="J145" i="8"/>
  <c r="J99" i="9"/>
  <c r="K100" i="9" s="1"/>
  <c r="P100" i="9" s="1"/>
  <c r="R100" i="9" s="1"/>
  <c r="S100" i="9" s="1"/>
  <c r="K106" i="9"/>
  <c r="P106" i="9" s="1"/>
  <c r="R106" i="9" s="1"/>
  <c r="S106" i="9" s="1"/>
  <c r="I109" i="9"/>
  <c r="K109" i="9" s="1"/>
  <c r="P109" i="9" s="1"/>
  <c r="I45" i="8"/>
  <c r="K45" i="8" s="1"/>
  <c r="P45" i="8" s="1"/>
  <c r="J45" i="8"/>
  <c r="J52" i="9"/>
  <c r="I52" i="9"/>
  <c r="J44" i="8"/>
  <c r="O44" i="8" s="1"/>
  <c r="I44" i="8"/>
  <c r="J83" i="9"/>
  <c r="I83" i="9"/>
  <c r="I95" i="8"/>
  <c r="J95" i="8"/>
  <c r="J140" i="8"/>
  <c r="I140" i="8"/>
  <c r="I189" i="8"/>
  <c r="J189" i="8"/>
  <c r="I77" i="8"/>
  <c r="J77" i="8"/>
  <c r="I34" i="8"/>
  <c r="J34" i="8"/>
  <c r="I213" i="8"/>
  <c r="J213" i="8"/>
  <c r="I227" i="8"/>
  <c r="J227" i="8"/>
  <c r="I258" i="8"/>
  <c r="J258" i="8"/>
  <c r="O258" i="8" s="1"/>
  <c r="I39" i="8"/>
  <c r="J39" i="8"/>
  <c r="Q267" i="9"/>
  <c r="J46" i="9"/>
  <c r="O46" i="9" s="1"/>
  <c r="I46" i="9"/>
  <c r="I221" i="5"/>
  <c r="K115" i="8"/>
  <c r="P115" i="8" s="1"/>
  <c r="R115" i="8" s="1"/>
  <c r="S115" i="8" s="1"/>
  <c r="J96" i="8"/>
  <c r="I96" i="8"/>
  <c r="J134" i="8"/>
  <c r="I134" i="8"/>
  <c r="I207" i="8"/>
  <c r="J207" i="8"/>
  <c r="I233" i="8"/>
  <c r="J233" i="8"/>
  <c r="J21" i="8"/>
  <c r="I21" i="8"/>
  <c r="I266" i="8"/>
  <c r="J266" i="8"/>
  <c r="J172" i="8"/>
  <c r="O172" i="8" s="1"/>
  <c r="I172" i="8"/>
  <c r="I70" i="5"/>
  <c r="R267" i="9"/>
  <c r="S267" i="9" s="1"/>
  <c r="I177" i="5"/>
  <c r="I76" i="5"/>
  <c r="I262" i="5"/>
  <c r="K262" i="5" s="1"/>
  <c r="P262" i="5" s="1"/>
  <c r="R262" i="5" s="1"/>
  <c r="S262" i="5" s="1"/>
  <c r="J221" i="5"/>
  <c r="O221" i="5" s="1"/>
  <c r="J84" i="8"/>
  <c r="I84" i="8"/>
  <c r="J80" i="8"/>
  <c r="I80" i="8"/>
  <c r="I85" i="8"/>
  <c r="J85" i="8"/>
  <c r="J128" i="8"/>
  <c r="I128" i="8"/>
  <c r="I130" i="8"/>
  <c r="J130" i="8"/>
  <c r="J142" i="8"/>
  <c r="I142" i="8"/>
  <c r="J198" i="8"/>
  <c r="I198" i="8"/>
  <c r="I203" i="8"/>
  <c r="J203" i="8"/>
  <c r="I194" i="8"/>
  <c r="J194" i="8"/>
  <c r="I66" i="8"/>
  <c r="J66" i="8"/>
  <c r="I74" i="8"/>
  <c r="J74" i="8"/>
  <c r="K114" i="8"/>
  <c r="P114" i="8" s="1"/>
  <c r="I251" i="8"/>
  <c r="J251" i="8"/>
  <c r="I237" i="8"/>
  <c r="J237" i="8"/>
  <c r="I249" i="8"/>
  <c r="J249" i="8"/>
  <c r="I24" i="8"/>
  <c r="J24" i="8"/>
  <c r="I25" i="8"/>
  <c r="J25" i="8"/>
  <c r="J29" i="8"/>
  <c r="I29" i="8"/>
  <c r="J264" i="8"/>
  <c r="I264" i="8"/>
  <c r="I261" i="8"/>
  <c r="J261" i="8"/>
  <c r="I226" i="8"/>
  <c r="J226" i="8"/>
  <c r="I49" i="8"/>
  <c r="J49" i="8"/>
  <c r="J272" i="8"/>
  <c r="I272" i="8"/>
  <c r="I171" i="8"/>
  <c r="K171" i="8" s="1"/>
  <c r="P171" i="8" s="1"/>
  <c r="J171" i="8"/>
  <c r="O171" i="8" s="1"/>
  <c r="I162" i="8"/>
  <c r="J162" i="8"/>
  <c r="O162" i="8" s="1"/>
  <c r="I165" i="8"/>
  <c r="J165" i="8"/>
  <c r="O165" i="8" s="1"/>
  <c r="I161" i="8"/>
  <c r="J161" i="8"/>
  <c r="I149" i="8"/>
  <c r="J149" i="8"/>
  <c r="J56" i="8"/>
  <c r="I56" i="8"/>
  <c r="I53" i="8"/>
  <c r="J53" i="8"/>
  <c r="R252" i="9"/>
  <c r="S252" i="9" s="1"/>
  <c r="I34" i="9"/>
  <c r="I24" i="9"/>
  <c r="K24" i="9" s="1"/>
  <c r="P24" i="9" s="1"/>
  <c r="I166" i="8"/>
  <c r="J270" i="8"/>
  <c r="I270" i="8"/>
  <c r="I50" i="8"/>
  <c r="J50" i="8"/>
  <c r="J48" i="8"/>
  <c r="I48" i="8"/>
  <c r="J126" i="8"/>
  <c r="I126" i="8"/>
  <c r="J236" i="8"/>
  <c r="I236" i="8"/>
  <c r="I265" i="8"/>
  <c r="J265" i="8"/>
  <c r="I51" i="8"/>
  <c r="J51" i="8"/>
  <c r="J54" i="8"/>
  <c r="I54" i="8"/>
  <c r="J91" i="9"/>
  <c r="I91" i="9"/>
  <c r="I131" i="8"/>
  <c r="J131" i="8"/>
  <c r="J238" i="8"/>
  <c r="I238" i="8"/>
  <c r="I245" i="8"/>
  <c r="J245" i="8"/>
  <c r="I16" i="8"/>
  <c r="J16" i="8"/>
  <c r="J23" i="8"/>
  <c r="I23" i="8"/>
  <c r="J176" i="8"/>
  <c r="I176" i="8"/>
  <c r="I255" i="5"/>
  <c r="K255" i="5" s="1"/>
  <c r="P255" i="5" s="1"/>
  <c r="I97" i="8"/>
  <c r="J97" i="8"/>
  <c r="I98" i="8"/>
  <c r="J98" i="8"/>
  <c r="I93" i="8"/>
  <c r="J93" i="8"/>
  <c r="I129" i="8"/>
  <c r="J129" i="8"/>
  <c r="J132" i="8"/>
  <c r="I132" i="8"/>
  <c r="I125" i="8"/>
  <c r="J125" i="8"/>
  <c r="J206" i="8"/>
  <c r="I206" i="8"/>
  <c r="I201" i="8"/>
  <c r="J201" i="8"/>
  <c r="I202" i="8"/>
  <c r="J202" i="8"/>
  <c r="I63" i="8"/>
  <c r="J63" i="8"/>
  <c r="J76" i="8"/>
  <c r="I76" i="8"/>
  <c r="I241" i="8"/>
  <c r="J241" i="8"/>
  <c r="I239" i="8"/>
  <c r="J239" i="8"/>
  <c r="J248" i="8"/>
  <c r="I248" i="8"/>
  <c r="I33" i="8"/>
  <c r="J33" i="8"/>
  <c r="J27" i="8"/>
  <c r="I27" i="8"/>
  <c r="I255" i="8"/>
  <c r="J255" i="8"/>
  <c r="O255" i="8" s="1"/>
  <c r="I259" i="8"/>
  <c r="J259" i="8"/>
  <c r="O259" i="8" s="1"/>
  <c r="J268" i="8"/>
  <c r="O268" i="8" s="1"/>
  <c r="I268" i="8"/>
  <c r="I41" i="8"/>
  <c r="J41" i="8"/>
  <c r="K113" i="8"/>
  <c r="P113" i="8" s="1"/>
  <c r="R113" i="8" s="1"/>
  <c r="S113" i="8" s="1"/>
  <c r="J182" i="8"/>
  <c r="I182" i="8"/>
  <c r="I179" i="8"/>
  <c r="J179" i="8"/>
  <c r="O179" i="8" s="1"/>
  <c r="J228" i="8"/>
  <c r="I228" i="8"/>
  <c r="I256" i="5"/>
  <c r="K256" i="5" s="1"/>
  <c r="P256" i="5" s="1"/>
  <c r="R256" i="5" s="1"/>
  <c r="S256" i="5" s="1"/>
  <c r="I25" i="9"/>
  <c r="J19" i="9"/>
  <c r="I38" i="9"/>
  <c r="I210" i="8"/>
  <c r="J210" i="8"/>
  <c r="I42" i="8"/>
  <c r="J42" i="8"/>
  <c r="J46" i="8"/>
  <c r="O46" i="8" s="1"/>
  <c r="I46" i="8"/>
  <c r="I43" i="8"/>
  <c r="J43" i="8"/>
  <c r="O43" i="8" s="1"/>
  <c r="I65" i="8"/>
  <c r="J65" i="8"/>
  <c r="I242" i="8"/>
  <c r="J242" i="8"/>
  <c r="J196" i="8"/>
  <c r="I196" i="8"/>
  <c r="J174" i="8"/>
  <c r="O174" i="8" s="1"/>
  <c r="I174" i="8"/>
  <c r="K43" i="9"/>
  <c r="P43" i="9" s="1"/>
  <c r="R43" i="9" s="1"/>
  <c r="S43" i="9" s="1"/>
  <c r="I69" i="5"/>
  <c r="I210" i="5"/>
  <c r="K210" i="5" s="1"/>
  <c r="P210" i="5" s="1"/>
  <c r="J75" i="5"/>
  <c r="I82" i="8"/>
  <c r="J82" i="8"/>
  <c r="I79" i="8"/>
  <c r="J79" i="8"/>
  <c r="I137" i="8"/>
  <c r="J137" i="8"/>
  <c r="I138" i="8"/>
  <c r="J138" i="8"/>
  <c r="I133" i="8"/>
  <c r="J133" i="8"/>
  <c r="I197" i="8"/>
  <c r="J197" i="8"/>
  <c r="J208" i="8"/>
  <c r="I208" i="8"/>
  <c r="J60" i="8"/>
  <c r="I60" i="8"/>
  <c r="J62" i="8"/>
  <c r="I62" i="8"/>
  <c r="I247" i="8"/>
  <c r="J247" i="8"/>
  <c r="I235" i="8"/>
  <c r="J235" i="8"/>
  <c r="I26" i="8"/>
  <c r="J26" i="8"/>
  <c r="J19" i="8"/>
  <c r="I19" i="8"/>
  <c r="J14" i="8"/>
  <c r="I14" i="8"/>
  <c r="I218" i="8"/>
  <c r="J218" i="8"/>
  <c r="I231" i="8"/>
  <c r="J231" i="8"/>
  <c r="O231" i="8" s="1"/>
  <c r="I274" i="8"/>
  <c r="J274" i="8"/>
  <c r="I275" i="8"/>
  <c r="I253" i="8"/>
  <c r="J253" i="8"/>
  <c r="O253" i="8" s="1"/>
  <c r="I219" i="8"/>
  <c r="J219" i="8"/>
  <c r="J262" i="8"/>
  <c r="O262" i="8" s="1"/>
  <c r="I262" i="8"/>
  <c r="J224" i="8"/>
  <c r="I224" i="8"/>
  <c r="J222" i="8"/>
  <c r="I222" i="8"/>
  <c r="I146" i="8"/>
  <c r="J146" i="8"/>
  <c r="I51" i="5"/>
  <c r="I178" i="8"/>
  <c r="K178" i="8" s="1"/>
  <c r="P178" i="8" s="1"/>
  <c r="J178" i="8"/>
  <c r="J158" i="8"/>
  <c r="I158" i="8"/>
  <c r="O177" i="8"/>
  <c r="I177" i="8"/>
  <c r="J177" i="8"/>
  <c r="J230" i="8"/>
  <c r="I230" i="8"/>
  <c r="J40" i="8"/>
  <c r="I40" i="8"/>
  <c r="J25" i="9"/>
  <c r="K26" i="9" s="1"/>
  <c r="P26" i="9" s="1"/>
  <c r="I97" i="9"/>
  <c r="K97" i="9" s="1"/>
  <c r="P97" i="9" s="1"/>
  <c r="R140" i="9"/>
  <c r="S140" i="9" s="1"/>
  <c r="I39" i="9"/>
  <c r="I115" i="9"/>
  <c r="J115" i="9"/>
  <c r="O115" i="9" s="1"/>
  <c r="J168" i="8"/>
  <c r="O168" i="8" s="1"/>
  <c r="I168" i="8"/>
  <c r="I120" i="9"/>
  <c r="K120" i="9" s="1"/>
  <c r="P120" i="9" s="1"/>
  <c r="R120" i="9" s="1"/>
  <c r="S120" i="9" s="1"/>
  <c r="J52" i="8"/>
  <c r="I52" i="8"/>
  <c r="I59" i="8"/>
  <c r="J59" i="8"/>
  <c r="J184" i="8"/>
  <c r="K184" i="8" s="1"/>
  <c r="P184" i="8" s="1"/>
  <c r="I184" i="8"/>
  <c r="I173" i="8"/>
  <c r="J173" i="8"/>
  <c r="K173" i="8" s="1"/>
  <c r="P173" i="8" s="1"/>
  <c r="I55" i="8"/>
  <c r="J55" i="8"/>
  <c r="K56" i="8" s="1"/>
  <c r="P56" i="8" s="1"/>
  <c r="I47" i="8"/>
  <c r="J47" i="8"/>
  <c r="O47" i="8" s="1"/>
  <c r="R282" i="9"/>
  <c r="S282" i="9" s="1"/>
  <c r="I73" i="8"/>
  <c r="J73" i="8"/>
  <c r="I225" i="8"/>
  <c r="J225" i="8"/>
  <c r="K225" i="8" s="1"/>
  <c r="P225" i="8" s="1"/>
  <c r="I169" i="8"/>
  <c r="J169" i="8"/>
  <c r="J164" i="8"/>
  <c r="O164" i="8" s="1"/>
  <c r="I164" i="8"/>
  <c r="K164" i="8" s="1"/>
  <c r="P164" i="8" s="1"/>
  <c r="J160" i="8"/>
  <c r="O160" i="8" s="1"/>
  <c r="I160" i="8"/>
  <c r="I254" i="5"/>
  <c r="I261" i="5"/>
  <c r="I195" i="5"/>
  <c r="I90" i="8"/>
  <c r="J90" i="8"/>
  <c r="I89" i="8"/>
  <c r="J89" i="8"/>
  <c r="J124" i="8"/>
  <c r="I124" i="8"/>
  <c r="I123" i="8"/>
  <c r="J123" i="8"/>
  <c r="I191" i="8"/>
  <c r="J191" i="8"/>
  <c r="J190" i="8"/>
  <c r="I190" i="8"/>
  <c r="I67" i="8"/>
  <c r="J67" i="8"/>
  <c r="I71" i="8"/>
  <c r="J71" i="8"/>
  <c r="J70" i="8"/>
  <c r="I70" i="8"/>
  <c r="J246" i="8"/>
  <c r="I246" i="8"/>
  <c r="I243" i="8"/>
  <c r="J243" i="8"/>
  <c r="J31" i="8"/>
  <c r="I31" i="8"/>
  <c r="I32" i="8"/>
  <c r="J32" i="8"/>
  <c r="I18" i="8"/>
  <c r="J18" i="8"/>
  <c r="I215" i="8"/>
  <c r="J215" i="8"/>
  <c r="J216" i="8"/>
  <c r="O216" i="8" s="1"/>
  <c r="I216" i="8"/>
  <c r="I257" i="8"/>
  <c r="J257" i="8"/>
  <c r="J254" i="8"/>
  <c r="I254" i="8"/>
  <c r="I221" i="8"/>
  <c r="J221" i="8"/>
  <c r="J220" i="8"/>
  <c r="K221" i="8" s="1"/>
  <c r="P221" i="8" s="1"/>
  <c r="I220" i="8"/>
  <c r="I157" i="8"/>
  <c r="J157" i="8"/>
  <c r="I170" i="8"/>
  <c r="J170" i="8"/>
  <c r="I167" i="8"/>
  <c r="K167" i="8" s="1"/>
  <c r="P167" i="8" s="1"/>
  <c r="J167" i="8"/>
  <c r="J38" i="8"/>
  <c r="O38" i="8" s="1"/>
  <c r="I38" i="8"/>
  <c r="J144" i="8"/>
  <c r="I144" i="8"/>
  <c r="K144" i="8" s="1"/>
  <c r="P144" i="8" s="1"/>
  <c r="I198" i="5"/>
  <c r="K198" i="5" s="1"/>
  <c r="P198" i="5" s="1"/>
  <c r="I82" i="9"/>
  <c r="J96" i="9"/>
  <c r="I47" i="9"/>
  <c r="I159" i="8"/>
  <c r="I232" i="8"/>
  <c r="I57" i="8"/>
  <c r="I163" i="8"/>
  <c r="J84" i="9"/>
  <c r="I84" i="9"/>
  <c r="I143" i="8"/>
  <c r="I78" i="8"/>
  <c r="I81" i="8"/>
  <c r="J81" i="8"/>
  <c r="J86" i="8"/>
  <c r="I86" i="8"/>
  <c r="J204" i="8"/>
  <c r="I204" i="8"/>
  <c r="I205" i="8"/>
  <c r="J205" i="8"/>
  <c r="I30" i="8"/>
  <c r="J30" i="8"/>
  <c r="I223" i="8"/>
  <c r="J223" i="8"/>
  <c r="O52" i="8"/>
  <c r="I83" i="8"/>
  <c r="J83" i="8"/>
  <c r="J94" i="8"/>
  <c r="I94" i="8"/>
  <c r="I195" i="8"/>
  <c r="J195" i="8"/>
  <c r="J72" i="8"/>
  <c r="I72" i="8"/>
  <c r="I217" i="8"/>
  <c r="J217" i="8"/>
  <c r="I273" i="8"/>
  <c r="J273" i="8"/>
  <c r="O273" i="8" s="1"/>
  <c r="I267" i="5"/>
  <c r="K267" i="5" s="1"/>
  <c r="P267" i="5" s="1"/>
  <c r="R267" i="5" s="1"/>
  <c r="S267" i="5" s="1"/>
  <c r="I71" i="5"/>
  <c r="J195" i="5"/>
  <c r="O195" i="5" s="1"/>
  <c r="J92" i="8"/>
  <c r="I92" i="8"/>
  <c r="I91" i="8"/>
  <c r="J91" i="8"/>
  <c r="I135" i="8"/>
  <c r="J135" i="8"/>
  <c r="J136" i="8"/>
  <c r="I136" i="8"/>
  <c r="I199" i="8"/>
  <c r="J199" i="8"/>
  <c r="J200" i="8"/>
  <c r="I200" i="8"/>
  <c r="J64" i="8"/>
  <c r="I64" i="8"/>
  <c r="I75" i="8"/>
  <c r="J75" i="8"/>
  <c r="I61" i="8"/>
  <c r="J61" i="8"/>
  <c r="J240" i="8"/>
  <c r="I240" i="8"/>
  <c r="I250" i="8"/>
  <c r="J250" i="8"/>
  <c r="I28" i="8"/>
  <c r="J28" i="8"/>
  <c r="J15" i="8"/>
  <c r="I15" i="8"/>
  <c r="I20" i="8"/>
  <c r="J20" i="8"/>
  <c r="I269" i="8"/>
  <c r="J269" i="8"/>
  <c r="I229" i="8"/>
  <c r="J229" i="8"/>
  <c r="K229" i="8" s="1"/>
  <c r="P229" i="8" s="1"/>
  <c r="I267" i="8"/>
  <c r="J267" i="8"/>
  <c r="J214" i="8"/>
  <c r="I214" i="8"/>
  <c r="J260" i="8"/>
  <c r="I260" i="8"/>
  <c r="I263" i="8"/>
  <c r="J263" i="8"/>
  <c r="O263" i="8" s="1"/>
  <c r="I211" i="8"/>
  <c r="J211" i="8"/>
  <c r="O48" i="8"/>
  <c r="J212" i="8"/>
  <c r="I212" i="8"/>
  <c r="I181" i="8"/>
  <c r="J181" i="8"/>
  <c r="O181" i="8" s="1"/>
  <c r="I175" i="8"/>
  <c r="J175" i="8"/>
  <c r="O175" i="8" s="1"/>
  <c r="I151" i="8"/>
  <c r="J151" i="8"/>
  <c r="J152" i="8"/>
  <c r="I152" i="8"/>
  <c r="I169" i="5"/>
  <c r="O185" i="8"/>
  <c r="I185" i="8"/>
  <c r="J185" i="8"/>
  <c r="I45" i="9"/>
  <c r="I99" i="9"/>
  <c r="K99" i="9" s="1"/>
  <c r="P99" i="9" s="1"/>
  <c r="K131" i="9"/>
  <c r="P131" i="9" s="1"/>
  <c r="R131" i="9" s="1"/>
  <c r="S131" i="9" s="1"/>
  <c r="I37" i="8"/>
  <c r="K37" i="8" s="1"/>
  <c r="P37" i="8" s="1"/>
  <c r="J37" i="8"/>
  <c r="O37" i="8" s="1"/>
  <c r="J92" i="9"/>
  <c r="I92" i="9"/>
  <c r="J150" i="8"/>
  <c r="O150" i="8" s="1"/>
  <c r="I150" i="8"/>
  <c r="R26" i="9"/>
  <c r="S26" i="9" s="1"/>
  <c r="O56" i="8"/>
  <c r="O56" i="9"/>
  <c r="K56" i="9"/>
  <c r="P56" i="9" s="1"/>
  <c r="K198" i="9"/>
  <c r="P198" i="9" s="1"/>
  <c r="O198" i="9"/>
  <c r="O170" i="9"/>
  <c r="K170" i="9"/>
  <c r="P170" i="9" s="1"/>
  <c r="R36" i="9"/>
  <c r="S36" i="9" s="1"/>
  <c r="O127" i="9"/>
  <c r="K127" i="9"/>
  <c r="P127" i="9" s="1"/>
  <c r="O307" i="9"/>
  <c r="K307" i="9"/>
  <c r="P307" i="9" s="1"/>
  <c r="J76" i="9"/>
  <c r="I76" i="9"/>
  <c r="K124" i="9"/>
  <c r="P124" i="9" s="1"/>
  <c r="O124" i="9"/>
  <c r="O41" i="9"/>
  <c r="K41" i="9"/>
  <c r="P41" i="9" s="1"/>
  <c r="R205" i="9"/>
  <c r="S205" i="9" s="1"/>
  <c r="O276" i="9"/>
  <c r="K276" i="9"/>
  <c r="P276" i="9" s="1"/>
  <c r="O229" i="9"/>
  <c r="K229" i="9"/>
  <c r="P229" i="9" s="1"/>
  <c r="O245" i="9"/>
  <c r="K245" i="9"/>
  <c r="P245" i="9" s="1"/>
  <c r="O17" i="9"/>
  <c r="K17" i="9"/>
  <c r="P17" i="9" s="1"/>
  <c r="K121" i="9"/>
  <c r="P121" i="9" s="1"/>
  <c r="O121" i="9"/>
  <c r="Q122" i="9" s="1"/>
  <c r="O182" i="9"/>
  <c r="K182" i="9"/>
  <c r="P182" i="9" s="1"/>
  <c r="K215" i="9"/>
  <c r="P215" i="9" s="1"/>
  <c r="O215" i="9"/>
  <c r="O257" i="9"/>
  <c r="K257" i="9"/>
  <c r="P257" i="9" s="1"/>
  <c r="K27" i="9"/>
  <c r="P27" i="9" s="1"/>
  <c r="O27" i="9"/>
  <c r="O85" i="9"/>
  <c r="O296" i="9"/>
  <c r="K296" i="9"/>
  <c r="P296" i="9" s="1"/>
  <c r="O225" i="9"/>
  <c r="K225" i="9"/>
  <c r="P225" i="9" s="1"/>
  <c r="K30" i="9"/>
  <c r="P30" i="9" s="1"/>
  <c r="O30" i="9"/>
  <c r="I153" i="9"/>
  <c r="J153" i="9"/>
  <c r="J162" i="9"/>
  <c r="I162" i="9"/>
  <c r="J149" i="9"/>
  <c r="I149" i="9"/>
  <c r="Q247" i="9"/>
  <c r="O244" i="9"/>
  <c r="K244" i="9"/>
  <c r="P244" i="9" s="1"/>
  <c r="R244" i="9" s="1"/>
  <c r="S244" i="9" s="1"/>
  <c r="O272" i="9"/>
  <c r="K272" i="9"/>
  <c r="P272" i="9" s="1"/>
  <c r="O81" i="9"/>
  <c r="K81" i="9"/>
  <c r="P81" i="9" s="1"/>
  <c r="R187" i="9"/>
  <c r="S187" i="9" s="1"/>
  <c r="K231" i="9"/>
  <c r="P231" i="9" s="1"/>
  <c r="O231" i="9"/>
  <c r="O233" i="9"/>
  <c r="K233" i="9"/>
  <c r="P233" i="9" s="1"/>
  <c r="K234" i="9"/>
  <c r="P234" i="9" s="1"/>
  <c r="R234" i="9" s="1"/>
  <c r="S234" i="9" s="1"/>
  <c r="J67" i="9"/>
  <c r="I67" i="9"/>
  <c r="O57" i="9"/>
  <c r="K57" i="9"/>
  <c r="P57" i="9" s="1"/>
  <c r="J71" i="9"/>
  <c r="I71" i="9"/>
  <c r="O49" i="9"/>
  <c r="K49" i="9"/>
  <c r="P49" i="9" s="1"/>
  <c r="O113" i="9"/>
  <c r="K113" i="9"/>
  <c r="P113" i="9" s="1"/>
  <c r="R113" i="9" s="1"/>
  <c r="S113" i="9" s="1"/>
  <c r="O288" i="9"/>
  <c r="K288" i="9"/>
  <c r="P288" i="9" s="1"/>
  <c r="O24" i="9"/>
  <c r="O109" i="9"/>
  <c r="O292" i="9"/>
  <c r="K292" i="9"/>
  <c r="P292" i="9" s="1"/>
  <c r="R298" i="9"/>
  <c r="S298" i="9" s="1"/>
  <c r="O39" i="9"/>
  <c r="K39" i="9"/>
  <c r="P39" i="9" s="1"/>
  <c r="O311" i="9"/>
  <c r="K311" i="9"/>
  <c r="P311" i="9" s="1"/>
  <c r="K253" i="9"/>
  <c r="P253" i="9" s="1"/>
  <c r="O253" i="9"/>
  <c r="J148" i="9"/>
  <c r="I148" i="9"/>
  <c r="O241" i="9"/>
  <c r="K241" i="9"/>
  <c r="P241" i="9" s="1"/>
  <c r="J72" i="9"/>
  <c r="I72" i="9"/>
  <c r="O88" i="9"/>
  <c r="K88" i="9"/>
  <c r="P88" i="9" s="1"/>
  <c r="O263" i="9"/>
  <c r="K263" i="9"/>
  <c r="P263" i="9" s="1"/>
  <c r="K239" i="9"/>
  <c r="P239" i="9" s="1"/>
  <c r="O239" i="9"/>
  <c r="J158" i="9"/>
  <c r="I158" i="9"/>
  <c r="O265" i="9"/>
  <c r="K265" i="9"/>
  <c r="P265" i="9" s="1"/>
  <c r="R265" i="9" s="1"/>
  <c r="S265" i="9" s="1"/>
  <c r="O125" i="9"/>
  <c r="K125" i="9"/>
  <c r="P125" i="9" s="1"/>
  <c r="J63" i="9"/>
  <c r="I63" i="9"/>
  <c r="K112" i="9"/>
  <c r="P112" i="9" s="1"/>
  <c r="O112" i="9"/>
  <c r="O243" i="9"/>
  <c r="K243" i="9"/>
  <c r="P243" i="9" s="1"/>
  <c r="O262" i="9"/>
  <c r="K262" i="9"/>
  <c r="P262" i="9" s="1"/>
  <c r="K211" i="9"/>
  <c r="P211" i="9" s="1"/>
  <c r="O211" i="9"/>
  <c r="O45" i="9"/>
  <c r="K136" i="9"/>
  <c r="P136" i="9" s="1"/>
  <c r="O136" i="9"/>
  <c r="O201" i="9"/>
  <c r="K201" i="9"/>
  <c r="P201" i="9" s="1"/>
  <c r="O294" i="9"/>
  <c r="K294" i="9"/>
  <c r="P294" i="9" s="1"/>
  <c r="O271" i="9"/>
  <c r="K271" i="9"/>
  <c r="P271" i="9" s="1"/>
  <c r="O110" i="9"/>
  <c r="K110" i="9"/>
  <c r="P110" i="9" s="1"/>
  <c r="O192" i="9"/>
  <c r="K192" i="9"/>
  <c r="P192" i="9" s="1"/>
  <c r="O286" i="9"/>
  <c r="K286" i="9"/>
  <c r="P286" i="9" s="1"/>
  <c r="O95" i="9"/>
  <c r="K95" i="9"/>
  <c r="P95" i="9" s="1"/>
  <c r="O119" i="9"/>
  <c r="Q120" i="9" s="1"/>
  <c r="K119" i="9"/>
  <c r="P119" i="9" s="1"/>
  <c r="J155" i="9"/>
  <c r="I155" i="9"/>
  <c r="J154" i="9"/>
  <c r="I154" i="9"/>
  <c r="I157" i="9"/>
  <c r="J157" i="9"/>
  <c r="O281" i="9"/>
  <c r="K281" i="9"/>
  <c r="P281" i="9" s="1"/>
  <c r="K138" i="9"/>
  <c r="P138" i="9" s="1"/>
  <c r="O138" i="9"/>
  <c r="O285" i="9"/>
  <c r="K285" i="9"/>
  <c r="P285" i="9" s="1"/>
  <c r="J68" i="9"/>
  <c r="I68" i="9"/>
  <c r="J74" i="9"/>
  <c r="I74" i="9"/>
  <c r="J62" i="9"/>
  <c r="I62" i="9"/>
  <c r="O117" i="9"/>
  <c r="K117" i="9"/>
  <c r="P117" i="9" s="1"/>
  <c r="O89" i="9"/>
  <c r="O220" i="9"/>
  <c r="K220" i="9"/>
  <c r="P220" i="9" s="1"/>
  <c r="K37" i="9"/>
  <c r="P37" i="9" s="1"/>
  <c r="O37" i="9"/>
  <c r="K38" i="9"/>
  <c r="P38" i="9" s="1"/>
  <c r="R38" i="9" s="1"/>
  <c r="S38" i="9" s="1"/>
  <c r="K104" i="9"/>
  <c r="P104" i="9" s="1"/>
  <c r="O104" i="9"/>
  <c r="K132" i="9"/>
  <c r="P132" i="9" s="1"/>
  <c r="O132" i="9"/>
  <c r="K180" i="9"/>
  <c r="P180" i="9" s="1"/>
  <c r="O180" i="9"/>
  <c r="O284" i="9"/>
  <c r="K284" i="9"/>
  <c r="P284" i="9" s="1"/>
  <c r="O254" i="9"/>
  <c r="K254" i="9"/>
  <c r="P254" i="9" s="1"/>
  <c r="O226" i="9"/>
  <c r="K226" i="9"/>
  <c r="P226" i="9" s="1"/>
  <c r="J160" i="9"/>
  <c r="I160" i="9"/>
  <c r="O134" i="9"/>
  <c r="K134" i="9"/>
  <c r="P134" i="9" s="1"/>
  <c r="O235" i="9"/>
  <c r="K235" i="9"/>
  <c r="P235" i="9" s="1"/>
  <c r="K181" i="9"/>
  <c r="P181" i="9" s="1"/>
  <c r="O181" i="9"/>
  <c r="O50" i="9"/>
  <c r="K50" i="9"/>
  <c r="P50" i="9" s="1"/>
  <c r="K306" i="9"/>
  <c r="P306" i="9" s="1"/>
  <c r="O306" i="9"/>
  <c r="J60" i="9"/>
  <c r="I60" i="9"/>
  <c r="K137" i="9"/>
  <c r="P137" i="9" s="1"/>
  <c r="O137" i="9"/>
  <c r="O177" i="9"/>
  <c r="K177" i="9"/>
  <c r="P177" i="9" s="1"/>
  <c r="K19" i="9"/>
  <c r="P19" i="9" s="1"/>
  <c r="O19" i="9"/>
  <c r="O102" i="9"/>
  <c r="K102" i="9"/>
  <c r="P102" i="9" s="1"/>
  <c r="O174" i="9"/>
  <c r="K174" i="9"/>
  <c r="P174" i="9" s="1"/>
  <c r="O268" i="9"/>
  <c r="K268" i="9"/>
  <c r="P268" i="9" s="1"/>
  <c r="O15" i="9"/>
  <c r="K15" i="9"/>
  <c r="P15" i="9" s="1"/>
  <c r="K22" i="9"/>
  <c r="P22" i="9" s="1"/>
  <c r="O22" i="9"/>
  <c r="J156" i="9"/>
  <c r="I156" i="9"/>
  <c r="J146" i="9"/>
  <c r="I146" i="9"/>
  <c r="I166" i="9"/>
  <c r="J165" i="9"/>
  <c r="I165" i="9"/>
  <c r="O179" i="9"/>
  <c r="K179" i="9"/>
  <c r="P179" i="9" s="1"/>
  <c r="K259" i="9"/>
  <c r="P259" i="9" s="1"/>
  <c r="O259" i="9"/>
  <c r="J66" i="9"/>
  <c r="I66" i="9"/>
  <c r="I59" i="9"/>
  <c r="J59" i="9"/>
  <c r="J70" i="9"/>
  <c r="I70" i="9"/>
  <c r="O270" i="9"/>
  <c r="K270" i="9"/>
  <c r="P270" i="9" s="1"/>
  <c r="K90" i="9"/>
  <c r="P90" i="9" s="1"/>
  <c r="R90" i="9" s="1"/>
  <c r="S90" i="9" s="1"/>
  <c r="K171" i="9"/>
  <c r="P171" i="9" s="1"/>
  <c r="O171" i="9"/>
  <c r="O309" i="9"/>
  <c r="K309" i="9"/>
  <c r="P309" i="9" s="1"/>
  <c r="Q123" i="9"/>
  <c r="O101" i="9"/>
  <c r="K101" i="9"/>
  <c r="P101" i="9" s="1"/>
  <c r="K200" i="9"/>
  <c r="P200" i="9" s="1"/>
  <c r="O200" i="9"/>
  <c r="O248" i="9"/>
  <c r="K248" i="9"/>
  <c r="P248" i="9" s="1"/>
  <c r="O96" i="9"/>
  <c r="O280" i="9"/>
  <c r="K280" i="9"/>
  <c r="P280" i="9" s="1"/>
  <c r="O126" i="9"/>
  <c r="K126" i="9"/>
  <c r="P126" i="9" s="1"/>
  <c r="O18" i="9"/>
  <c r="K18" i="9"/>
  <c r="P18" i="9" s="1"/>
  <c r="J152" i="9"/>
  <c r="I152" i="9"/>
  <c r="O29" i="9"/>
  <c r="K283" i="9"/>
  <c r="P283" i="9" s="1"/>
  <c r="O283" i="9"/>
  <c r="O42" i="9"/>
  <c r="Q43" i="9" s="1"/>
  <c r="O135" i="9"/>
  <c r="K135" i="9"/>
  <c r="P135" i="9" s="1"/>
  <c r="K207" i="9"/>
  <c r="P207" i="9" s="1"/>
  <c r="O207" i="9"/>
  <c r="O114" i="9"/>
  <c r="K114" i="9"/>
  <c r="P114" i="9" s="1"/>
  <c r="K188" i="9"/>
  <c r="P188" i="9" s="1"/>
  <c r="O188" i="9"/>
  <c r="K303" i="9"/>
  <c r="P303" i="9" s="1"/>
  <c r="O303" i="9"/>
  <c r="O240" i="9"/>
  <c r="K240" i="9"/>
  <c r="P240" i="9" s="1"/>
  <c r="O169" i="9"/>
  <c r="K169" i="9"/>
  <c r="P169" i="9" s="1"/>
  <c r="O204" i="9"/>
  <c r="K204" i="9"/>
  <c r="P204" i="9" s="1"/>
  <c r="O300" i="9"/>
  <c r="K300" i="9"/>
  <c r="P300" i="9" s="1"/>
  <c r="R300" i="9" s="1"/>
  <c r="S300" i="9" s="1"/>
  <c r="O218" i="9"/>
  <c r="K218" i="9"/>
  <c r="P218" i="9" s="1"/>
  <c r="R218" i="9" s="1"/>
  <c r="S218" i="9" s="1"/>
  <c r="K219" i="9"/>
  <c r="P219" i="9" s="1"/>
  <c r="R219" i="9" s="1"/>
  <c r="S219" i="9" s="1"/>
  <c r="O35" i="9"/>
  <c r="Q36" i="9" s="1"/>
  <c r="K35" i="9"/>
  <c r="P35" i="9" s="1"/>
  <c r="K107" i="9"/>
  <c r="P107" i="9" s="1"/>
  <c r="O107" i="9"/>
  <c r="K108" i="9"/>
  <c r="P108" i="9" s="1"/>
  <c r="R108" i="9" s="1"/>
  <c r="S108" i="9" s="1"/>
  <c r="O86" i="9"/>
  <c r="K86" i="9"/>
  <c r="P86" i="9" s="1"/>
  <c r="J147" i="9"/>
  <c r="I147" i="9"/>
  <c r="J163" i="9"/>
  <c r="I163" i="9"/>
  <c r="O293" i="9"/>
  <c r="K293" i="9"/>
  <c r="P293" i="9" s="1"/>
  <c r="O210" i="9"/>
  <c r="K210" i="9"/>
  <c r="P210" i="9" s="1"/>
  <c r="O269" i="9"/>
  <c r="K269" i="9"/>
  <c r="P269" i="9" s="1"/>
  <c r="K128" i="9"/>
  <c r="P128" i="9" s="1"/>
  <c r="O128" i="9"/>
  <c r="O93" i="9"/>
  <c r="O175" i="9"/>
  <c r="K175" i="9"/>
  <c r="P175" i="9" s="1"/>
  <c r="O193" i="9"/>
  <c r="K193" i="9"/>
  <c r="P193" i="9" s="1"/>
  <c r="O310" i="9"/>
  <c r="K310" i="9"/>
  <c r="P310" i="9" s="1"/>
  <c r="O261" i="9"/>
  <c r="K261" i="9"/>
  <c r="P261" i="9" s="1"/>
  <c r="J61" i="9"/>
  <c r="I61" i="9"/>
  <c r="I65" i="9"/>
  <c r="J65" i="9"/>
  <c r="J69" i="9"/>
  <c r="I69" i="9"/>
  <c r="O94" i="9"/>
  <c r="K94" i="9"/>
  <c r="P94" i="9" s="1"/>
  <c r="O103" i="9"/>
  <c r="K103" i="9"/>
  <c r="P103" i="9" s="1"/>
  <c r="K199" i="9"/>
  <c r="P199" i="9" s="1"/>
  <c r="O199" i="9"/>
  <c r="O299" i="9"/>
  <c r="K299" i="9"/>
  <c r="P299" i="9" s="1"/>
  <c r="K291" i="9"/>
  <c r="P291" i="9" s="1"/>
  <c r="O291" i="9"/>
  <c r="O33" i="9"/>
  <c r="K33" i="9"/>
  <c r="P33" i="9" s="1"/>
  <c r="R123" i="9"/>
  <c r="S123" i="9" s="1"/>
  <c r="O79" i="9"/>
  <c r="K79" i="9"/>
  <c r="P79" i="9" s="1"/>
  <c r="O301" i="9"/>
  <c r="K301" i="9"/>
  <c r="P301" i="9" s="1"/>
  <c r="O217" i="9"/>
  <c r="K217" i="9"/>
  <c r="P217" i="9" s="1"/>
  <c r="O258" i="9"/>
  <c r="K258" i="9"/>
  <c r="P258" i="9" s="1"/>
  <c r="K304" i="9"/>
  <c r="P304" i="9" s="1"/>
  <c r="O304" i="9"/>
  <c r="O130" i="9"/>
  <c r="K130" i="9"/>
  <c r="P130" i="9" s="1"/>
  <c r="I150" i="9"/>
  <c r="J150" i="9"/>
  <c r="J75" i="9"/>
  <c r="I75" i="9"/>
  <c r="K305" i="9"/>
  <c r="P305" i="9" s="1"/>
  <c r="O305" i="9"/>
  <c r="O20" i="9"/>
  <c r="K20" i="9"/>
  <c r="P20" i="9" s="1"/>
  <c r="O168" i="9"/>
  <c r="K168" i="9"/>
  <c r="P168" i="9" s="1"/>
  <c r="K53" i="9"/>
  <c r="P53" i="9" s="1"/>
  <c r="O53" i="9"/>
  <c r="K290" i="9"/>
  <c r="P290" i="9" s="1"/>
  <c r="O290" i="9"/>
  <c r="Q197" i="9"/>
  <c r="K256" i="9"/>
  <c r="P256" i="9" s="1"/>
  <c r="O256" i="9"/>
  <c r="O302" i="9"/>
  <c r="K302" i="9"/>
  <c r="P302" i="9" s="1"/>
  <c r="O176" i="9"/>
  <c r="K176" i="9"/>
  <c r="P176" i="9" s="1"/>
  <c r="Q298" i="9"/>
  <c r="K21" i="9"/>
  <c r="P21" i="9" s="1"/>
  <c r="O21" i="9"/>
  <c r="O129" i="9"/>
  <c r="K129" i="9"/>
  <c r="P129" i="9" s="1"/>
  <c r="O279" i="9"/>
  <c r="K279" i="9"/>
  <c r="P279" i="9" s="1"/>
  <c r="K266" i="9"/>
  <c r="P266" i="9" s="1"/>
  <c r="R266" i="9" s="1"/>
  <c r="S266" i="9" s="1"/>
  <c r="K260" i="9"/>
  <c r="P260" i="9" s="1"/>
  <c r="O260" i="9"/>
  <c r="O16" i="9"/>
  <c r="K16" i="9"/>
  <c r="P16" i="9" s="1"/>
  <c r="K208" i="9"/>
  <c r="P208" i="9" s="1"/>
  <c r="O208" i="9"/>
  <c r="O141" i="9"/>
  <c r="K141" i="9"/>
  <c r="P141" i="9" s="1"/>
  <c r="O278" i="9"/>
  <c r="K278" i="9"/>
  <c r="P278" i="9" s="1"/>
  <c r="O255" i="9"/>
  <c r="K255" i="9"/>
  <c r="P255" i="9" s="1"/>
  <c r="O40" i="9"/>
  <c r="K40" i="9"/>
  <c r="P40" i="9" s="1"/>
  <c r="I161" i="9"/>
  <c r="J161" i="9"/>
  <c r="J144" i="9"/>
  <c r="I144" i="9"/>
  <c r="J151" i="9"/>
  <c r="I151" i="9"/>
  <c r="O183" i="9"/>
  <c r="K183" i="9"/>
  <c r="P183" i="9" s="1"/>
  <c r="O190" i="9"/>
  <c r="K190" i="9"/>
  <c r="P190" i="9" s="1"/>
  <c r="O221" i="9"/>
  <c r="Q222" i="9" s="1"/>
  <c r="K221" i="9"/>
  <c r="P221" i="9" s="1"/>
  <c r="Q223" i="9"/>
  <c r="O178" i="9"/>
  <c r="K178" i="9"/>
  <c r="P178" i="9" s="1"/>
  <c r="K246" i="9"/>
  <c r="P246" i="9" s="1"/>
  <c r="R246" i="9" s="1"/>
  <c r="S246" i="9" s="1"/>
  <c r="O32" i="9"/>
  <c r="K32" i="9"/>
  <c r="P32" i="9" s="1"/>
  <c r="I73" i="9"/>
  <c r="J73" i="9"/>
  <c r="J77" i="9"/>
  <c r="I77" i="9"/>
  <c r="I78" i="9"/>
  <c r="O142" i="9"/>
  <c r="K142" i="9"/>
  <c r="P142" i="9" s="1"/>
  <c r="O273" i="9"/>
  <c r="K273" i="9"/>
  <c r="P273" i="9" s="1"/>
  <c r="O116" i="9"/>
  <c r="K216" i="9"/>
  <c r="P216" i="9" s="1"/>
  <c r="R216" i="9" s="1"/>
  <c r="S216" i="9" s="1"/>
  <c r="O191" i="9"/>
  <c r="K191" i="9"/>
  <c r="P191" i="9" s="1"/>
  <c r="O295" i="9"/>
  <c r="K295" i="9"/>
  <c r="P295" i="9" s="1"/>
  <c r="K242" i="9"/>
  <c r="P242" i="9" s="1"/>
  <c r="O242" i="9"/>
  <c r="O28" i="9"/>
  <c r="K28" i="9"/>
  <c r="P28" i="9" s="1"/>
  <c r="O51" i="9"/>
  <c r="K51" i="9"/>
  <c r="P51" i="9" s="1"/>
  <c r="O105" i="9"/>
  <c r="Q106" i="9" s="1"/>
  <c r="K105" i="9"/>
  <c r="P105" i="9" s="1"/>
  <c r="Q173" i="9"/>
  <c r="O287" i="9"/>
  <c r="K287" i="9"/>
  <c r="P287" i="9" s="1"/>
  <c r="O118" i="9"/>
  <c r="K118" i="9"/>
  <c r="P118" i="9" s="1"/>
  <c r="O31" i="9"/>
  <c r="K31" i="9"/>
  <c r="P31" i="9" s="1"/>
  <c r="O308" i="9"/>
  <c r="K308" i="9"/>
  <c r="P308" i="9" s="1"/>
  <c r="K274" i="9"/>
  <c r="P274" i="9" s="1"/>
  <c r="O274" i="9"/>
  <c r="O97" i="9"/>
  <c r="O202" i="9"/>
  <c r="K202" i="9"/>
  <c r="P202" i="9" s="1"/>
  <c r="K189" i="9"/>
  <c r="P189" i="9" s="1"/>
  <c r="O189" i="9"/>
  <c r="J164" i="9"/>
  <c r="I164" i="9"/>
  <c r="O80" i="9"/>
  <c r="K80" i="9"/>
  <c r="P80" i="9" s="1"/>
  <c r="K54" i="9"/>
  <c r="P54" i="9" s="1"/>
  <c r="O54" i="9"/>
  <c r="O185" i="9"/>
  <c r="K185" i="9"/>
  <c r="P185" i="9" s="1"/>
  <c r="O195" i="9"/>
  <c r="K195" i="9"/>
  <c r="P195" i="9" s="1"/>
  <c r="O99" i="9"/>
  <c r="Q100" i="9" s="1"/>
  <c r="O87" i="9"/>
  <c r="K87" i="9"/>
  <c r="P87" i="9" s="1"/>
  <c r="R167" i="9"/>
  <c r="S167" i="9" s="1"/>
  <c r="K236" i="9"/>
  <c r="P236" i="9" s="1"/>
  <c r="R236" i="9" s="1"/>
  <c r="S236" i="9" s="1"/>
  <c r="O237" i="9"/>
  <c r="K237" i="9"/>
  <c r="P237" i="9" s="1"/>
  <c r="O23" i="9"/>
  <c r="K23" i="9"/>
  <c r="P23" i="9" s="1"/>
  <c r="O48" i="9"/>
  <c r="K48" i="9"/>
  <c r="P48" i="9" s="1"/>
  <c r="O203" i="9"/>
  <c r="K203" i="9"/>
  <c r="P203" i="9" s="1"/>
  <c r="O249" i="9"/>
  <c r="K249" i="9"/>
  <c r="P249" i="9" s="1"/>
  <c r="K250" i="9"/>
  <c r="P250" i="9" s="1"/>
  <c r="R250" i="9" s="1"/>
  <c r="S250" i="9" s="1"/>
  <c r="K139" i="9"/>
  <c r="P139" i="9" s="1"/>
  <c r="R139" i="9" s="1"/>
  <c r="S139" i="9" s="1"/>
  <c r="O139" i="9"/>
  <c r="O133" i="9"/>
  <c r="K133" i="9"/>
  <c r="P133" i="9" s="1"/>
  <c r="R133" i="9" s="1"/>
  <c r="S133" i="9" s="1"/>
  <c r="O143" i="9"/>
  <c r="K143" i="9"/>
  <c r="P143" i="9" s="1"/>
  <c r="I145" i="9"/>
  <c r="J145" i="9"/>
  <c r="J159" i="9"/>
  <c r="I159" i="9"/>
  <c r="O186" i="9"/>
  <c r="Q187" i="9" s="1"/>
  <c r="K186" i="9"/>
  <c r="P186" i="9" s="1"/>
  <c r="R186" i="9" s="1"/>
  <c r="S186" i="9" s="1"/>
  <c r="K275" i="9"/>
  <c r="P275" i="9" s="1"/>
  <c r="R275" i="9" s="1"/>
  <c r="S275" i="9" s="1"/>
  <c r="O14" i="9"/>
  <c r="K14" i="9"/>
  <c r="P14" i="9" s="1"/>
  <c r="O111" i="9"/>
  <c r="K111" i="9"/>
  <c r="P111" i="9" s="1"/>
  <c r="O289" i="9"/>
  <c r="K289" i="9"/>
  <c r="P289" i="9" s="1"/>
  <c r="K224" i="9"/>
  <c r="P224" i="9" s="1"/>
  <c r="O224" i="9"/>
  <c r="I58" i="9"/>
  <c r="J58" i="9"/>
  <c r="J64" i="9"/>
  <c r="I64" i="9"/>
  <c r="O55" i="9"/>
  <c r="K55" i="9"/>
  <c r="P55" i="9" s="1"/>
  <c r="O34" i="9"/>
  <c r="K34" i="9"/>
  <c r="P34" i="9" s="1"/>
  <c r="O184" i="9"/>
  <c r="K184" i="9"/>
  <c r="P184" i="9" s="1"/>
  <c r="K206" i="9"/>
  <c r="P206" i="9" s="1"/>
  <c r="O206" i="9"/>
  <c r="O277" i="9"/>
  <c r="K277" i="9"/>
  <c r="P277" i="9" s="1"/>
  <c r="O227" i="9"/>
  <c r="K227" i="9"/>
  <c r="P227" i="9" s="1"/>
  <c r="K297" i="9"/>
  <c r="P297" i="9" s="1"/>
  <c r="R297" i="9" s="1"/>
  <c r="S297" i="9" s="1"/>
  <c r="O47" i="9"/>
  <c r="O194" i="9"/>
  <c r="K194" i="9"/>
  <c r="P194" i="9" s="1"/>
  <c r="K82" i="9"/>
  <c r="P82" i="9" s="1"/>
  <c r="R82" i="9" s="1"/>
  <c r="S82" i="9" s="1"/>
  <c r="R173" i="9"/>
  <c r="S173" i="9" s="1"/>
  <c r="Q214" i="9"/>
  <c r="O212" i="9"/>
  <c r="K212" i="9"/>
  <c r="P212" i="9" s="1"/>
  <c r="K278" i="8"/>
  <c r="P278" i="8" s="1"/>
  <c r="R278" i="8" s="1"/>
  <c r="S278" i="8" s="1"/>
  <c r="K295" i="8"/>
  <c r="P295" i="8" s="1"/>
  <c r="R295" i="8" s="1"/>
  <c r="S295" i="8" s="1"/>
  <c r="I197" i="5"/>
  <c r="K197" i="5" s="1"/>
  <c r="P197" i="5" s="1"/>
  <c r="I174" i="5"/>
  <c r="K174" i="5" s="1"/>
  <c r="J253" i="5"/>
  <c r="O253" i="5" s="1"/>
  <c r="I253" i="5"/>
  <c r="J169" i="5"/>
  <c r="O169" i="5" s="1"/>
  <c r="J271" i="5"/>
  <c r="K272" i="5" s="1"/>
  <c r="P272" i="5" s="1"/>
  <c r="R272" i="5" s="1"/>
  <c r="S272" i="5" s="1"/>
  <c r="J70" i="5"/>
  <c r="O70" i="5" s="1"/>
  <c r="I184" i="5"/>
  <c r="I140" i="5"/>
  <c r="I74" i="5"/>
  <c r="I64" i="5"/>
  <c r="I194" i="5"/>
  <c r="K194" i="5" s="1"/>
  <c r="P194" i="5" s="1"/>
  <c r="I77" i="5"/>
  <c r="K77" i="5" s="1"/>
  <c r="P77" i="5" s="1"/>
  <c r="I53" i="5"/>
  <c r="I60" i="5"/>
  <c r="K60" i="5" s="1"/>
  <c r="P60" i="5" s="1"/>
  <c r="R60" i="5" s="1"/>
  <c r="S60" i="5" s="1"/>
  <c r="I258" i="5"/>
  <c r="K258" i="5" s="1"/>
  <c r="P258" i="5" s="1"/>
  <c r="I55" i="5"/>
  <c r="K55" i="5" s="1"/>
  <c r="P55" i="5" s="1"/>
  <c r="I259" i="5"/>
  <c r="K107" i="8"/>
  <c r="P107" i="8" s="1"/>
  <c r="R107" i="8" s="1"/>
  <c r="S107" i="8" s="1"/>
  <c r="J205" i="5"/>
  <c r="K205" i="5" s="1"/>
  <c r="P205" i="5" s="1"/>
  <c r="I188" i="5"/>
  <c r="K188" i="5" s="1"/>
  <c r="P188" i="5" s="1"/>
  <c r="I108" i="5"/>
  <c r="K108" i="5" s="1"/>
  <c r="P108" i="5" s="1"/>
  <c r="I178" i="5"/>
  <c r="K178" i="5" s="1"/>
  <c r="P178" i="5" s="1"/>
  <c r="J73" i="5"/>
  <c r="O73" i="5" s="1"/>
  <c r="J63" i="5"/>
  <c r="I193" i="5"/>
  <c r="K193" i="5" s="1"/>
  <c r="P193" i="5" s="1"/>
  <c r="I35" i="5"/>
  <c r="K172" i="8"/>
  <c r="P172" i="8" s="1"/>
  <c r="I15" i="5"/>
  <c r="I181" i="5"/>
  <c r="K58" i="5"/>
  <c r="P58" i="5" s="1"/>
  <c r="I66" i="5"/>
  <c r="K66" i="5" s="1"/>
  <c r="P66" i="5" s="1"/>
  <c r="I207" i="5"/>
  <c r="K207" i="5" s="1"/>
  <c r="P207" i="5" s="1"/>
  <c r="I203" i="5"/>
  <c r="K203" i="5" s="1"/>
  <c r="P203" i="5" s="1"/>
  <c r="I199" i="5"/>
  <c r="K199" i="5" s="1"/>
  <c r="P199" i="5" s="1"/>
  <c r="I246" i="5"/>
  <c r="O158" i="8"/>
  <c r="K41" i="8"/>
  <c r="P41" i="8" s="1"/>
  <c r="I47" i="5"/>
  <c r="K179" i="8"/>
  <c r="P179" i="8" s="1"/>
  <c r="I43" i="5"/>
  <c r="I200" i="5"/>
  <c r="I173" i="5"/>
  <c r="K173" i="5" s="1"/>
  <c r="P173" i="5" s="1"/>
  <c r="I170" i="5"/>
  <c r="K154" i="5"/>
  <c r="P154" i="5" s="1"/>
  <c r="R154" i="5" s="1"/>
  <c r="S154" i="5" s="1"/>
  <c r="I40" i="5"/>
  <c r="I242" i="5"/>
  <c r="K272" i="8"/>
  <c r="P272" i="8" s="1"/>
  <c r="R114" i="8"/>
  <c r="S114" i="8" s="1"/>
  <c r="I30" i="5"/>
  <c r="J51" i="5"/>
  <c r="O51" i="5" s="1"/>
  <c r="J67" i="5"/>
  <c r="I124" i="5"/>
  <c r="I54" i="5"/>
  <c r="K54" i="5" s="1"/>
  <c r="P54" i="5" s="1"/>
  <c r="I243" i="5"/>
  <c r="K243" i="5" s="1"/>
  <c r="P243" i="5" s="1"/>
  <c r="J61" i="5"/>
  <c r="O61" i="5" s="1"/>
  <c r="J47" i="5"/>
  <c r="O47" i="5" s="1"/>
  <c r="I44" i="5"/>
  <c r="K44" i="5" s="1"/>
  <c r="P44" i="5" s="1"/>
  <c r="K275" i="5"/>
  <c r="P275" i="5" s="1"/>
  <c r="R275" i="5" s="1"/>
  <c r="S275" i="5" s="1"/>
  <c r="I20" i="5"/>
  <c r="O50" i="8"/>
  <c r="O265" i="8"/>
  <c r="O39" i="8"/>
  <c r="I187" i="5"/>
  <c r="J186" i="5"/>
  <c r="O186" i="5" s="1"/>
  <c r="I61" i="5"/>
  <c r="J72" i="5"/>
  <c r="O72" i="5" s="1"/>
  <c r="I172" i="5"/>
  <c r="K172" i="5" s="1"/>
  <c r="R166" i="5"/>
  <c r="S166" i="5" s="1"/>
  <c r="J175" i="5"/>
  <c r="O175" i="5" s="1"/>
  <c r="I175" i="5"/>
  <c r="I73" i="5"/>
  <c r="I52" i="5"/>
  <c r="I48" i="5"/>
  <c r="I238" i="5"/>
  <c r="K149" i="5"/>
  <c r="P149" i="5" s="1"/>
  <c r="K53" i="5"/>
  <c r="P53" i="5" s="1"/>
  <c r="R53" i="5" s="1"/>
  <c r="S53" i="5" s="1"/>
  <c r="O149" i="8"/>
  <c r="K264" i="5"/>
  <c r="P264" i="5" s="1"/>
  <c r="R264" i="5" s="1"/>
  <c r="S264" i="5" s="1"/>
  <c r="K215" i="8"/>
  <c r="P215" i="8" s="1"/>
  <c r="K150" i="5"/>
  <c r="P150" i="5" s="1"/>
  <c r="J182" i="5"/>
  <c r="O182" i="5" s="1"/>
  <c r="I183" i="5"/>
  <c r="J30" i="5"/>
  <c r="I115" i="5"/>
  <c r="K180" i="8"/>
  <c r="P180" i="8" s="1"/>
  <c r="O41" i="8"/>
  <c r="I21" i="5"/>
  <c r="I182" i="5"/>
  <c r="I41" i="5"/>
  <c r="K41" i="5" s="1"/>
  <c r="P41" i="5" s="1"/>
  <c r="R41" i="5" s="1"/>
  <c r="S41" i="5" s="1"/>
  <c r="I116" i="5"/>
  <c r="K116" i="5" s="1"/>
  <c r="P116" i="5" s="1"/>
  <c r="J20" i="5"/>
  <c r="O20" i="5" s="1"/>
  <c r="K179" i="5"/>
  <c r="P179" i="5" s="1"/>
  <c r="R179" i="5" s="1"/>
  <c r="S179" i="5" s="1"/>
  <c r="O218" i="8"/>
  <c r="O212" i="8"/>
  <c r="I180" i="5"/>
  <c r="K180" i="5" s="1"/>
  <c r="J39" i="5"/>
  <c r="O39" i="5" s="1"/>
  <c r="I171" i="5"/>
  <c r="K171" i="5" s="1"/>
  <c r="P171" i="5" s="1"/>
  <c r="R171" i="5" s="1"/>
  <c r="S171" i="5" s="1"/>
  <c r="I109" i="5"/>
  <c r="K109" i="5" s="1"/>
  <c r="P109" i="5" s="1"/>
  <c r="I130" i="5"/>
  <c r="K130" i="5" s="1"/>
  <c r="P130" i="5" s="1"/>
  <c r="I105" i="5"/>
  <c r="K105" i="5" s="1"/>
  <c r="P105" i="5" s="1"/>
  <c r="Q116" i="8"/>
  <c r="I24" i="5"/>
  <c r="I129" i="5"/>
  <c r="K129" i="5" s="1"/>
  <c r="P129" i="5" s="1"/>
  <c r="O167" i="8"/>
  <c r="I31" i="5"/>
  <c r="I106" i="5"/>
  <c r="K106" i="5" s="1"/>
  <c r="P106" i="5" s="1"/>
  <c r="I56" i="5"/>
  <c r="I134" i="5"/>
  <c r="I125" i="5"/>
  <c r="K218" i="5"/>
  <c r="P218" i="5" s="1"/>
  <c r="R218" i="5" s="1"/>
  <c r="S218" i="5" s="1"/>
  <c r="I50" i="5"/>
  <c r="J50" i="5"/>
  <c r="O50" i="5" s="1"/>
  <c r="I46" i="5"/>
  <c r="K46" i="5" s="1"/>
  <c r="P46" i="5" s="1"/>
  <c r="J56" i="5"/>
  <c r="I277" i="5"/>
  <c r="O213" i="8"/>
  <c r="I33" i="5"/>
  <c r="Q289" i="8"/>
  <c r="I45" i="5"/>
  <c r="K45" i="5" s="1"/>
  <c r="P45" i="5" s="1"/>
  <c r="J42" i="5"/>
  <c r="I42" i="5"/>
  <c r="I27" i="5"/>
  <c r="K27" i="5" s="1"/>
  <c r="P27" i="5" s="1"/>
  <c r="R143" i="5"/>
  <c r="S143" i="5" s="1"/>
  <c r="I37" i="5"/>
  <c r="J37" i="5"/>
  <c r="I49" i="5"/>
  <c r="K49" i="5" s="1"/>
  <c r="P49" i="5" s="1"/>
  <c r="Q296" i="8"/>
  <c r="I287" i="5"/>
  <c r="J287" i="5"/>
  <c r="O287" i="5" s="1"/>
  <c r="O261" i="8"/>
  <c r="I301" i="5"/>
  <c r="J301" i="5"/>
  <c r="O301" i="5" s="1"/>
  <c r="J299" i="5"/>
  <c r="O299" i="5" s="1"/>
  <c r="I299" i="5"/>
  <c r="K275" i="8"/>
  <c r="J297" i="5"/>
  <c r="O297" i="5" s="1"/>
  <c r="I286" i="5"/>
  <c r="J286" i="5"/>
  <c r="O286" i="5" s="1"/>
  <c r="I311" i="5"/>
  <c r="J311" i="5"/>
  <c r="O311" i="5" s="1"/>
  <c r="I295" i="5"/>
  <c r="J295" i="5"/>
  <c r="O295" i="5" s="1"/>
  <c r="I26" i="5"/>
  <c r="K26" i="5" s="1"/>
  <c r="P26" i="5" s="1"/>
  <c r="I17" i="5"/>
  <c r="K17" i="5" s="1"/>
  <c r="P17" i="5" s="1"/>
  <c r="K145" i="5"/>
  <c r="P145" i="5" s="1"/>
  <c r="R145" i="5" s="1"/>
  <c r="S145" i="5" s="1"/>
  <c r="R157" i="5"/>
  <c r="S157" i="5" s="1"/>
  <c r="J277" i="5"/>
  <c r="O277" i="5" s="1"/>
  <c r="O257" i="8"/>
  <c r="I16" i="5"/>
  <c r="K16" i="5" s="1"/>
  <c r="J302" i="5"/>
  <c r="O302" i="5" s="1"/>
  <c r="I302" i="5"/>
  <c r="I304" i="5"/>
  <c r="J304" i="5"/>
  <c r="O304" i="5" s="1"/>
  <c r="I309" i="5"/>
  <c r="J309" i="5"/>
  <c r="O309" i="5" s="1"/>
  <c r="I293" i="5"/>
  <c r="J293" i="5"/>
  <c r="O293" i="5" s="1"/>
  <c r="I14" i="5"/>
  <c r="O256" i="8"/>
  <c r="I306" i="5"/>
  <c r="J306" i="5"/>
  <c r="O306" i="5" s="1"/>
  <c r="J303" i="5"/>
  <c r="O303" i="5" s="1"/>
  <c r="I303" i="5"/>
  <c r="J124" i="5"/>
  <c r="O124" i="5" s="1"/>
  <c r="I282" i="5"/>
  <c r="J282" i="5"/>
  <c r="O282" i="5" s="1"/>
  <c r="J285" i="5"/>
  <c r="O285" i="5" s="1"/>
  <c r="I285" i="5"/>
  <c r="I278" i="5"/>
  <c r="Q167" i="5"/>
  <c r="I284" i="5"/>
  <c r="J284" i="5"/>
  <c r="O284" i="5" s="1"/>
  <c r="I18" i="5"/>
  <c r="K268" i="8"/>
  <c r="P268" i="8" s="1"/>
  <c r="I281" i="5"/>
  <c r="J281" i="5"/>
  <c r="O281" i="5" s="1"/>
  <c r="J33" i="5"/>
  <c r="O33" i="5" s="1"/>
  <c r="K144" i="5"/>
  <c r="P144" i="5" s="1"/>
  <c r="I25" i="5"/>
  <c r="K25" i="5" s="1"/>
  <c r="P25" i="5" s="1"/>
  <c r="I34" i="5"/>
  <c r="I138" i="5"/>
  <c r="K258" i="8"/>
  <c r="P258" i="8" s="1"/>
  <c r="I290" i="5"/>
  <c r="J290" i="5"/>
  <c r="O290" i="5" s="1"/>
  <c r="J300" i="5"/>
  <c r="O300" i="5" s="1"/>
  <c r="I300" i="5"/>
  <c r="I307" i="5"/>
  <c r="J307" i="5"/>
  <c r="O307" i="5" s="1"/>
  <c r="I291" i="5"/>
  <c r="J291" i="5"/>
  <c r="O291" i="5" s="1"/>
  <c r="J23" i="5"/>
  <c r="O23" i="5" s="1"/>
  <c r="I23" i="5"/>
  <c r="J35" i="5"/>
  <c r="O35" i="5" s="1"/>
  <c r="I22" i="5"/>
  <c r="K22" i="5" s="1"/>
  <c r="P22" i="5" s="1"/>
  <c r="I292" i="5"/>
  <c r="J292" i="5"/>
  <c r="O292" i="5" s="1"/>
  <c r="J288" i="5"/>
  <c r="O288" i="5" s="1"/>
  <c r="I288" i="5"/>
  <c r="J298" i="5"/>
  <c r="O298" i="5" s="1"/>
  <c r="J283" i="5"/>
  <c r="O283" i="5" s="1"/>
  <c r="I283" i="5"/>
  <c r="I135" i="5"/>
  <c r="I126" i="5"/>
  <c r="K126" i="5" s="1"/>
  <c r="P126" i="5" s="1"/>
  <c r="J134" i="5"/>
  <c r="O134" i="5" s="1"/>
  <c r="I28" i="5"/>
  <c r="J28" i="5"/>
  <c r="O28" i="5" s="1"/>
  <c r="J310" i="5"/>
  <c r="O310" i="5" s="1"/>
  <c r="I310" i="5"/>
  <c r="I280" i="5"/>
  <c r="J280" i="5"/>
  <c r="O280" i="5" s="1"/>
  <c r="I19" i="5"/>
  <c r="J18" i="5"/>
  <c r="O18" i="5" s="1"/>
  <c r="I32" i="5"/>
  <c r="J32" i="5"/>
  <c r="O32" i="5" s="1"/>
  <c r="I308" i="5"/>
  <c r="J308" i="5"/>
  <c r="O308" i="5" s="1"/>
  <c r="I113" i="5"/>
  <c r="K113" i="5" s="1"/>
  <c r="P113" i="5" s="1"/>
  <c r="I29" i="5"/>
  <c r="R78" i="5"/>
  <c r="S78" i="5" s="1"/>
  <c r="I136" i="5"/>
  <c r="K120" i="8"/>
  <c r="P120" i="8" s="1"/>
  <c r="R120" i="8" s="1"/>
  <c r="S120" i="8" s="1"/>
  <c r="I294" i="5"/>
  <c r="J294" i="5"/>
  <c r="O294" i="5" s="1"/>
  <c r="I296" i="5"/>
  <c r="J296" i="5"/>
  <c r="O296" i="5" s="1"/>
  <c r="I305" i="5"/>
  <c r="J305" i="5"/>
  <c r="O305" i="5" s="1"/>
  <c r="I289" i="5"/>
  <c r="J289" i="5"/>
  <c r="O289" i="5" s="1"/>
  <c r="O270" i="8"/>
  <c r="K155" i="8"/>
  <c r="P155" i="8" s="1"/>
  <c r="O155" i="8"/>
  <c r="O159" i="8"/>
  <c r="K159" i="8"/>
  <c r="P159" i="8" s="1"/>
  <c r="K44" i="8"/>
  <c r="P44" i="8" s="1"/>
  <c r="O224" i="8"/>
  <c r="K279" i="8"/>
  <c r="P279" i="8" s="1"/>
  <c r="O279" i="8"/>
  <c r="O57" i="8"/>
  <c r="K57" i="8"/>
  <c r="P57" i="8" s="1"/>
  <c r="O229" i="8"/>
  <c r="K290" i="8"/>
  <c r="P290" i="8" s="1"/>
  <c r="O290" i="8"/>
  <c r="O299" i="8"/>
  <c r="K299" i="8"/>
  <c r="P299" i="8" s="1"/>
  <c r="O272" i="8"/>
  <c r="K310" i="8"/>
  <c r="P310" i="8" s="1"/>
  <c r="O310" i="8"/>
  <c r="O110" i="8"/>
  <c r="K110" i="8"/>
  <c r="P110" i="8" s="1"/>
  <c r="O102" i="8"/>
  <c r="K102" i="8"/>
  <c r="P102" i="8" s="1"/>
  <c r="O267" i="8"/>
  <c r="O101" i="8"/>
  <c r="K101" i="8"/>
  <c r="P101" i="8" s="1"/>
  <c r="K300" i="8"/>
  <c r="P300" i="8" s="1"/>
  <c r="O300" i="8"/>
  <c r="O210" i="8"/>
  <c r="K305" i="8"/>
  <c r="P305" i="8" s="1"/>
  <c r="O305" i="8"/>
  <c r="O144" i="8"/>
  <c r="O230" i="8"/>
  <c r="O301" i="8"/>
  <c r="K301" i="8"/>
  <c r="P301" i="8" s="1"/>
  <c r="O217" i="8"/>
  <c r="K286" i="8"/>
  <c r="P286" i="8" s="1"/>
  <c r="O286" i="8"/>
  <c r="O163" i="8"/>
  <c r="O109" i="8"/>
  <c r="K109" i="8"/>
  <c r="P109" i="8" s="1"/>
  <c r="O280" i="8"/>
  <c r="K280" i="8"/>
  <c r="P280" i="8" s="1"/>
  <c r="K103" i="8"/>
  <c r="P103" i="8" s="1"/>
  <c r="R103" i="8" s="1"/>
  <c r="S103" i="8" s="1"/>
  <c r="O104" i="8"/>
  <c r="K104" i="8"/>
  <c r="P104" i="8" s="1"/>
  <c r="O291" i="8"/>
  <c r="K291" i="8"/>
  <c r="P291" i="8" s="1"/>
  <c r="K153" i="8"/>
  <c r="P153" i="8" s="1"/>
  <c r="O153" i="8"/>
  <c r="O307" i="8"/>
  <c r="K307" i="8"/>
  <c r="P307" i="8" s="1"/>
  <c r="K285" i="8"/>
  <c r="P285" i="8" s="1"/>
  <c r="O285" i="8"/>
  <c r="K306" i="8"/>
  <c r="P306" i="8" s="1"/>
  <c r="O306" i="8"/>
  <c r="O302" i="8"/>
  <c r="K302" i="8"/>
  <c r="P302" i="8" s="1"/>
  <c r="K271" i="8"/>
  <c r="P271" i="8" s="1"/>
  <c r="K281" i="8"/>
  <c r="P281" i="8" s="1"/>
  <c r="R281" i="8" s="1"/>
  <c r="S281" i="8" s="1"/>
  <c r="R116" i="8"/>
  <c r="S116" i="8" s="1"/>
  <c r="O152" i="8"/>
  <c r="O277" i="8"/>
  <c r="K277" i="8"/>
  <c r="P277" i="8" s="1"/>
  <c r="K293" i="8"/>
  <c r="P293" i="8" s="1"/>
  <c r="O293" i="8"/>
  <c r="O274" i="8"/>
  <c r="O78" i="8"/>
  <c r="Q114" i="8"/>
  <c r="K154" i="8"/>
  <c r="P154" i="8" s="1"/>
  <c r="R154" i="8" s="1"/>
  <c r="S154" i="8" s="1"/>
  <c r="K309" i="8"/>
  <c r="P309" i="8" s="1"/>
  <c r="O309" i="8"/>
  <c r="R289" i="8"/>
  <c r="S289" i="8" s="1"/>
  <c r="O111" i="8"/>
  <c r="K111" i="8"/>
  <c r="P111" i="8" s="1"/>
  <c r="K112" i="8"/>
  <c r="P112" i="8" s="1"/>
  <c r="R112" i="8" s="1"/>
  <c r="S112" i="8" s="1"/>
  <c r="K156" i="8"/>
  <c r="P156" i="8" s="1"/>
  <c r="R156" i="8" s="1"/>
  <c r="S156" i="8" s="1"/>
  <c r="O283" i="8"/>
  <c r="K283" i="8"/>
  <c r="P283" i="8" s="1"/>
  <c r="K282" i="8"/>
  <c r="P282" i="8" s="1"/>
  <c r="O282" i="8"/>
  <c r="O117" i="8"/>
  <c r="K117" i="8"/>
  <c r="P117" i="8" s="1"/>
  <c r="O214" i="8"/>
  <c r="R296" i="8"/>
  <c r="S296" i="8" s="1"/>
  <c r="O121" i="8"/>
  <c r="K121" i="8"/>
  <c r="P121" i="8" s="1"/>
  <c r="K122" i="8"/>
  <c r="P122" i="8" s="1"/>
  <c r="O122" i="8"/>
  <c r="O304" i="8"/>
  <c r="K304" i="8"/>
  <c r="P304" i="8" s="1"/>
  <c r="K160" i="8"/>
  <c r="P160" i="8" s="1"/>
  <c r="O55" i="8"/>
  <c r="O161" i="8"/>
  <c r="K161" i="8"/>
  <c r="P161" i="8" s="1"/>
  <c r="O118" i="8"/>
  <c r="K118" i="8"/>
  <c r="P118" i="8" s="1"/>
  <c r="K162" i="8"/>
  <c r="P162" i="8" s="1"/>
  <c r="O170" i="8"/>
  <c r="O54" i="8"/>
  <c r="K54" i="8"/>
  <c r="P54" i="8" s="1"/>
  <c r="K166" i="8"/>
  <c r="P166" i="8" s="1"/>
  <c r="R166" i="8" s="1"/>
  <c r="S166" i="8" s="1"/>
  <c r="K308" i="8"/>
  <c r="P308" i="8" s="1"/>
  <c r="O308" i="8"/>
  <c r="O186" i="8"/>
  <c r="K186" i="8"/>
  <c r="P186" i="8" s="1"/>
  <c r="O148" i="8"/>
  <c r="K148" i="8"/>
  <c r="P148" i="8" s="1"/>
  <c r="O294" i="8"/>
  <c r="K294" i="8"/>
  <c r="P294" i="8" s="1"/>
  <c r="K297" i="8"/>
  <c r="P297" i="8" s="1"/>
  <c r="O297" i="8"/>
  <c r="K108" i="8"/>
  <c r="P108" i="8" s="1"/>
  <c r="O108" i="8"/>
  <c r="O119" i="8"/>
  <c r="K119" i="8"/>
  <c r="P119" i="8" s="1"/>
  <c r="O53" i="8"/>
  <c r="O221" i="8"/>
  <c r="K106" i="8"/>
  <c r="P106" i="8" s="1"/>
  <c r="O106" i="8"/>
  <c r="K311" i="8"/>
  <c r="P311" i="8" s="1"/>
  <c r="O311" i="8"/>
  <c r="K228" i="8"/>
  <c r="P228" i="8" s="1"/>
  <c r="O228" i="8"/>
  <c r="O178" i="8"/>
  <c r="O219" i="8"/>
  <c r="R303" i="8"/>
  <c r="S303" i="8" s="1"/>
  <c r="O145" i="8"/>
  <c r="O187" i="8"/>
  <c r="K187" i="8"/>
  <c r="P187" i="8" s="1"/>
  <c r="O287" i="8"/>
  <c r="K287" i="8"/>
  <c r="P287" i="8" s="1"/>
  <c r="K292" i="8"/>
  <c r="P292" i="8" s="1"/>
  <c r="O292" i="8"/>
  <c r="O180" i="8"/>
  <c r="K105" i="8"/>
  <c r="P105" i="8" s="1"/>
  <c r="R105" i="8" s="1"/>
  <c r="S105" i="8" s="1"/>
  <c r="O226" i="8"/>
  <c r="K288" i="8"/>
  <c r="P288" i="8" s="1"/>
  <c r="R288" i="8" s="1"/>
  <c r="S288" i="8" s="1"/>
  <c r="O284" i="8"/>
  <c r="K284" i="8"/>
  <c r="P284" i="8" s="1"/>
  <c r="O211" i="8"/>
  <c r="O45" i="8"/>
  <c r="O40" i="8"/>
  <c r="K40" i="8"/>
  <c r="P40" i="8" s="1"/>
  <c r="K298" i="8"/>
  <c r="P298" i="8" s="1"/>
  <c r="O298" i="8"/>
  <c r="O215" i="8"/>
  <c r="O232" i="8"/>
  <c r="O227" i="8"/>
  <c r="K276" i="8"/>
  <c r="P276" i="8" s="1"/>
  <c r="O276" i="8"/>
  <c r="R156" i="5"/>
  <c r="S156" i="5" s="1"/>
  <c r="I233" i="5"/>
  <c r="J233" i="5"/>
  <c r="O233" i="5" s="1"/>
  <c r="I121" i="5"/>
  <c r="J121" i="5"/>
  <c r="O121" i="5" s="1"/>
  <c r="I122" i="5"/>
  <c r="I137" i="5"/>
  <c r="K137" i="5" s="1"/>
  <c r="I133" i="5"/>
  <c r="K133" i="5" s="1"/>
  <c r="P133" i="5" s="1"/>
  <c r="I111" i="5"/>
  <c r="J111" i="5"/>
  <c r="O111" i="5" s="1"/>
  <c r="I118" i="5"/>
  <c r="J118" i="5"/>
  <c r="O118" i="5" s="1"/>
  <c r="I132" i="5"/>
  <c r="K209" i="5"/>
  <c r="P209" i="5" s="1"/>
  <c r="R209" i="5" s="1"/>
  <c r="S209" i="5" s="1"/>
  <c r="J103" i="5"/>
  <c r="O103" i="5" s="1"/>
  <c r="I103" i="5"/>
  <c r="J247" i="5"/>
  <c r="O247" i="5" s="1"/>
  <c r="I247" i="5"/>
  <c r="Q165" i="5"/>
  <c r="Q58" i="5"/>
  <c r="I119" i="5"/>
  <c r="J119" i="5"/>
  <c r="O119" i="5" s="1"/>
  <c r="I276" i="5"/>
  <c r="J276" i="5"/>
  <c r="O276" i="5" s="1"/>
  <c r="J250" i="5"/>
  <c r="O250" i="5" s="1"/>
  <c r="I250" i="5"/>
  <c r="J123" i="5"/>
  <c r="O123" i="5" s="1"/>
  <c r="I123" i="5"/>
  <c r="K81" i="5"/>
  <c r="P81" i="5" s="1"/>
  <c r="R81" i="5" s="1"/>
  <c r="S81" i="5" s="1"/>
  <c r="J135" i="5"/>
  <c r="O135" i="5" s="1"/>
  <c r="J236" i="5"/>
  <c r="O236" i="5" s="1"/>
  <c r="I236" i="5"/>
  <c r="K269" i="5"/>
  <c r="P269" i="5" s="1"/>
  <c r="R269" i="5" s="1"/>
  <c r="S269" i="5" s="1"/>
  <c r="J138" i="5"/>
  <c r="O138" i="5" s="1"/>
  <c r="I131" i="5"/>
  <c r="J131" i="5"/>
  <c r="O131" i="5" s="1"/>
  <c r="I239" i="5"/>
  <c r="J239" i="5"/>
  <c r="O239" i="5" s="1"/>
  <c r="J245" i="5"/>
  <c r="O245" i="5" s="1"/>
  <c r="I245" i="5"/>
  <c r="K152" i="5"/>
  <c r="P152" i="5" s="1"/>
  <c r="R152" i="5" s="1"/>
  <c r="S152" i="5" s="1"/>
  <c r="I279" i="5"/>
  <c r="K279" i="5" s="1"/>
  <c r="P279" i="5" s="1"/>
  <c r="I128" i="5"/>
  <c r="K128" i="5" s="1"/>
  <c r="P128" i="5" s="1"/>
  <c r="I234" i="5"/>
  <c r="J102" i="5"/>
  <c r="O102" i="5" s="1"/>
  <c r="I102" i="5"/>
  <c r="I114" i="5"/>
  <c r="J114" i="5"/>
  <c r="O114" i="5" s="1"/>
  <c r="J248" i="5"/>
  <c r="O248" i="5" s="1"/>
  <c r="I248" i="5"/>
  <c r="I237" i="5"/>
  <c r="J237" i="5"/>
  <c r="O237" i="5" s="1"/>
  <c r="I139" i="5"/>
  <c r="J139" i="5"/>
  <c r="O139" i="5" s="1"/>
  <c r="I249" i="5"/>
  <c r="J249" i="5"/>
  <c r="O249" i="5" s="1"/>
  <c r="J110" i="5"/>
  <c r="O110" i="5" s="1"/>
  <c r="I110" i="5"/>
  <c r="J244" i="5"/>
  <c r="O244" i="5" s="1"/>
  <c r="I244" i="5"/>
  <c r="J240" i="5"/>
  <c r="O240" i="5" s="1"/>
  <c r="I240" i="5"/>
  <c r="J141" i="5"/>
  <c r="O141" i="5" s="1"/>
  <c r="I141" i="5"/>
  <c r="J235" i="5"/>
  <c r="O235" i="5" s="1"/>
  <c r="I235" i="5"/>
  <c r="I104" i="5"/>
  <c r="K204" i="5"/>
  <c r="P204" i="5" s="1"/>
  <c r="R204" i="5" s="1"/>
  <c r="S204" i="5" s="1"/>
  <c r="I127" i="5"/>
  <c r="K127" i="5" s="1"/>
  <c r="P127" i="5" s="1"/>
  <c r="I120" i="5"/>
  <c r="Q265" i="5"/>
  <c r="Q179" i="5"/>
  <c r="I112" i="5"/>
  <c r="I101" i="5"/>
  <c r="J101" i="5"/>
  <c r="O101" i="5" s="1"/>
  <c r="I117" i="5"/>
  <c r="K117" i="5" s="1"/>
  <c r="P117" i="5" s="1"/>
  <c r="I241" i="5"/>
  <c r="J241" i="5"/>
  <c r="J251" i="5"/>
  <c r="O251" i="5" s="1"/>
  <c r="I252" i="5"/>
  <c r="I251" i="5"/>
  <c r="I107" i="5"/>
  <c r="K107" i="5" s="1"/>
  <c r="P107" i="5" s="1"/>
  <c r="K86" i="5"/>
  <c r="P86" i="5" s="1"/>
  <c r="K177" i="5"/>
  <c r="P177" i="5" s="1"/>
  <c r="R265" i="5"/>
  <c r="S265" i="5" s="1"/>
  <c r="K89" i="5"/>
  <c r="P89" i="5" s="1"/>
  <c r="R83" i="5"/>
  <c r="S83" i="5" s="1"/>
  <c r="K84" i="5"/>
  <c r="P84" i="5" s="1"/>
  <c r="K160" i="5"/>
  <c r="P160" i="5" s="1"/>
  <c r="K163" i="5"/>
  <c r="P163" i="5" s="1"/>
  <c r="R274" i="5"/>
  <c r="S274" i="5" s="1"/>
  <c r="R96" i="5"/>
  <c r="S96" i="5" s="1"/>
  <c r="K88" i="5"/>
  <c r="P88" i="5" s="1"/>
  <c r="K273" i="5"/>
  <c r="P273" i="5" s="1"/>
  <c r="K82" i="5"/>
  <c r="P82" i="5" s="1"/>
  <c r="K97" i="5"/>
  <c r="P97" i="5" s="1"/>
  <c r="K190" i="5"/>
  <c r="P190" i="5" s="1"/>
  <c r="K164" i="5"/>
  <c r="P164" i="5" s="1"/>
  <c r="R164" i="5" s="1"/>
  <c r="S164" i="5" s="1"/>
  <c r="K257" i="5"/>
  <c r="P257" i="5" s="1"/>
  <c r="R58" i="5"/>
  <c r="S58" i="5" s="1"/>
  <c r="K98" i="5"/>
  <c r="P98" i="5" s="1"/>
  <c r="K219" i="5"/>
  <c r="P219" i="5" s="1"/>
  <c r="K268" i="5"/>
  <c r="P268" i="5" s="1"/>
  <c r="K39" i="5"/>
  <c r="P39" i="5" s="1"/>
  <c r="K87" i="5"/>
  <c r="P87" i="5" s="1"/>
  <c r="K226" i="5"/>
  <c r="P226" i="5" s="1"/>
  <c r="K259" i="5"/>
  <c r="P259" i="5" s="1"/>
  <c r="K93" i="5"/>
  <c r="P93" i="5" s="1"/>
  <c r="K201" i="5"/>
  <c r="P201" i="5" s="1"/>
  <c r="K151" i="5"/>
  <c r="P151" i="5" s="1"/>
  <c r="K99" i="5"/>
  <c r="P99" i="5" s="1"/>
  <c r="K100" i="5"/>
  <c r="P100" i="5" s="1"/>
  <c r="R100" i="5" s="1"/>
  <c r="S100" i="5" s="1"/>
  <c r="K227" i="5"/>
  <c r="P227" i="5" s="1"/>
  <c r="K217" i="5"/>
  <c r="P217" i="5" s="1"/>
  <c r="K147" i="5"/>
  <c r="P147" i="5" s="1"/>
  <c r="K231" i="5"/>
  <c r="P231" i="5" s="1"/>
  <c r="K202" i="5"/>
  <c r="P202" i="5" s="1"/>
  <c r="K159" i="5"/>
  <c r="P159" i="5" s="1"/>
  <c r="K161" i="5"/>
  <c r="P161" i="5" s="1"/>
  <c r="R161" i="5" s="1"/>
  <c r="S161" i="5" s="1"/>
  <c r="K215" i="5"/>
  <c r="P215" i="5" s="1"/>
  <c r="K224" i="5"/>
  <c r="P224" i="5" s="1"/>
  <c r="K191" i="5"/>
  <c r="P191" i="5" s="1"/>
  <c r="K266" i="5"/>
  <c r="P266" i="5" s="1"/>
  <c r="R167" i="5"/>
  <c r="S167" i="5" s="1"/>
  <c r="K225" i="5"/>
  <c r="P225" i="5" s="1"/>
  <c r="Q158" i="5"/>
  <c r="K70" i="5"/>
  <c r="P70" i="5" s="1"/>
  <c r="K94" i="5"/>
  <c r="P94" i="5" s="1"/>
  <c r="K200" i="5"/>
  <c r="P200" i="5" s="1"/>
  <c r="K146" i="5"/>
  <c r="P146" i="5" s="1"/>
  <c r="K85" i="5"/>
  <c r="P85" i="5" s="1"/>
  <c r="R158" i="5"/>
  <c r="S158" i="5" s="1"/>
  <c r="K261" i="5"/>
  <c r="P261" i="5" s="1"/>
  <c r="K80" i="5"/>
  <c r="P80" i="5" s="1"/>
  <c r="K230" i="5"/>
  <c r="P230" i="5" s="1"/>
  <c r="K168" i="5"/>
  <c r="P168" i="5" s="1"/>
  <c r="K212" i="5"/>
  <c r="P212" i="5" s="1"/>
  <c r="K232" i="5"/>
  <c r="P232" i="5" s="1"/>
  <c r="R232" i="5" s="1"/>
  <c r="S232" i="5" s="1"/>
  <c r="K79" i="5"/>
  <c r="P79" i="5" s="1"/>
  <c r="K71" i="5"/>
  <c r="P71" i="5" s="1"/>
  <c r="K270" i="5"/>
  <c r="P270" i="5" s="1"/>
  <c r="K208" i="5"/>
  <c r="P208" i="5" s="1"/>
  <c r="K69" i="5"/>
  <c r="P69" i="5" s="1"/>
  <c r="K185" i="5"/>
  <c r="P185" i="5" s="1"/>
  <c r="K181" i="5"/>
  <c r="P181" i="5" s="1"/>
  <c r="K189" i="5"/>
  <c r="P189" i="5" s="1"/>
  <c r="K220" i="5"/>
  <c r="P220" i="5" s="1"/>
  <c r="Q96" i="5"/>
  <c r="K162" i="5"/>
  <c r="P162" i="5" s="1"/>
  <c r="Q157" i="5"/>
  <c r="K92" i="5"/>
  <c r="P92" i="5" s="1"/>
  <c r="K222" i="5"/>
  <c r="P222" i="5" s="1"/>
  <c r="R222" i="5" s="1"/>
  <c r="S222" i="5" s="1"/>
  <c r="K59" i="5"/>
  <c r="P59" i="5" s="1"/>
  <c r="K186" i="5"/>
  <c r="P186" i="5" s="1"/>
  <c r="Q156" i="5"/>
  <c r="K155" i="5"/>
  <c r="P155" i="5" s="1"/>
  <c r="K95" i="5"/>
  <c r="P95" i="5" s="1"/>
  <c r="R95" i="5" s="1"/>
  <c r="S95" i="5" s="1"/>
  <c r="K192" i="5"/>
  <c r="P192" i="5" s="1"/>
  <c r="R165" i="5"/>
  <c r="S165" i="5" s="1"/>
  <c r="K148" i="5"/>
  <c r="P148" i="5" s="1"/>
  <c r="R148" i="5" s="1"/>
  <c r="S148" i="5" s="1"/>
  <c r="K90" i="5"/>
  <c r="P90" i="5" s="1"/>
  <c r="K65" i="5"/>
  <c r="P65" i="5" s="1"/>
  <c r="K211" i="5"/>
  <c r="P211" i="5" s="1"/>
  <c r="K229" i="5"/>
  <c r="P229" i="5" s="1"/>
  <c r="K153" i="5"/>
  <c r="P153" i="5" s="1"/>
  <c r="K91" i="5"/>
  <c r="P91" i="5" s="1"/>
  <c r="K223" i="5"/>
  <c r="P223" i="5" s="1"/>
  <c r="K216" i="5"/>
  <c r="P216" i="5" s="1"/>
  <c r="K184" i="5"/>
  <c r="P184" i="5" s="1"/>
  <c r="Q166" i="5"/>
  <c r="O215" i="10" l="1"/>
  <c r="Q215" i="10" s="1"/>
  <c r="K215" i="10"/>
  <c r="P215" i="10" s="1"/>
  <c r="Q242" i="9"/>
  <c r="Q98" i="10"/>
  <c r="Q202" i="10"/>
  <c r="Q306" i="10"/>
  <c r="Q231" i="10"/>
  <c r="R295" i="10"/>
  <c r="S295" i="10" s="1"/>
  <c r="R280" i="10"/>
  <c r="S280" i="10" s="1"/>
  <c r="R83" i="10"/>
  <c r="S83" i="10" s="1"/>
  <c r="R36" i="10"/>
  <c r="S36" i="10" s="1"/>
  <c r="Q294" i="10"/>
  <c r="Y282" i="13"/>
  <c r="AD282" i="13" s="1"/>
  <c r="AR40" i="14"/>
  <c r="AX39" i="14"/>
  <c r="AZ39" i="14" s="1"/>
  <c r="K216" i="8"/>
  <c r="P216" i="8" s="1"/>
  <c r="O225" i="8"/>
  <c r="R277" i="9"/>
  <c r="S277" i="9" s="1"/>
  <c r="R249" i="9"/>
  <c r="S249" i="9" s="1"/>
  <c r="R87" i="9"/>
  <c r="S87" i="9" s="1"/>
  <c r="R177" i="9"/>
  <c r="S177" i="9" s="1"/>
  <c r="R235" i="9"/>
  <c r="S235" i="9" s="1"/>
  <c r="R229" i="9"/>
  <c r="S229" i="9" s="1"/>
  <c r="R150" i="10"/>
  <c r="S150" i="10" s="1"/>
  <c r="Q100" i="10"/>
  <c r="R26" i="10"/>
  <c r="S26" i="10" s="1"/>
  <c r="R281" i="10"/>
  <c r="S281" i="10" s="1"/>
  <c r="R204" i="10"/>
  <c r="S204" i="10" s="1"/>
  <c r="Q222" i="10"/>
  <c r="Q111" i="10"/>
  <c r="R120" i="10"/>
  <c r="S120" i="10" s="1"/>
  <c r="R151" i="10"/>
  <c r="S151" i="10" s="1"/>
  <c r="R296" i="10"/>
  <c r="S296" i="10" s="1"/>
  <c r="R105" i="10"/>
  <c r="S105" i="10" s="1"/>
  <c r="Q128" i="10"/>
  <c r="Y97" i="14"/>
  <c r="AD97" i="14" s="1"/>
  <c r="AZ56" i="14"/>
  <c r="R216" i="5"/>
  <c r="S216" i="5" s="1"/>
  <c r="K170" i="5"/>
  <c r="P170" i="5" s="1"/>
  <c r="R279" i="9"/>
  <c r="S279" i="9" s="1"/>
  <c r="R210" i="9"/>
  <c r="S210" i="9" s="1"/>
  <c r="R240" i="9"/>
  <c r="S240" i="9" s="1"/>
  <c r="R280" i="9"/>
  <c r="S280" i="9" s="1"/>
  <c r="K49" i="8"/>
  <c r="P49" i="8" s="1"/>
  <c r="Q147" i="10"/>
  <c r="Q102" i="10"/>
  <c r="Q144" i="10"/>
  <c r="R142" i="10"/>
  <c r="S142" i="10" s="1"/>
  <c r="Q141" i="10"/>
  <c r="Y80" i="14"/>
  <c r="AD80" i="14" s="1"/>
  <c r="K175" i="8"/>
  <c r="P175" i="8" s="1"/>
  <c r="R175" i="8" s="1"/>
  <c r="S175" i="8" s="1"/>
  <c r="K211" i="8"/>
  <c r="P211" i="8" s="1"/>
  <c r="K53" i="8"/>
  <c r="P53" i="8" s="1"/>
  <c r="Q197" i="10"/>
  <c r="Q157" i="10"/>
  <c r="Q126" i="10"/>
  <c r="T14" i="14"/>
  <c r="AC14" i="14" s="1"/>
  <c r="AE14" i="14" s="1"/>
  <c r="H14" i="14"/>
  <c r="I14" i="14" s="1"/>
  <c r="G15" i="14"/>
  <c r="K150" i="8"/>
  <c r="P150" i="8" s="1"/>
  <c r="R195" i="9"/>
  <c r="S195" i="9" s="1"/>
  <c r="R202" i="9"/>
  <c r="S202" i="9" s="1"/>
  <c r="R293" i="9"/>
  <c r="S293" i="9" s="1"/>
  <c r="K151" i="8"/>
  <c r="P151" i="8" s="1"/>
  <c r="Q155" i="10"/>
  <c r="Q23" i="10"/>
  <c r="Q104" i="10"/>
  <c r="Q308" i="10"/>
  <c r="R112" i="10"/>
  <c r="S112" i="10" s="1"/>
  <c r="R136" i="10"/>
  <c r="S136" i="10" s="1"/>
  <c r="R140" i="10"/>
  <c r="S140" i="10" s="1"/>
  <c r="R80" i="10"/>
  <c r="S80" i="10" s="1"/>
  <c r="Q250" i="10"/>
  <c r="Q130" i="10"/>
  <c r="R20" i="10"/>
  <c r="S20" i="10" s="1"/>
  <c r="Q161" i="10"/>
  <c r="Q305" i="10"/>
  <c r="Q304" i="10"/>
  <c r="Q276" i="10"/>
  <c r="Q210" i="10"/>
  <c r="O84" i="10"/>
  <c r="Q84" i="10" s="1"/>
  <c r="K84" i="10"/>
  <c r="P84" i="10" s="1"/>
  <c r="O220" i="8"/>
  <c r="R184" i="9"/>
  <c r="S184" i="9" s="1"/>
  <c r="R289" i="9"/>
  <c r="S289" i="9" s="1"/>
  <c r="R48" i="9"/>
  <c r="S48" i="9" s="1"/>
  <c r="R292" i="9"/>
  <c r="S292" i="9" s="1"/>
  <c r="R182" i="9"/>
  <c r="S182" i="9" s="1"/>
  <c r="R170" i="9"/>
  <c r="S170" i="9" s="1"/>
  <c r="Q116" i="10"/>
  <c r="Y143" i="13"/>
  <c r="AD143" i="13" s="1"/>
  <c r="AX78" i="14"/>
  <c r="AZ78" i="14" s="1"/>
  <c r="AR79" i="14"/>
  <c r="Q121" i="10"/>
  <c r="Q118" i="10"/>
  <c r="R18" i="10"/>
  <c r="S18" i="10" s="1"/>
  <c r="R32" i="10"/>
  <c r="S32" i="10" s="1"/>
  <c r="R287" i="10"/>
  <c r="S287" i="10" s="1"/>
  <c r="Q252" i="10"/>
  <c r="Q119" i="10"/>
  <c r="R240" i="10"/>
  <c r="S240" i="10" s="1"/>
  <c r="R101" i="10"/>
  <c r="S101" i="10" s="1"/>
  <c r="Q110" i="10"/>
  <c r="Q108" i="10"/>
  <c r="Q277" i="10"/>
  <c r="Q16" i="10"/>
  <c r="Q211" i="10"/>
  <c r="Q133" i="10"/>
  <c r="R87" i="10"/>
  <c r="S87" i="10" s="1"/>
  <c r="Y122" i="13"/>
  <c r="AD122" i="13" s="1"/>
  <c r="AE14" i="13"/>
  <c r="AZ76" i="14"/>
  <c r="K260" i="8"/>
  <c r="P260" i="8" s="1"/>
  <c r="K55" i="8"/>
  <c r="P55" i="8" s="1"/>
  <c r="Q19" i="10"/>
  <c r="O93" i="10"/>
  <c r="Q93" i="10" s="1"/>
  <c r="K93" i="10"/>
  <c r="P93" i="10" s="1"/>
  <c r="Y22" i="13"/>
  <c r="AD22" i="13" s="1"/>
  <c r="R251" i="9"/>
  <c r="S251" i="9" s="1"/>
  <c r="Q238" i="10"/>
  <c r="Q96" i="10"/>
  <c r="Q146" i="10"/>
  <c r="Q89" i="10"/>
  <c r="K216" i="10"/>
  <c r="P216" i="10" s="1"/>
  <c r="R216" i="10" s="1"/>
  <c r="S216" i="10" s="1"/>
  <c r="Q188" i="10"/>
  <c r="R251" i="10"/>
  <c r="S251" i="10" s="1"/>
  <c r="Q88" i="10"/>
  <c r="R288" i="10"/>
  <c r="S288" i="10" s="1"/>
  <c r="R189" i="10"/>
  <c r="S189" i="10" s="1"/>
  <c r="R30" i="10"/>
  <c r="S30" i="10" s="1"/>
  <c r="R285" i="10"/>
  <c r="S285" i="10" s="1"/>
  <c r="Q227" i="10"/>
  <c r="Q22" i="10"/>
  <c r="Y209" i="13"/>
  <c r="AD209" i="13" s="1"/>
  <c r="Y47" i="13"/>
  <c r="AD47" i="13" s="1"/>
  <c r="R55" i="9"/>
  <c r="S55" i="9" s="1"/>
  <c r="R237" i="9"/>
  <c r="S237" i="9" s="1"/>
  <c r="R102" i="9"/>
  <c r="S102" i="9" s="1"/>
  <c r="K25" i="9"/>
  <c r="P25" i="9" s="1"/>
  <c r="R271" i="9"/>
  <c r="S271" i="9" s="1"/>
  <c r="Q95" i="10"/>
  <c r="Q228" i="10"/>
  <c r="R224" i="10"/>
  <c r="S224" i="10" s="1"/>
  <c r="R309" i="10"/>
  <c r="S309" i="10" s="1"/>
  <c r="R300" i="10"/>
  <c r="S300" i="10" s="1"/>
  <c r="R190" i="10"/>
  <c r="S190" i="10" s="1"/>
  <c r="Q247" i="10"/>
  <c r="Q91" i="10"/>
  <c r="Y57" i="13"/>
  <c r="AD57" i="13" s="1"/>
  <c r="AR58" i="14"/>
  <c r="AX57" i="14"/>
  <c r="AZ57" i="14" s="1"/>
  <c r="Y83" i="14"/>
  <c r="AD83" i="14" s="1"/>
  <c r="Y79" i="14"/>
  <c r="AD79" i="14" s="1"/>
  <c r="Y99" i="14"/>
  <c r="AD99" i="14" s="1"/>
  <c r="Y88" i="14"/>
  <c r="AD88" i="14" s="1"/>
  <c r="R258" i="9"/>
  <c r="S258" i="9" s="1"/>
  <c r="R86" i="9"/>
  <c r="S86" i="9" s="1"/>
  <c r="R101" i="9"/>
  <c r="S101" i="9" s="1"/>
  <c r="R243" i="9"/>
  <c r="S243" i="9" s="1"/>
  <c r="R152" i="10"/>
  <c r="S152" i="10" s="1"/>
  <c r="Q283" i="10"/>
  <c r="R292" i="10"/>
  <c r="S292" i="10" s="1"/>
  <c r="R208" i="10"/>
  <c r="S208" i="10" s="1"/>
  <c r="R103" i="10"/>
  <c r="S103" i="10" s="1"/>
  <c r="R117" i="10"/>
  <c r="S117" i="10" s="1"/>
  <c r="R229" i="10"/>
  <c r="S229" i="10" s="1"/>
  <c r="Q123" i="10"/>
  <c r="R163" i="10"/>
  <c r="S163" i="10" s="1"/>
  <c r="Q137" i="10"/>
  <c r="Q192" i="10"/>
  <c r="Y187" i="13"/>
  <c r="AD187" i="13" s="1"/>
  <c r="Y292" i="13"/>
  <c r="AD292" i="13" s="1"/>
  <c r="Y55" i="13"/>
  <c r="AD55" i="13" s="1"/>
  <c r="Y115" i="14"/>
  <c r="AD115" i="14" s="1"/>
  <c r="Y170" i="14"/>
  <c r="AD170" i="14" s="1"/>
  <c r="Y101" i="14"/>
  <c r="AD101" i="14" s="1"/>
  <c r="Y273" i="14"/>
  <c r="AD273" i="14" s="1"/>
  <c r="Y168" i="14"/>
  <c r="AD168" i="14" s="1"/>
  <c r="Y39" i="14"/>
  <c r="AD39" i="14" s="1"/>
  <c r="Y119" i="14"/>
  <c r="AD119" i="14" s="1"/>
  <c r="Y178" i="14"/>
  <c r="AD178" i="14" s="1"/>
  <c r="Y46" i="14"/>
  <c r="AD46" i="14" s="1"/>
  <c r="Y258" i="14"/>
  <c r="AD258" i="14" s="1"/>
  <c r="Y50" i="14"/>
  <c r="AD50" i="14" s="1"/>
  <c r="Y106" i="14"/>
  <c r="AD106" i="14" s="1"/>
  <c r="Y256" i="14"/>
  <c r="AD256" i="14" s="1"/>
  <c r="Y181" i="14"/>
  <c r="AD181" i="14" s="1"/>
  <c r="Y270" i="14"/>
  <c r="AD270" i="14" s="1"/>
  <c r="Y105" i="14"/>
  <c r="AD105" i="14" s="1"/>
  <c r="Y274" i="14"/>
  <c r="AD274" i="14" s="1"/>
  <c r="Y275" i="14"/>
  <c r="AD275" i="14" s="1"/>
  <c r="Y48" i="14"/>
  <c r="AD48" i="14" s="1"/>
  <c r="Y118" i="14"/>
  <c r="AD118" i="14" s="1"/>
  <c r="Y261" i="14"/>
  <c r="AD261" i="14" s="1"/>
  <c r="Y55" i="14"/>
  <c r="AD55" i="14" s="1"/>
  <c r="Y184" i="14"/>
  <c r="AD184" i="14" s="1"/>
  <c r="Y38" i="14"/>
  <c r="AD38" i="14" s="1"/>
  <c r="Y180" i="14"/>
  <c r="AD180" i="14" s="1"/>
  <c r="Y121" i="14"/>
  <c r="AD121" i="14" s="1"/>
  <c r="Y122" i="14"/>
  <c r="AD122" i="14" s="1"/>
  <c r="Y45" i="14"/>
  <c r="AD45" i="14" s="1"/>
  <c r="Y183" i="14"/>
  <c r="AD183" i="14" s="1"/>
  <c r="Y43" i="14"/>
  <c r="AD43" i="14" s="1"/>
  <c r="Y260" i="14"/>
  <c r="AD260" i="14" s="1"/>
  <c r="Y262" i="14"/>
  <c r="AD262" i="14" s="1"/>
  <c r="Y167" i="14"/>
  <c r="AD167" i="14" s="1"/>
  <c r="Y108" i="14"/>
  <c r="AD108" i="14" s="1"/>
  <c r="Y44" i="14"/>
  <c r="AD44" i="14" s="1"/>
  <c r="Y107" i="14"/>
  <c r="AD107" i="14" s="1"/>
  <c r="Y42" i="14"/>
  <c r="AD42" i="14" s="1"/>
  <c r="Y169" i="14"/>
  <c r="AD169" i="14" s="1"/>
  <c r="Y47" i="14"/>
  <c r="AD47" i="14" s="1"/>
  <c r="Y120" i="14"/>
  <c r="AD120" i="14" s="1"/>
  <c r="Y177" i="14"/>
  <c r="AD177" i="14" s="1"/>
  <c r="Y112" i="14"/>
  <c r="AD112" i="14" s="1"/>
  <c r="Y103" i="14"/>
  <c r="AD103" i="14" s="1"/>
  <c r="Y109" i="14"/>
  <c r="AD109" i="14" s="1"/>
  <c r="Y116" i="14"/>
  <c r="AD116" i="14" s="1"/>
  <c r="Y259" i="14"/>
  <c r="AD259" i="14" s="1"/>
  <c r="Y52" i="14"/>
  <c r="AD52" i="14" s="1"/>
  <c r="Y174" i="14"/>
  <c r="AD174" i="14" s="1"/>
  <c r="Y40" i="14"/>
  <c r="AD40" i="14" s="1"/>
  <c r="Y113" i="14"/>
  <c r="AD113" i="14" s="1"/>
  <c r="Y265" i="14"/>
  <c r="AD265" i="14" s="1"/>
  <c r="Y266" i="14"/>
  <c r="AD266" i="14" s="1"/>
  <c r="Y54" i="14"/>
  <c r="AD54" i="14" s="1"/>
  <c r="Y110" i="14"/>
  <c r="AD110" i="14" s="1"/>
  <c r="Y257" i="14"/>
  <c r="AD257" i="14" s="1"/>
  <c r="Y263" i="14"/>
  <c r="AD263" i="14" s="1"/>
  <c r="Y51" i="14"/>
  <c r="AD51" i="14" s="1"/>
  <c r="Y176" i="14"/>
  <c r="AD176" i="14" s="1"/>
  <c r="Y253" i="14"/>
  <c r="AD253" i="14" s="1"/>
  <c r="Y185" i="14"/>
  <c r="AD185" i="14" s="1"/>
  <c r="Y104" i="14"/>
  <c r="AD104" i="14" s="1"/>
  <c r="Y272" i="14"/>
  <c r="AD272" i="14" s="1"/>
  <c r="Y172" i="14"/>
  <c r="AD172" i="14" s="1"/>
  <c r="Y269" i="14"/>
  <c r="AD269" i="14" s="1"/>
  <c r="Y111" i="14"/>
  <c r="AD111" i="14" s="1"/>
  <c r="Y264" i="14"/>
  <c r="AD264" i="14" s="1"/>
  <c r="Y175" i="14"/>
  <c r="AD175" i="14" s="1"/>
  <c r="Y254" i="14"/>
  <c r="AD254" i="14" s="1"/>
  <c r="Y171" i="14"/>
  <c r="AD171" i="14" s="1"/>
  <c r="Y53" i="14"/>
  <c r="AD53" i="14" s="1"/>
  <c r="Y117" i="14"/>
  <c r="AD117" i="14" s="1"/>
  <c r="Y255" i="14"/>
  <c r="AD255" i="14" s="1"/>
  <c r="Y173" i="14"/>
  <c r="AD173" i="14" s="1"/>
  <c r="Y41" i="14"/>
  <c r="AD41" i="14" s="1"/>
  <c r="Y179" i="14"/>
  <c r="AD179" i="14" s="1"/>
  <c r="Y271" i="14"/>
  <c r="AD271" i="14" s="1"/>
  <c r="Y37" i="14"/>
  <c r="AD37" i="14" s="1"/>
  <c r="Y267" i="14"/>
  <c r="AD267" i="14" s="1"/>
  <c r="Y56" i="14"/>
  <c r="AD56" i="14" s="1"/>
  <c r="Y57" i="14"/>
  <c r="AD57" i="14" s="1"/>
  <c r="Y49" i="14"/>
  <c r="AD49" i="14" s="1"/>
  <c r="Y182" i="14"/>
  <c r="AD182" i="14" s="1"/>
  <c r="Y102" i="14"/>
  <c r="AD102" i="14" s="1"/>
  <c r="Y186" i="14"/>
  <c r="AD186" i="14" s="1"/>
  <c r="Y187" i="14"/>
  <c r="AD187" i="14" s="1"/>
  <c r="Y114" i="14"/>
  <c r="AD114" i="14" s="1"/>
  <c r="Y268" i="14"/>
  <c r="AD268" i="14" s="1"/>
  <c r="Y288" i="13"/>
  <c r="AD288" i="13" s="1"/>
  <c r="Y46" i="13"/>
  <c r="AD46" i="13" s="1"/>
  <c r="Y53" i="13"/>
  <c r="AD53" i="13" s="1"/>
  <c r="Y50" i="13"/>
  <c r="AD50" i="13" s="1"/>
  <c r="Y100" i="13"/>
  <c r="AD100" i="13" s="1"/>
  <c r="Y54" i="13"/>
  <c r="AD54" i="13" s="1"/>
  <c r="Y17" i="13"/>
  <c r="AD17" i="13" s="1"/>
  <c r="Y16" i="13"/>
  <c r="AD16" i="13" s="1"/>
  <c r="AF16" i="13" s="1"/>
  <c r="AG16" i="13" s="1"/>
  <c r="Y51" i="13"/>
  <c r="AD51" i="13" s="1"/>
  <c r="Y289" i="13"/>
  <c r="AD289" i="13" s="1"/>
  <c r="Y293" i="13"/>
  <c r="AD293" i="13" s="1"/>
  <c r="Y281" i="13"/>
  <c r="AD281" i="13" s="1"/>
  <c r="Y18" i="13"/>
  <c r="AD18" i="13" s="1"/>
  <c r="Y21" i="13"/>
  <c r="AD21" i="13" s="1"/>
  <c r="G16" i="13"/>
  <c r="T16" i="13" s="1"/>
  <c r="AC16" i="13" s="1"/>
  <c r="AE16" i="13" s="1"/>
  <c r="H15" i="13"/>
  <c r="I15" i="13" s="1"/>
  <c r="Y35" i="13"/>
  <c r="AD35" i="13" s="1"/>
  <c r="Y36" i="13"/>
  <c r="AD36" i="13" s="1"/>
  <c r="Y137" i="13"/>
  <c r="AD137" i="13" s="1"/>
  <c r="Y169" i="13"/>
  <c r="AD169" i="13" s="1"/>
  <c r="Y231" i="13"/>
  <c r="AD231" i="13" s="1"/>
  <c r="Y232" i="13"/>
  <c r="AD232" i="13" s="1"/>
  <c r="Y135" i="13"/>
  <c r="AD135" i="13" s="1"/>
  <c r="Y270" i="13"/>
  <c r="AD270" i="13" s="1"/>
  <c r="Y86" i="13"/>
  <c r="AD86" i="13" s="1"/>
  <c r="Y160" i="13"/>
  <c r="AD160" i="13" s="1"/>
  <c r="Y172" i="13"/>
  <c r="AD172" i="13" s="1"/>
  <c r="Y142" i="13"/>
  <c r="AD142" i="13" s="1"/>
  <c r="Y179" i="13"/>
  <c r="AD179" i="13" s="1"/>
  <c r="Y254" i="13"/>
  <c r="AD254" i="13" s="1"/>
  <c r="Y198" i="13"/>
  <c r="AD198" i="13" s="1"/>
  <c r="Y114" i="13"/>
  <c r="AD114" i="13" s="1"/>
  <c r="Y255" i="13"/>
  <c r="AD255" i="13" s="1"/>
  <c r="Y83" i="13"/>
  <c r="AD83" i="13" s="1"/>
  <c r="Y149" i="13"/>
  <c r="AD149" i="13" s="1"/>
  <c r="Y182" i="13"/>
  <c r="AD182" i="13" s="1"/>
  <c r="Y113" i="13"/>
  <c r="AD113" i="13" s="1"/>
  <c r="Y82" i="13"/>
  <c r="AD82" i="13" s="1"/>
  <c r="Y192" i="13"/>
  <c r="AD192" i="13" s="1"/>
  <c r="Y178" i="13"/>
  <c r="AD178" i="13" s="1"/>
  <c r="Y226" i="13"/>
  <c r="AD226" i="13" s="1"/>
  <c r="Y207" i="13"/>
  <c r="AD207" i="13" s="1"/>
  <c r="Y119" i="13"/>
  <c r="AD119" i="13" s="1"/>
  <c r="Y185" i="13"/>
  <c r="AD185" i="13" s="1"/>
  <c r="Y274" i="13"/>
  <c r="AD274" i="13" s="1"/>
  <c r="Y275" i="13"/>
  <c r="AD275" i="13" s="1"/>
  <c r="Y87" i="13"/>
  <c r="AD87" i="13" s="1"/>
  <c r="Y145" i="13"/>
  <c r="AD145" i="13" s="1"/>
  <c r="Y261" i="13"/>
  <c r="AD261" i="13" s="1"/>
  <c r="Y133" i="13"/>
  <c r="AD133" i="13" s="1"/>
  <c r="Y84" i="13"/>
  <c r="AD84" i="13" s="1"/>
  <c r="Y194" i="13"/>
  <c r="AD194" i="13" s="1"/>
  <c r="Y131" i="13"/>
  <c r="AD131" i="13" s="1"/>
  <c r="Y268" i="13"/>
  <c r="AD268" i="13" s="1"/>
  <c r="Y148" i="13"/>
  <c r="AD148" i="13" s="1"/>
  <c r="Y112" i="13"/>
  <c r="AD112" i="13" s="1"/>
  <c r="Y138" i="13"/>
  <c r="AD138" i="13" s="1"/>
  <c r="Y97" i="13"/>
  <c r="AD97" i="13" s="1"/>
  <c r="Y165" i="13"/>
  <c r="AD165" i="13" s="1"/>
  <c r="Y168" i="13"/>
  <c r="AD168" i="13" s="1"/>
  <c r="Y203" i="13"/>
  <c r="AD203" i="13" s="1"/>
  <c r="Y127" i="13"/>
  <c r="AD127" i="13" s="1"/>
  <c r="Y267" i="13"/>
  <c r="AD267" i="13" s="1"/>
  <c r="Y204" i="13"/>
  <c r="AD204" i="13" s="1"/>
  <c r="Y177" i="13"/>
  <c r="AD177" i="13" s="1"/>
  <c r="Y134" i="13"/>
  <c r="AD134" i="13" s="1"/>
  <c r="Y229" i="13"/>
  <c r="AD229" i="13" s="1"/>
  <c r="Y263" i="13"/>
  <c r="AD263" i="13" s="1"/>
  <c r="Y259" i="13"/>
  <c r="AD259" i="13" s="1"/>
  <c r="Y186" i="13"/>
  <c r="AD186" i="13" s="1"/>
  <c r="Y228" i="13"/>
  <c r="AD228" i="13" s="1"/>
  <c r="Y106" i="13"/>
  <c r="AD106" i="13" s="1"/>
  <c r="AG15" i="13"/>
  <c r="Y80" i="13"/>
  <c r="AD80" i="13" s="1"/>
  <c r="Y184" i="13"/>
  <c r="AD184" i="13" s="1"/>
  <c r="Y219" i="13"/>
  <c r="AD219" i="13" s="1"/>
  <c r="Y105" i="13"/>
  <c r="AD105" i="13" s="1"/>
  <c r="Y260" i="13"/>
  <c r="AD260" i="13" s="1"/>
  <c r="Y176" i="13"/>
  <c r="AD176" i="13" s="1"/>
  <c r="Y199" i="13"/>
  <c r="AD199" i="13" s="1"/>
  <c r="Y96" i="13"/>
  <c r="AD96" i="13" s="1"/>
  <c r="Y136" i="13"/>
  <c r="AD136" i="13" s="1"/>
  <c r="Y79" i="13"/>
  <c r="AD79" i="13" s="1"/>
  <c r="Y93" i="13"/>
  <c r="AD93" i="13" s="1"/>
  <c r="Y159" i="13"/>
  <c r="AD159" i="13" s="1"/>
  <c r="Y109" i="13"/>
  <c r="AD109" i="13" s="1"/>
  <c r="Y132" i="13"/>
  <c r="AD132" i="13" s="1"/>
  <c r="Y171" i="13"/>
  <c r="AD171" i="13" s="1"/>
  <c r="Y223" i="13"/>
  <c r="AD223" i="13" s="1"/>
  <c r="Y101" i="13"/>
  <c r="AD101" i="13" s="1"/>
  <c r="Y151" i="13"/>
  <c r="AD151" i="13" s="1"/>
  <c r="Y230" i="13"/>
  <c r="AD230" i="13" s="1"/>
  <c r="Y115" i="13"/>
  <c r="AD115" i="13" s="1"/>
  <c r="Y125" i="13"/>
  <c r="AD125" i="13" s="1"/>
  <c r="Y253" i="13"/>
  <c r="AD253" i="13" s="1"/>
  <c r="Y190" i="13"/>
  <c r="AD190" i="13" s="1"/>
  <c r="Y157" i="13"/>
  <c r="AD157" i="13" s="1"/>
  <c r="Y124" i="13"/>
  <c r="AD124" i="13" s="1"/>
  <c r="Y272" i="13"/>
  <c r="AD272" i="13" s="1"/>
  <c r="AE15" i="13"/>
  <c r="Y156" i="13"/>
  <c r="AD156" i="13" s="1"/>
  <c r="Y211" i="13"/>
  <c r="AD211" i="13" s="1"/>
  <c r="Y123" i="13"/>
  <c r="AD123" i="13" s="1"/>
  <c r="Y174" i="13"/>
  <c r="AD174" i="13" s="1"/>
  <c r="Y218" i="13"/>
  <c r="AD218" i="13" s="1"/>
  <c r="Y104" i="13"/>
  <c r="AD104" i="13" s="1"/>
  <c r="Y130" i="13"/>
  <c r="AD130" i="13" s="1"/>
  <c r="Y265" i="13"/>
  <c r="AD265" i="13" s="1"/>
  <c r="Y89" i="13"/>
  <c r="AD89" i="13" s="1"/>
  <c r="Y111" i="13"/>
  <c r="AD111" i="13" s="1"/>
  <c r="Y118" i="13"/>
  <c r="AD118" i="13" s="1"/>
  <c r="Y85" i="13"/>
  <c r="AD85" i="13" s="1"/>
  <c r="Y208" i="13"/>
  <c r="AD208" i="13" s="1"/>
  <c r="Y162" i="13"/>
  <c r="AD162" i="13" s="1"/>
  <c r="Y210" i="13"/>
  <c r="AD210" i="13" s="1"/>
  <c r="Y262" i="13"/>
  <c r="AD262" i="13" s="1"/>
  <c r="Y81" i="13"/>
  <c r="AD81" i="13" s="1"/>
  <c r="Y154" i="13"/>
  <c r="AD154" i="13" s="1"/>
  <c r="Y175" i="13"/>
  <c r="AD175" i="13" s="1"/>
  <c r="Y128" i="13"/>
  <c r="AD128" i="13" s="1"/>
  <c r="Y258" i="13"/>
  <c r="AD258" i="13" s="1"/>
  <c r="Y205" i="13"/>
  <c r="AD205" i="13" s="1"/>
  <c r="Y195" i="13"/>
  <c r="AD195" i="13" s="1"/>
  <c r="Y215" i="13"/>
  <c r="AD215" i="13" s="1"/>
  <c r="Y264" i="13"/>
  <c r="AD264" i="13" s="1"/>
  <c r="Y196" i="13"/>
  <c r="AD196" i="13" s="1"/>
  <c r="Y152" i="13"/>
  <c r="AD152" i="13" s="1"/>
  <c r="Y116" i="13"/>
  <c r="AD116" i="13" s="1"/>
  <c r="Y126" i="13"/>
  <c r="AD126" i="13" s="1"/>
  <c r="Y221" i="13"/>
  <c r="AD221" i="13" s="1"/>
  <c r="Y220" i="13"/>
  <c r="AD220" i="13" s="1"/>
  <c r="Y201" i="13"/>
  <c r="AD201" i="13" s="1"/>
  <c r="Y107" i="13"/>
  <c r="AD107" i="13" s="1"/>
  <c r="Y257" i="13"/>
  <c r="AD257" i="13" s="1"/>
  <c r="Y150" i="13"/>
  <c r="AD150" i="13" s="1"/>
  <c r="Y88" i="13"/>
  <c r="AD88" i="13" s="1"/>
  <c r="Y173" i="13"/>
  <c r="AD173" i="13" s="1"/>
  <c r="Y99" i="13"/>
  <c r="AD99" i="13" s="1"/>
  <c r="Y121" i="13"/>
  <c r="AD121" i="13" s="1"/>
  <c r="Y98" i="13"/>
  <c r="AD98" i="13" s="1"/>
  <c r="Y189" i="13"/>
  <c r="AD189" i="13" s="1"/>
  <c r="Y155" i="13"/>
  <c r="AD155" i="13" s="1"/>
  <c r="Y225" i="13"/>
  <c r="AD225" i="13" s="1"/>
  <c r="Y103" i="13"/>
  <c r="AD103" i="13" s="1"/>
  <c r="Y224" i="13"/>
  <c r="AD224" i="13" s="1"/>
  <c r="Y110" i="13"/>
  <c r="AD110" i="13" s="1"/>
  <c r="Y163" i="13"/>
  <c r="AD163" i="13" s="1"/>
  <c r="Y180" i="13"/>
  <c r="AD180" i="13" s="1"/>
  <c r="Y94" i="13"/>
  <c r="AD94" i="13" s="1"/>
  <c r="Y144" i="13"/>
  <c r="AD144" i="13" s="1"/>
  <c r="Y167" i="13"/>
  <c r="AD167" i="13" s="1"/>
  <c r="Y222" i="13"/>
  <c r="AD222" i="13" s="1"/>
  <c r="Y108" i="13"/>
  <c r="AD108" i="13" s="1"/>
  <c r="Y181" i="13"/>
  <c r="AD181" i="13" s="1"/>
  <c r="Y213" i="13"/>
  <c r="AD213" i="13" s="1"/>
  <c r="Y129" i="13"/>
  <c r="AD129" i="13" s="1"/>
  <c r="Y212" i="13"/>
  <c r="AD212" i="13" s="1"/>
  <c r="Y273" i="13"/>
  <c r="AD273" i="13" s="1"/>
  <c r="Y166" i="13"/>
  <c r="AD166" i="13" s="1"/>
  <c r="Y200" i="13"/>
  <c r="AD200" i="13" s="1"/>
  <c r="Y183" i="13"/>
  <c r="AD183" i="13" s="1"/>
  <c r="Y206" i="13"/>
  <c r="AD206" i="13" s="1"/>
  <c r="Y146" i="13"/>
  <c r="AD146" i="13" s="1"/>
  <c r="Y170" i="13"/>
  <c r="AD170" i="13" s="1"/>
  <c r="Y95" i="13"/>
  <c r="AD95" i="13" s="1"/>
  <c r="Y197" i="13"/>
  <c r="AD197" i="13" s="1"/>
  <c r="Y153" i="13"/>
  <c r="AD153" i="13" s="1"/>
  <c r="Y266" i="13"/>
  <c r="AD266" i="13" s="1"/>
  <c r="Y188" i="13"/>
  <c r="AD188" i="13" s="1"/>
  <c r="Y117" i="13"/>
  <c r="AD117" i="13" s="1"/>
  <c r="Y191" i="13"/>
  <c r="AD191" i="13" s="1"/>
  <c r="Y214" i="13"/>
  <c r="AD214" i="13" s="1"/>
  <c r="Y141" i="13"/>
  <c r="AD141" i="13" s="1"/>
  <c r="Y92" i="13"/>
  <c r="AD92" i="13" s="1"/>
  <c r="Y202" i="13"/>
  <c r="AD202" i="13" s="1"/>
  <c r="Y158" i="13"/>
  <c r="AD158" i="13" s="1"/>
  <c r="Y140" i="13"/>
  <c r="AD140" i="13" s="1"/>
  <c r="Y91" i="13"/>
  <c r="AD91" i="13" s="1"/>
  <c r="Y193" i="13"/>
  <c r="AD193" i="13" s="1"/>
  <c r="Y164" i="13"/>
  <c r="AD164" i="13" s="1"/>
  <c r="Y227" i="13"/>
  <c r="AD227" i="13" s="1"/>
  <c r="Y139" i="13"/>
  <c r="AD139" i="13" s="1"/>
  <c r="Y269" i="13"/>
  <c r="AD269" i="13" s="1"/>
  <c r="Y90" i="13"/>
  <c r="AD90" i="13" s="1"/>
  <c r="Y161" i="13"/>
  <c r="AD161" i="13" s="1"/>
  <c r="Y120" i="13"/>
  <c r="AD120" i="13" s="1"/>
  <c r="Y271" i="13"/>
  <c r="AD271" i="13" s="1"/>
  <c r="Y147" i="13"/>
  <c r="AD147" i="13" s="1"/>
  <c r="Y217" i="13"/>
  <c r="AD217" i="13" s="1"/>
  <c r="Y216" i="13"/>
  <c r="AD216" i="13" s="1"/>
  <c r="Y102" i="13"/>
  <c r="AD102" i="13" s="1"/>
  <c r="Y256" i="13"/>
  <c r="AD256" i="13" s="1"/>
  <c r="K75" i="5"/>
  <c r="P75" i="5" s="1"/>
  <c r="R75" i="5" s="1"/>
  <c r="S75" i="5" s="1"/>
  <c r="K76" i="5"/>
  <c r="P76" i="5" s="1"/>
  <c r="O75" i="5"/>
  <c r="K43" i="5"/>
  <c r="P43" i="5" s="1"/>
  <c r="O42" i="5"/>
  <c r="K63" i="5"/>
  <c r="P63" i="5" s="1"/>
  <c r="R63" i="5" s="1"/>
  <c r="S63" i="5" s="1"/>
  <c r="O63" i="5"/>
  <c r="K214" i="5"/>
  <c r="P214" i="5" s="1"/>
  <c r="R214" i="5" s="1"/>
  <c r="S214" i="5" s="1"/>
  <c r="O213" i="5"/>
  <c r="K242" i="5"/>
  <c r="P242" i="5" s="1"/>
  <c r="R242" i="5" s="1"/>
  <c r="S242" i="5" s="1"/>
  <c r="O241" i="5"/>
  <c r="K38" i="5"/>
  <c r="P38" i="5" s="1"/>
  <c r="O37" i="5"/>
  <c r="Q38" i="5" s="1"/>
  <c r="K57" i="5"/>
  <c r="P57" i="5" s="1"/>
  <c r="R57" i="5" s="1"/>
  <c r="S57" i="5" s="1"/>
  <c r="O56" i="5"/>
  <c r="K67" i="5"/>
  <c r="P67" i="5" s="1"/>
  <c r="O67" i="5"/>
  <c r="K271" i="5"/>
  <c r="P271" i="5" s="1"/>
  <c r="R271" i="5" s="1"/>
  <c r="S271" i="5" s="1"/>
  <c r="O271" i="5"/>
  <c r="Q272" i="5" s="1"/>
  <c r="K254" i="5"/>
  <c r="P254" i="5" s="1"/>
  <c r="K213" i="5"/>
  <c r="P213" i="5" s="1"/>
  <c r="K206" i="5"/>
  <c r="P206" i="5" s="1"/>
  <c r="O205" i="5"/>
  <c r="K30" i="5"/>
  <c r="P30" i="5" s="1"/>
  <c r="O30" i="5"/>
  <c r="Q30" i="5" s="1"/>
  <c r="Q14" i="12"/>
  <c r="H14" i="12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R14" i="12"/>
  <c r="L133" i="12"/>
  <c r="Q133" i="12" s="1"/>
  <c r="R16" i="12"/>
  <c r="E18" i="12"/>
  <c r="E19" i="12" s="1"/>
  <c r="P17" i="12"/>
  <c r="R17" i="12" s="1"/>
  <c r="L102" i="12"/>
  <c r="Q102" i="12" s="1"/>
  <c r="L264" i="12"/>
  <c r="Q264" i="12" s="1"/>
  <c r="S16" i="12"/>
  <c r="T16" i="12" s="1"/>
  <c r="L244" i="12"/>
  <c r="Q244" i="12" s="1"/>
  <c r="L97" i="12"/>
  <c r="Q97" i="12" s="1"/>
  <c r="L113" i="12"/>
  <c r="Q113" i="12" s="1"/>
  <c r="L236" i="12"/>
  <c r="Q236" i="12" s="1"/>
  <c r="S14" i="12"/>
  <c r="L202" i="12"/>
  <c r="Q202" i="12" s="1"/>
  <c r="L205" i="12"/>
  <c r="Q205" i="12" s="1"/>
  <c r="L257" i="12"/>
  <c r="Q257" i="12" s="1"/>
  <c r="L191" i="12"/>
  <c r="Q191" i="12" s="1"/>
  <c r="L103" i="12"/>
  <c r="Q103" i="12" s="1"/>
  <c r="L268" i="12"/>
  <c r="Q268" i="12" s="1"/>
  <c r="L194" i="12"/>
  <c r="Q194" i="12" s="1"/>
  <c r="L250" i="12"/>
  <c r="Q250" i="12" s="1"/>
  <c r="L243" i="12"/>
  <c r="Q243" i="12" s="1"/>
  <c r="L84" i="12"/>
  <c r="Q84" i="12" s="1"/>
  <c r="L239" i="12"/>
  <c r="Q239" i="12" s="1"/>
  <c r="L81" i="12"/>
  <c r="Q81" i="12" s="1"/>
  <c r="L120" i="12"/>
  <c r="Q120" i="12" s="1"/>
  <c r="L118" i="12"/>
  <c r="Q118" i="12" s="1"/>
  <c r="L246" i="12"/>
  <c r="Q246" i="12" s="1"/>
  <c r="L90" i="12"/>
  <c r="Q90" i="12" s="1"/>
  <c r="L274" i="12"/>
  <c r="Q274" i="12" s="1"/>
  <c r="L275" i="12"/>
  <c r="Q275" i="12" s="1"/>
  <c r="L256" i="12"/>
  <c r="Q256" i="12" s="1"/>
  <c r="L203" i="12"/>
  <c r="Q203" i="12" s="1"/>
  <c r="L91" i="12"/>
  <c r="Q91" i="12" s="1"/>
  <c r="L111" i="12"/>
  <c r="Q111" i="12" s="1"/>
  <c r="L255" i="12"/>
  <c r="Q255" i="12" s="1"/>
  <c r="L263" i="12"/>
  <c r="Q263" i="12" s="1"/>
  <c r="L199" i="12"/>
  <c r="Q199" i="12" s="1"/>
  <c r="L245" i="12"/>
  <c r="Q245" i="12" s="1"/>
  <c r="L88" i="12"/>
  <c r="Q88" i="12" s="1"/>
  <c r="L105" i="12"/>
  <c r="Q105" i="12" s="1"/>
  <c r="L115" i="12"/>
  <c r="Q115" i="12" s="1"/>
  <c r="L206" i="12"/>
  <c r="Q206" i="12" s="1"/>
  <c r="L107" i="12"/>
  <c r="Q107" i="12" s="1"/>
  <c r="L234" i="12"/>
  <c r="Q234" i="12" s="1"/>
  <c r="L269" i="12"/>
  <c r="Q269" i="12" s="1"/>
  <c r="L265" i="12"/>
  <c r="Q265" i="12" s="1"/>
  <c r="L188" i="12"/>
  <c r="Q188" i="12" s="1"/>
  <c r="L108" i="12"/>
  <c r="Q108" i="12" s="1"/>
  <c r="L258" i="12"/>
  <c r="Q258" i="12" s="1"/>
  <c r="L86" i="12"/>
  <c r="Q86" i="12" s="1"/>
  <c r="L117" i="12"/>
  <c r="Q117" i="12" s="1"/>
  <c r="L241" i="12"/>
  <c r="Q241" i="12" s="1"/>
  <c r="L79" i="12"/>
  <c r="Q79" i="12" s="1"/>
  <c r="L196" i="12"/>
  <c r="Q196" i="12" s="1"/>
  <c r="L233" i="12"/>
  <c r="Q233" i="12" s="1"/>
  <c r="L259" i="12"/>
  <c r="Q259" i="12" s="1"/>
  <c r="L201" i="12"/>
  <c r="Q201" i="12" s="1"/>
  <c r="L235" i="12"/>
  <c r="Q235" i="12" s="1"/>
  <c r="L92" i="12"/>
  <c r="Q92" i="12" s="1"/>
  <c r="L254" i="12"/>
  <c r="Q254" i="12" s="1"/>
  <c r="L116" i="12"/>
  <c r="Q116" i="12" s="1"/>
  <c r="L271" i="12"/>
  <c r="Q271" i="12" s="1"/>
  <c r="L190" i="12"/>
  <c r="Q190" i="12" s="1"/>
  <c r="L95" i="12"/>
  <c r="Q95" i="12" s="1"/>
  <c r="L195" i="12"/>
  <c r="Q195" i="12" s="1"/>
  <c r="L266" i="12"/>
  <c r="Q266" i="12" s="1"/>
  <c r="L106" i="12"/>
  <c r="Q106" i="12" s="1"/>
  <c r="L121" i="12"/>
  <c r="Q121" i="12" s="1"/>
  <c r="L122" i="12"/>
  <c r="Q122" i="12" s="1"/>
  <c r="L119" i="12"/>
  <c r="Q119" i="12" s="1"/>
  <c r="L253" i="12"/>
  <c r="Q253" i="12" s="1"/>
  <c r="L247" i="12"/>
  <c r="Q247" i="12" s="1"/>
  <c r="L94" i="12"/>
  <c r="Q94" i="12" s="1"/>
  <c r="L114" i="12"/>
  <c r="Q114" i="12" s="1"/>
  <c r="L248" i="12"/>
  <c r="Q248" i="12" s="1"/>
  <c r="L240" i="12"/>
  <c r="Q240" i="12" s="1"/>
  <c r="L109" i="12"/>
  <c r="Q109" i="12" s="1"/>
  <c r="L207" i="12"/>
  <c r="Q207" i="12" s="1"/>
  <c r="L98" i="12"/>
  <c r="Q98" i="12" s="1"/>
  <c r="L101" i="12"/>
  <c r="Q101" i="12" s="1"/>
  <c r="L200" i="12"/>
  <c r="Q200" i="12" s="1"/>
  <c r="L237" i="12"/>
  <c r="Q237" i="12" s="1"/>
  <c r="L85" i="12"/>
  <c r="Q85" i="12" s="1"/>
  <c r="L262" i="12"/>
  <c r="Q262" i="12" s="1"/>
  <c r="L189" i="12"/>
  <c r="Q189" i="12" s="1"/>
  <c r="L93" i="12"/>
  <c r="Q93" i="12" s="1"/>
  <c r="S15" i="12"/>
  <c r="T15" i="12" s="1"/>
  <c r="L198" i="12"/>
  <c r="Q198" i="12" s="1"/>
  <c r="L83" i="12"/>
  <c r="Q83" i="12" s="1"/>
  <c r="L112" i="12"/>
  <c r="Q112" i="12" s="1"/>
  <c r="L99" i="12"/>
  <c r="Q99" i="12" s="1"/>
  <c r="L110" i="12"/>
  <c r="Q110" i="12" s="1"/>
  <c r="L261" i="12"/>
  <c r="Q261" i="12" s="1"/>
  <c r="L204" i="12"/>
  <c r="Q204" i="12" s="1"/>
  <c r="L238" i="12"/>
  <c r="Q238" i="12" s="1"/>
  <c r="L82" i="12"/>
  <c r="Q82" i="12" s="1"/>
  <c r="L270" i="12"/>
  <c r="Q270" i="12" s="1"/>
  <c r="L197" i="12"/>
  <c r="Q197" i="12" s="1"/>
  <c r="L192" i="12"/>
  <c r="Q192" i="12" s="1"/>
  <c r="L242" i="12"/>
  <c r="Q242" i="12" s="1"/>
  <c r="L89" i="12"/>
  <c r="Q89" i="12" s="1"/>
  <c r="L104" i="12"/>
  <c r="Q104" i="12" s="1"/>
  <c r="L272" i="12"/>
  <c r="Q272" i="12" s="1"/>
  <c r="R15" i="12"/>
  <c r="L193" i="12"/>
  <c r="Q193" i="12" s="1"/>
  <c r="L87" i="12"/>
  <c r="Q87" i="12" s="1"/>
  <c r="L208" i="12"/>
  <c r="Q208" i="12" s="1"/>
  <c r="L209" i="12"/>
  <c r="Q209" i="12" s="1"/>
  <c r="L273" i="12"/>
  <c r="Q273" i="12" s="1"/>
  <c r="L249" i="12"/>
  <c r="Q249" i="12" s="1"/>
  <c r="L96" i="12"/>
  <c r="Q96" i="12" s="1"/>
  <c r="L267" i="12"/>
  <c r="Q267" i="12" s="1"/>
  <c r="L251" i="12"/>
  <c r="Q251" i="12" s="1"/>
  <c r="L80" i="12"/>
  <c r="Q80" i="12" s="1"/>
  <c r="L260" i="12"/>
  <c r="Q260" i="12" s="1"/>
  <c r="K254" i="10"/>
  <c r="P254" i="10" s="1"/>
  <c r="O254" i="10"/>
  <c r="O178" i="10"/>
  <c r="K178" i="10"/>
  <c r="P178" i="10" s="1"/>
  <c r="Q212" i="10"/>
  <c r="R155" i="10"/>
  <c r="S155" i="10" s="1"/>
  <c r="Q34" i="10"/>
  <c r="Q237" i="10"/>
  <c r="K273" i="10"/>
  <c r="P273" i="10" s="1"/>
  <c r="O273" i="10"/>
  <c r="R220" i="10"/>
  <c r="S220" i="10" s="1"/>
  <c r="R308" i="10"/>
  <c r="S308" i="10" s="1"/>
  <c r="R202" i="10"/>
  <c r="S202" i="10" s="1"/>
  <c r="R96" i="10"/>
  <c r="S96" i="10" s="1"/>
  <c r="K43" i="10"/>
  <c r="P43" i="10" s="1"/>
  <c r="O43" i="10"/>
  <c r="Q43" i="10" s="1"/>
  <c r="K59" i="10"/>
  <c r="P59" i="10" s="1"/>
  <c r="O59" i="10"/>
  <c r="K167" i="10"/>
  <c r="P167" i="10" s="1"/>
  <c r="R167" i="10" s="1"/>
  <c r="S167" i="10" s="1"/>
  <c r="O167" i="10"/>
  <c r="R199" i="10"/>
  <c r="S199" i="10" s="1"/>
  <c r="Q208" i="10"/>
  <c r="O267" i="10"/>
  <c r="K267" i="10"/>
  <c r="P267" i="10" s="1"/>
  <c r="R267" i="10" s="1"/>
  <c r="S267" i="10" s="1"/>
  <c r="R228" i="10"/>
  <c r="S228" i="10" s="1"/>
  <c r="R191" i="10"/>
  <c r="S191" i="10" s="1"/>
  <c r="R291" i="10"/>
  <c r="S291" i="10" s="1"/>
  <c r="Q311" i="10"/>
  <c r="Q280" i="10"/>
  <c r="Q32" i="10"/>
  <c r="Q33" i="10"/>
  <c r="Q204" i="10"/>
  <c r="Q80" i="10"/>
  <c r="R102" i="10"/>
  <c r="S102" i="10" s="1"/>
  <c r="R113" i="10"/>
  <c r="S113" i="10" s="1"/>
  <c r="Q127" i="10"/>
  <c r="K52" i="10"/>
  <c r="P52" i="10" s="1"/>
  <c r="O52" i="10"/>
  <c r="Q52" i="10" s="1"/>
  <c r="K62" i="10"/>
  <c r="P62" i="10" s="1"/>
  <c r="O62" i="10"/>
  <c r="Q62" i="10" s="1"/>
  <c r="O183" i="10"/>
  <c r="K183" i="10"/>
  <c r="P183" i="10" s="1"/>
  <c r="R310" i="10"/>
  <c r="S310" i="10" s="1"/>
  <c r="R123" i="10"/>
  <c r="S123" i="10" s="1"/>
  <c r="Q101" i="10"/>
  <c r="R144" i="10"/>
  <c r="S144" i="10" s="1"/>
  <c r="K75" i="10"/>
  <c r="P75" i="10" s="1"/>
  <c r="O75" i="10"/>
  <c r="R196" i="10"/>
  <c r="S196" i="10" s="1"/>
  <c r="O263" i="10"/>
  <c r="K263" i="10"/>
  <c r="P263" i="10" s="1"/>
  <c r="Q249" i="10"/>
  <c r="O77" i="10"/>
  <c r="K77" i="10"/>
  <c r="P77" i="10" s="1"/>
  <c r="K78" i="10"/>
  <c r="P78" i="10" s="1"/>
  <c r="R78" i="10" s="1"/>
  <c r="S78" i="10" s="1"/>
  <c r="R221" i="10"/>
  <c r="S221" i="10" s="1"/>
  <c r="Q92" i="10"/>
  <c r="Q151" i="10"/>
  <c r="R247" i="10"/>
  <c r="S247" i="10" s="1"/>
  <c r="O41" i="10"/>
  <c r="K41" i="10"/>
  <c r="P41" i="10" s="1"/>
  <c r="R161" i="10"/>
  <c r="S161" i="10" s="1"/>
  <c r="R90" i="10"/>
  <c r="S90" i="10" s="1"/>
  <c r="R293" i="10"/>
  <c r="S293" i="10" s="1"/>
  <c r="R305" i="10"/>
  <c r="S305" i="10" s="1"/>
  <c r="Q30" i="10"/>
  <c r="R304" i="10"/>
  <c r="S304" i="10" s="1"/>
  <c r="R165" i="10"/>
  <c r="S165" i="10" s="1"/>
  <c r="R234" i="10"/>
  <c r="S234" i="10" s="1"/>
  <c r="O65" i="10"/>
  <c r="Q65" i="10" s="1"/>
  <c r="K65" i="10"/>
  <c r="P65" i="10" s="1"/>
  <c r="R227" i="10"/>
  <c r="S227" i="10" s="1"/>
  <c r="R210" i="10"/>
  <c r="S210" i="10" s="1"/>
  <c r="O272" i="10"/>
  <c r="K272" i="10"/>
  <c r="P272" i="10" s="1"/>
  <c r="Q87" i="10"/>
  <c r="R24" i="10"/>
  <c r="S24" i="10" s="1"/>
  <c r="Q195" i="10"/>
  <c r="O70" i="10"/>
  <c r="K70" i="10"/>
  <c r="P70" i="10" s="1"/>
  <c r="O60" i="10"/>
  <c r="K60" i="10"/>
  <c r="P60" i="10" s="1"/>
  <c r="R60" i="10" s="1"/>
  <c r="S60" i="10" s="1"/>
  <c r="O63" i="10"/>
  <c r="K63" i="10"/>
  <c r="P63" i="10" s="1"/>
  <c r="O256" i="10"/>
  <c r="K256" i="10"/>
  <c r="P256" i="10" s="1"/>
  <c r="R256" i="10" s="1"/>
  <c r="S256" i="10" s="1"/>
  <c r="O180" i="10"/>
  <c r="K180" i="10"/>
  <c r="P180" i="10" s="1"/>
  <c r="R180" i="10" s="1"/>
  <c r="S180" i="10" s="1"/>
  <c r="O61" i="10"/>
  <c r="K61" i="10"/>
  <c r="P61" i="10" s="1"/>
  <c r="O185" i="10"/>
  <c r="K185" i="10"/>
  <c r="P185" i="10" s="1"/>
  <c r="Q114" i="10"/>
  <c r="R81" i="10"/>
  <c r="S81" i="10" s="1"/>
  <c r="Q220" i="10"/>
  <c r="O53" i="10"/>
  <c r="K53" i="10"/>
  <c r="P53" i="10" s="1"/>
  <c r="R89" i="10"/>
  <c r="S89" i="10" s="1"/>
  <c r="R218" i="10"/>
  <c r="S218" i="10" s="1"/>
  <c r="Q191" i="10"/>
  <c r="K42" i="10"/>
  <c r="P42" i="10" s="1"/>
  <c r="O42" i="10"/>
  <c r="Q291" i="10"/>
  <c r="Q242" i="10"/>
  <c r="Q140" i="10"/>
  <c r="O186" i="10"/>
  <c r="K186" i="10"/>
  <c r="P186" i="10" s="1"/>
  <c r="K187" i="10"/>
  <c r="P187" i="10" s="1"/>
  <c r="R187" i="10" s="1"/>
  <c r="S187" i="10" s="1"/>
  <c r="R19" i="10"/>
  <c r="S19" i="10" s="1"/>
  <c r="R153" i="10"/>
  <c r="S153" i="10" s="1"/>
  <c r="Q113" i="10"/>
  <c r="R14" i="10"/>
  <c r="Q117" i="10"/>
  <c r="R119" i="10"/>
  <c r="S119" i="10" s="1"/>
  <c r="K179" i="10"/>
  <c r="P179" i="10" s="1"/>
  <c r="O179" i="10"/>
  <c r="K271" i="10"/>
  <c r="P271" i="10" s="1"/>
  <c r="O271" i="10"/>
  <c r="R111" i="10"/>
  <c r="S111" i="10" s="1"/>
  <c r="Q29" i="10"/>
  <c r="K181" i="10"/>
  <c r="P181" i="10" s="1"/>
  <c r="O181" i="10"/>
  <c r="Q221" i="10"/>
  <c r="K265" i="10"/>
  <c r="P265" i="10" s="1"/>
  <c r="R265" i="10" s="1"/>
  <c r="S265" i="10" s="1"/>
  <c r="O265" i="10"/>
  <c r="Q296" i="10"/>
  <c r="Q297" i="10"/>
  <c r="K257" i="10"/>
  <c r="P257" i="10" s="1"/>
  <c r="R257" i="10" s="1"/>
  <c r="S257" i="10" s="1"/>
  <c r="O257" i="10"/>
  <c r="Q90" i="10"/>
  <c r="Q293" i="10"/>
  <c r="O269" i="10"/>
  <c r="K269" i="10"/>
  <c r="P269" i="10" s="1"/>
  <c r="Q165" i="10"/>
  <c r="Q234" i="10"/>
  <c r="O175" i="10"/>
  <c r="Q175" i="10" s="1"/>
  <c r="K175" i="10"/>
  <c r="P175" i="10" s="1"/>
  <c r="R138" i="10"/>
  <c r="S138" i="10" s="1"/>
  <c r="Q24" i="10"/>
  <c r="Q36" i="10"/>
  <c r="R17" i="10"/>
  <c r="S17" i="10" s="1"/>
  <c r="O270" i="10"/>
  <c r="K270" i="10"/>
  <c r="P270" i="10" s="1"/>
  <c r="Q131" i="10"/>
  <c r="O72" i="10"/>
  <c r="K72" i="10"/>
  <c r="P72" i="10" s="1"/>
  <c r="O64" i="10"/>
  <c r="K64" i="10"/>
  <c r="P64" i="10" s="1"/>
  <c r="R64" i="10" s="1"/>
  <c r="S64" i="10" s="1"/>
  <c r="Q156" i="10"/>
  <c r="Q160" i="10"/>
  <c r="K268" i="10"/>
  <c r="P268" i="10" s="1"/>
  <c r="O268" i="10"/>
  <c r="Q138" i="10"/>
  <c r="Q17" i="10"/>
  <c r="O71" i="10"/>
  <c r="K71" i="10"/>
  <c r="P71" i="10" s="1"/>
  <c r="R71" i="10" s="1"/>
  <c r="S71" i="10" s="1"/>
  <c r="Q289" i="10"/>
  <c r="O170" i="10"/>
  <c r="Q170" i="10" s="1"/>
  <c r="K170" i="10"/>
  <c r="P170" i="10" s="1"/>
  <c r="R95" i="10"/>
  <c r="S95" i="10" s="1"/>
  <c r="Q149" i="10"/>
  <c r="R200" i="10"/>
  <c r="S200" i="10" s="1"/>
  <c r="Q235" i="10"/>
  <c r="O40" i="10"/>
  <c r="Q40" i="10" s="1"/>
  <c r="K40" i="10"/>
  <c r="P40" i="10" s="1"/>
  <c r="O74" i="10"/>
  <c r="K74" i="10"/>
  <c r="P74" i="10" s="1"/>
  <c r="Q150" i="10"/>
  <c r="Q307" i="10"/>
  <c r="Q203" i="10"/>
  <c r="R97" i="10"/>
  <c r="S97" i="10" s="1"/>
  <c r="Q85" i="10"/>
  <c r="R159" i="10"/>
  <c r="S159" i="10" s="1"/>
  <c r="R245" i="10"/>
  <c r="S245" i="10" s="1"/>
  <c r="R131" i="10"/>
  <c r="S131" i="10" s="1"/>
  <c r="Q18" i="10"/>
  <c r="R147" i="10"/>
  <c r="S147" i="10" s="1"/>
  <c r="Q103" i="10"/>
  <c r="Q281" i="10"/>
  <c r="Q287" i="10"/>
  <c r="Q309" i="10"/>
  <c r="O259" i="10"/>
  <c r="Q259" i="10" s="1"/>
  <c r="K259" i="10"/>
  <c r="P259" i="10" s="1"/>
  <c r="Q148" i="10"/>
  <c r="R193" i="10"/>
  <c r="S193" i="10" s="1"/>
  <c r="Q251" i="10"/>
  <c r="R154" i="10"/>
  <c r="S154" i="10" s="1"/>
  <c r="Q229" i="10"/>
  <c r="Q230" i="10"/>
  <c r="R206" i="10"/>
  <c r="S206" i="10" s="1"/>
  <c r="R79" i="10"/>
  <c r="S79" i="10" s="1"/>
  <c r="K173" i="10"/>
  <c r="P173" i="10" s="1"/>
  <c r="R173" i="10" s="1"/>
  <c r="S173" i="10" s="1"/>
  <c r="O173" i="10"/>
  <c r="Q213" i="10"/>
  <c r="Q214" i="10"/>
  <c r="Q246" i="10"/>
  <c r="R250" i="10"/>
  <c r="S250" i="10" s="1"/>
  <c r="Q94" i="10"/>
  <c r="R126" i="10"/>
  <c r="S126" i="10" s="1"/>
  <c r="R156" i="10"/>
  <c r="S156" i="10" s="1"/>
  <c r="Q142" i="10"/>
  <c r="Q303" i="10"/>
  <c r="K46" i="10"/>
  <c r="P46" i="10" s="1"/>
  <c r="O46" i="10"/>
  <c r="Q46" i="10" s="1"/>
  <c r="Q194" i="10"/>
  <c r="Q15" i="10"/>
  <c r="Q105" i="10"/>
  <c r="R91" i="10"/>
  <c r="S91" i="10" s="1"/>
  <c r="O39" i="10"/>
  <c r="K39" i="10"/>
  <c r="P39" i="10" s="1"/>
  <c r="R128" i="10"/>
  <c r="S128" i="10" s="1"/>
  <c r="Q207" i="10"/>
  <c r="Q25" i="10"/>
  <c r="O48" i="10"/>
  <c r="K48" i="10"/>
  <c r="P48" i="10" s="1"/>
  <c r="Q134" i="10"/>
  <c r="O58" i="10"/>
  <c r="K58" i="10"/>
  <c r="P58" i="10" s="1"/>
  <c r="O172" i="10"/>
  <c r="K172" i="10"/>
  <c r="P172" i="10" s="1"/>
  <c r="R172" i="10" s="1"/>
  <c r="S172" i="10" s="1"/>
  <c r="Q236" i="10"/>
  <c r="Q241" i="10"/>
  <c r="O253" i="10"/>
  <c r="K253" i="10"/>
  <c r="P253" i="10" s="1"/>
  <c r="R115" i="10"/>
  <c r="S115" i="10" s="1"/>
  <c r="R244" i="10"/>
  <c r="S244" i="10" s="1"/>
  <c r="O45" i="10"/>
  <c r="K45" i="10"/>
  <c r="P45" i="10" s="1"/>
  <c r="R45" i="10" s="1"/>
  <c r="S45" i="10" s="1"/>
  <c r="O255" i="10"/>
  <c r="K255" i="10"/>
  <c r="P255" i="10" s="1"/>
  <c r="R255" i="10" s="1"/>
  <c r="S255" i="10" s="1"/>
  <c r="K67" i="10"/>
  <c r="P67" i="10" s="1"/>
  <c r="O67" i="10"/>
  <c r="Q67" i="10" s="1"/>
  <c r="R219" i="10"/>
  <c r="S219" i="10" s="1"/>
  <c r="O171" i="10"/>
  <c r="K171" i="10"/>
  <c r="P171" i="10" s="1"/>
  <c r="R171" i="10" s="1"/>
  <c r="S171" i="10" s="1"/>
  <c r="O266" i="10"/>
  <c r="Q266" i="10" s="1"/>
  <c r="K266" i="10"/>
  <c r="P266" i="10" s="1"/>
  <c r="R164" i="10"/>
  <c r="S164" i="10" s="1"/>
  <c r="Q152" i="10"/>
  <c r="Q122" i="10"/>
  <c r="R306" i="10"/>
  <c r="S306" i="10" s="1"/>
  <c r="R146" i="10"/>
  <c r="S146" i="10" s="1"/>
  <c r="Q97" i="10"/>
  <c r="Q292" i="10"/>
  <c r="R118" i="10"/>
  <c r="S118" i="10" s="1"/>
  <c r="R27" i="10"/>
  <c r="S27" i="10" s="1"/>
  <c r="O260" i="10"/>
  <c r="K260" i="10"/>
  <c r="P260" i="10" s="1"/>
  <c r="Q26" i="10"/>
  <c r="Q224" i="10"/>
  <c r="O184" i="10"/>
  <c r="K184" i="10"/>
  <c r="P184" i="10" s="1"/>
  <c r="R184" i="10" s="1"/>
  <c r="S184" i="10" s="1"/>
  <c r="O56" i="10"/>
  <c r="K56" i="10"/>
  <c r="P56" i="10" s="1"/>
  <c r="R56" i="10" s="1"/>
  <c r="S56" i="10" s="1"/>
  <c r="Q136" i="10"/>
  <c r="Q57" i="10"/>
  <c r="K182" i="10"/>
  <c r="P182" i="10" s="1"/>
  <c r="R182" i="10" s="1"/>
  <c r="S182" i="10" s="1"/>
  <c r="O182" i="10"/>
  <c r="R252" i="10"/>
  <c r="S252" i="10" s="1"/>
  <c r="R222" i="10"/>
  <c r="S222" i="10" s="1"/>
  <c r="Q193" i="10"/>
  <c r="O55" i="10"/>
  <c r="K55" i="10"/>
  <c r="P55" i="10" s="1"/>
  <c r="O69" i="10"/>
  <c r="Q69" i="10" s="1"/>
  <c r="K69" i="10"/>
  <c r="P69" i="10" s="1"/>
  <c r="Q154" i="10"/>
  <c r="R145" i="10"/>
  <c r="S145" i="10" s="1"/>
  <c r="O44" i="10"/>
  <c r="K44" i="10"/>
  <c r="P44" i="10" s="1"/>
  <c r="O176" i="10"/>
  <c r="K176" i="10"/>
  <c r="P176" i="10" s="1"/>
  <c r="Q201" i="10"/>
  <c r="Q279" i="10"/>
  <c r="R125" i="10"/>
  <c r="S125" i="10" s="1"/>
  <c r="K76" i="10"/>
  <c r="P76" i="10" s="1"/>
  <c r="O76" i="10"/>
  <c r="R110" i="10"/>
  <c r="S110" i="10" s="1"/>
  <c r="Q233" i="10"/>
  <c r="R116" i="10"/>
  <c r="S116" i="10" s="1"/>
  <c r="Q189" i="10"/>
  <c r="Q20" i="10"/>
  <c r="Q21" i="10"/>
  <c r="R129" i="10"/>
  <c r="S129" i="10" s="1"/>
  <c r="R205" i="10"/>
  <c r="S205" i="10" s="1"/>
  <c r="R282" i="10"/>
  <c r="S282" i="10" s="1"/>
  <c r="R109" i="10"/>
  <c r="S109" i="10" s="1"/>
  <c r="R223" i="10"/>
  <c r="S223" i="10" s="1"/>
  <c r="R276" i="10"/>
  <c r="S276" i="10" s="1"/>
  <c r="Q83" i="10"/>
  <c r="Q285" i="10"/>
  <c r="R162" i="10"/>
  <c r="S162" i="10" s="1"/>
  <c r="R22" i="10"/>
  <c r="S22" i="10" s="1"/>
  <c r="Q115" i="10"/>
  <c r="R226" i="10"/>
  <c r="S226" i="10" s="1"/>
  <c r="K54" i="10"/>
  <c r="P54" i="10" s="1"/>
  <c r="O54" i="10"/>
  <c r="Q244" i="10"/>
  <c r="Q239" i="10"/>
  <c r="Q219" i="10"/>
  <c r="R31" i="10"/>
  <c r="S31" i="10" s="1"/>
  <c r="Q164" i="10"/>
  <c r="Q284" i="10"/>
  <c r="O50" i="10"/>
  <c r="K50" i="10"/>
  <c r="P50" i="10" s="1"/>
  <c r="R50" i="10" s="1"/>
  <c r="S50" i="10" s="1"/>
  <c r="K68" i="10"/>
  <c r="P68" i="10" s="1"/>
  <c r="R68" i="10" s="1"/>
  <c r="S68" i="10" s="1"/>
  <c r="O68" i="10"/>
  <c r="R278" i="10"/>
  <c r="S278" i="10" s="1"/>
  <c r="K264" i="10"/>
  <c r="P264" i="10" s="1"/>
  <c r="R264" i="10" s="1"/>
  <c r="S264" i="10" s="1"/>
  <c r="O264" i="10"/>
  <c r="R107" i="10"/>
  <c r="S107" i="10" s="1"/>
  <c r="R188" i="10"/>
  <c r="S188" i="10" s="1"/>
  <c r="R158" i="10"/>
  <c r="S158" i="10" s="1"/>
  <c r="Q139" i="10"/>
  <c r="R124" i="10"/>
  <c r="S124" i="10" s="1"/>
  <c r="O49" i="10"/>
  <c r="K49" i="10"/>
  <c r="P49" i="10" s="1"/>
  <c r="R49" i="10" s="1"/>
  <c r="S49" i="10" s="1"/>
  <c r="O73" i="10"/>
  <c r="K73" i="10"/>
  <c r="P73" i="10" s="1"/>
  <c r="R82" i="10"/>
  <c r="S82" i="10" s="1"/>
  <c r="Q240" i="10"/>
  <c r="Q145" i="10"/>
  <c r="Q300" i="10"/>
  <c r="R88" i="10"/>
  <c r="S88" i="10" s="1"/>
  <c r="Q125" i="10"/>
  <c r="Q225" i="10"/>
  <c r="O274" i="10"/>
  <c r="K274" i="10"/>
  <c r="P274" i="10" s="1"/>
  <c r="K275" i="10"/>
  <c r="P275" i="10" s="1"/>
  <c r="R275" i="10" s="1"/>
  <c r="S275" i="10" s="1"/>
  <c r="Q129" i="10"/>
  <c r="Q205" i="10"/>
  <c r="K38" i="10"/>
  <c r="P38" i="10" s="1"/>
  <c r="O38" i="10"/>
  <c r="Q282" i="10"/>
  <c r="Q109" i="10"/>
  <c r="Q223" i="10"/>
  <c r="K66" i="10"/>
  <c r="P66" i="10" s="1"/>
  <c r="R66" i="10" s="1"/>
  <c r="S66" i="10" s="1"/>
  <c r="O66" i="10"/>
  <c r="O262" i="10"/>
  <c r="K262" i="10"/>
  <c r="P262" i="10" s="1"/>
  <c r="K174" i="10"/>
  <c r="P174" i="10" s="1"/>
  <c r="R174" i="10" s="1"/>
  <c r="S174" i="10" s="1"/>
  <c r="O174" i="10"/>
  <c r="Q162" i="10"/>
  <c r="Q217" i="10"/>
  <c r="K51" i="10"/>
  <c r="P51" i="10" s="1"/>
  <c r="R51" i="10" s="1"/>
  <c r="S51" i="10" s="1"/>
  <c r="O51" i="10"/>
  <c r="R294" i="10"/>
  <c r="S294" i="10" s="1"/>
  <c r="R238" i="10"/>
  <c r="S238" i="10" s="1"/>
  <c r="R23" i="10"/>
  <c r="S23" i="10" s="1"/>
  <c r="K261" i="10"/>
  <c r="P261" i="10" s="1"/>
  <c r="O261" i="10"/>
  <c r="Q261" i="10" s="1"/>
  <c r="R104" i="10"/>
  <c r="S104" i="10" s="1"/>
  <c r="R98" i="10"/>
  <c r="S98" i="10" s="1"/>
  <c r="R121" i="10"/>
  <c r="S121" i="10" s="1"/>
  <c r="R28" i="10"/>
  <c r="S28" i="10" s="1"/>
  <c r="R283" i="10"/>
  <c r="S283" i="10" s="1"/>
  <c r="Q278" i="10"/>
  <c r="Q99" i="10"/>
  <c r="O177" i="10"/>
  <c r="Q177" i="10" s="1"/>
  <c r="K177" i="10"/>
  <c r="P177" i="10" s="1"/>
  <c r="R231" i="10"/>
  <c r="S231" i="10" s="1"/>
  <c r="Q216" i="10"/>
  <c r="Q112" i="10"/>
  <c r="Q295" i="10"/>
  <c r="Q106" i="10"/>
  <c r="R290" i="10"/>
  <c r="S290" i="10" s="1"/>
  <c r="R86" i="10"/>
  <c r="S86" i="10" s="1"/>
  <c r="Q248" i="10"/>
  <c r="Q107" i="10"/>
  <c r="Q158" i="10"/>
  <c r="R157" i="10"/>
  <c r="S157" i="10" s="1"/>
  <c r="Q124" i="10"/>
  <c r="Q82" i="10"/>
  <c r="Q132" i="10"/>
  <c r="K37" i="10"/>
  <c r="P37" i="10" s="1"/>
  <c r="R37" i="10" s="1"/>
  <c r="S37" i="10" s="1"/>
  <c r="O37" i="10"/>
  <c r="K258" i="10"/>
  <c r="P258" i="10" s="1"/>
  <c r="R258" i="10" s="1"/>
  <c r="S258" i="10" s="1"/>
  <c r="O258" i="10"/>
  <c r="K168" i="10"/>
  <c r="P168" i="10" s="1"/>
  <c r="O168" i="10"/>
  <c r="Q168" i="10" s="1"/>
  <c r="Q120" i="10"/>
  <c r="Q190" i="10"/>
  <c r="Q288" i="10"/>
  <c r="R130" i="10"/>
  <c r="S130" i="10" s="1"/>
  <c r="R301" i="10"/>
  <c r="S301" i="10" s="1"/>
  <c r="R212" i="10"/>
  <c r="S212" i="10" s="1"/>
  <c r="O47" i="10"/>
  <c r="K47" i="10"/>
  <c r="P47" i="10" s="1"/>
  <c r="R108" i="10"/>
  <c r="S108" i="10" s="1"/>
  <c r="R35" i="10"/>
  <c r="S35" i="10" s="1"/>
  <c r="Q163" i="10"/>
  <c r="R277" i="10"/>
  <c r="S277" i="10" s="1"/>
  <c r="Q302" i="10"/>
  <c r="O169" i="10"/>
  <c r="K169" i="10"/>
  <c r="P169" i="10" s="1"/>
  <c r="R16" i="10"/>
  <c r="S16" i="10" s="1"/>
  <c r="Q166" i="10"/>
  <c r="R137" i="10"/>
  <c r="S137" i="10" s="1"/>
  <c r="R211" i="10"/>
  <c r="S211" i="10" s="1"/>
  <c r="R192" i="10"/>
  <c r="S192" i="10" s="1"/>
  <c r="R133" i="10"/>
  <c r="S133" i="10" s="1"/>
  <c r="R141" i="10"/>
  <c r="S141" i="10" s="1"/>
  <c r="Q243" i="10"/>
  <c r="R194" i="9"/>
  <c r="S194" i="9" s="1"/>
  <c r="Q206" i="9"/>
  <c r="R287" i="9"/>
  <c r="S287" i="9" s="1"/>
  <c r="R221" i="9"/>
  <c r="S221" i="9" s="1"/>
  <c r="R278" i="9"/>
  <c r="S278" i="9" s="1"/>
  <c r="R35" i="9"/>
  <c r="S35" i="9" s="1"/>
  <c r="Q171" i="9"/>
  <c r="R15" i="9"/>
  <c r="S15" i="9" s="1"/>
  <c r="Q239" i="9"/>
  <c r="R241" i="9"/>
  <c r="S241" i="9" s="1"/>
  <c r="R39" i="9"/>
  <c r="S39" i="9" s="1"/>
  <c r="R109" i="9"/>
  <c r="S109" i="9" s="1"/>
  <c r="K210" i="8"/>
  <c r="P210" i="8" s="1"/>
  <c r="R170" i="5"/>
  <c r="S170" i="5" s="1"/>
  <c r="Q263" i="9"/>
  <c r="K253" i="5"/>
  <c r="P253" i="5" s="1"/>
  <c r="R203" i="9"/>
  <c r="S203" i="9" s="1"/>
  <c r="R183" i="9"/>
  <c r="S183" i="9" s="1"/>
  <c r="R40" i="9"/>
  <c r="S40" i="9" s="1"/>
  <c r="R88" i="9"/>
  <c r="S88" i="9" s="1"/>
  <c r="Q253" i="9"/>
  <c r="R172" i="8"/>
  <c r="S172" i="8" s="1"/>
  <c r="K176" i="8"/>
  <c r="P176" i="8" s="1"/>
  <c r="Q84" i="5"/>
  <c r="Q128" i="9"/>
  <c r="Q188" i="9"/>
  <c r="R42" i="9"/>
  <c r="S42" i="9" s="1"/>
  <c r="R18" i="9"/>
  <c r="S18" i="9" s="1"/>
  <c r="R248" i="9"/>
  <c r="S248" i="9" s="1"/>
  <c r="R56" i="9"/>
  <c r="S56" i="9" s="1"/>
  <c r="R144" i="5"/>
  <c r="S144" i="5" s="1"/>
  <c r="R107" i="5"/>
  <c r="S107" i="5" s="1"/>
  <c r="O25" i="9"/>
  <c r="Q26" i="9" s="1"/>
  <c r="K46" i="9"/>
  <c r="P46" i="9" s="1"/>
  <c r="R46" i="9" s="1"/>
  <c r="S46" i="9" s="1"/>
  <c r="Q278" i="8"/>
  <c r="R243" i="5"/>
  <c r="S243" i="5" s="1"/>
  <c r="Q14" i="9"/>
  <c r="R185" i="9"/>
  <c r="S185" i="9" s="1"/>
  <c r="R142" i="9"/>
  <c r="S142" i="9" s="1"/>
  <c r="R176" i="9"/>
  <c r="S176" i="9" s="1"/>
  <c r="Q114" i="9"/>
  <c r="Q90" i="9"/>
  <c r="R233" i="9"/>
  <c r="S233" i="9" s="1"/>
  <c r="K227" i="8"/>
  <c r="P227" i="8" s="1"/>
  <c r="K145" i="8"/>
  <c r="P145" i="8" s="1"/>
  <c r="Q236" i="9"/>
  <c r="Q227" i="9"/>
  <c r="Q34" i="9"/>
  <c r="Q54" i="9"/>
  <c r="R198" i="9"/>
  <c r="S198" i="9" s="1"/>
  <c r="K32" i="8"/>
  <c r="P32" i="8" s="1"/>
  <c r="K230" i="8"/>
  <c r="P230" i="8" s="1"/>
  <c r="R76" i="5"/>
  <c r="S76" i="5" s="1"/>
  <c r="K42" i="8"/>
  <c r="P42" i="8" s="1"/>
  <c r="K149" i="8"/>
  <c r="P149" i="8" s="1"/>
  <c r="R149" i="8" s="1"/>
  <c r="S149" i="8" s="1"/>
  <c r="R56" i="8"/>
  <c r="S56" i="8" s="1"/>
  <c r="K169" i="5"/>
  <c r="P169" i="5" s="1"/>
  <c r="K125" i="5"/>
  <c r="P125" i="5" s="1"/>
  <c r="Q168" i="9"/>
  <c r="R94" i="9"/>
  <c r="S94" i="9" s="1"/>
  <c r="R261" i="9"/>
  <c r="S261" i="9" s="1"/>
  <c r="Q135" i="9"/>
  <c r="Q181" i="9"/>
  <c r="R226" i="9"/>
  <c r="S226" i="9" s="1"/>
  <c r="R37" i="9"/>
  <c r="S37" i="9" s="1"/>
  <c r="Q251" i="9"/>
  <c r="R41" i="9"/>
  <c r="S41" i="9" s="1"/>
  <c r="R127" i="9"/>
  <c r="S127" i="9" s="1"/>
  <c r="K222" i="8"/>
  <c r="P222" i="8" s="1"/>
  <c r="K265" i="8"/>
  <c r="P265" i="8" s="1"/>
  <c r="R258" i="5"/>
  <c r="S258" i="5" s="1"/>
  <c r="Q111" i="9"/>
  <c r="R25" i="9"/>
  <c r="S25" i="9" s="1"/>
  <c r="R136" i="9"/>
  <c r="S136" i="9" s="1"/>
  <c r="R99" i="9"/>
  <c r="S99" i="9" s="1"/>
  <c r="K165" i="8"/>
  <c r="P165" i="8" s="1"/>
  <c r="K36" i="5"/>
  <c r="Q36" i="5" s="1"/>
  <c r="R258" i="8"/>
  <c r="S258" i="8" s="1"/>
  <c r="K92" i="9"/>
  <c r="P92" i="9" s="1"/>
  <c r="O92" i="9"/>
  <c r="O84" i="9"/>
  <c r="K84" i="9"/>
  <c r="P84" i="9" s="1"/>
  <c r="K221" i="5"/>
  <c r="P221" i="5" s="1"/>
  <c r="R221" i="5" s="1"/>
  <c r="S221" i="5" s="1"/>
  <c r="K226" i="8"/>
  <c r="P226" i="8" s="1"/>
  <c r="K47" i="8"/>
  <c r="P47" i="8" s="1"/>
  <c r="O151" i="8"/>
  <c r="Q152" i="8" s="1"/>
  <c r="O42" i="8"/>
  <c r="Q115" i="8"/>
  <c r="K152" i="8"/>
  <c r="P152" i="8" s="1"/>
  <c r="R152" i="8" s="1"/>
  <c r="S152" i="8" s="1"/>
  <c r="K269" i="8"/>
  <c r="P269" i="8" s="1"/>
  <c r="K50" i="8"/>
  <c r="P50" i="8" s="1"/>
  <c r="K47" i="9"/>
  <c r="P47" i="9" s="1"/>
  <c r="R47" i="9" s="1"/>
  <c r="S47" i="9" s="1"/>
  <c r="R189" i="9"/>
  <c r="S189" i="9" s="1"/>
  <c r="Q308" i="9"/>
  <c r="R105" i="9"/>
  <c r="S105" i="9" s="1"/>
  <c r="R295" i="9"/>
  <c r="S295" i="9" s="1"/>
  <c r="Q273" i="9"/>
  <c r="R32" i="9"/>
  <c r="S32" i="9" s="1"/>
  <c r="R190" i="9"/>
  <c r="S190" i="9" s="1"/>
  <c r="R141" i="9"/>
  <c r="S141" i="9" s="1"/>
  <c r="R260" i="9"/>
  <c r="S260" i="9" s="1"/>
  <c r="Q290" i="9"/>
  <c r="Q305" i="9"/>
  <c r="Q304" i="9"/>
  <c r="R79" i="9"/>
  <c r="S79" i="9" s="1"/>
  <c r="R299" i="9"/>
  <c r="S299" i="9" s="1"/>
  <c r="Q246" i="9"/>
  <c r="R270" i="9"/>
  <c r="S270" i="9" s="1"/>
  <c r="R281" i="9"/>
  <c r="S281" i="9" s="1"/>
  <c r="R119" i="9"/>
  <c r="S119" i="9" s="1"/>
  <c r="R110" i="9"/>
  <c r="S110" i="9" s="1"/>
  <c r="Q288" i="9"/>
  <c r="R57" i="9"/>
  <c r="S57" i="9" s="1"/>
  <c r="R268" i="8"/>
  <c r="S268" i="8" s="1"/>
  <c r="R128" i="9"/>
  <c r="S128" i="9" s="1"/>
  <c r="Q204" i="9"/>
  <c r="R306" i="9"/>
  <c r="S306" i="9" s="1"/>
  <c r="Q254" i="9"/>
  <c r="K91" i="9"/>
  <c r="P91" i="9" s="1"/>
  <c r="O91" i="9"/>
  <c r="K44" i="9"/>
  <c r="P44" i="9" s="1"/>
  <c r="O44" i="9"/>
  <c r="Q45" i="9" s="1"/>
  <c r="K195" i="5"/>
  <c r="P195" i="5" s="1"/>
  <c r="K46" i="8"/>
  <c r="P46" i="8" s="1"/>
  <c r="O264" i="8"/>
  <c r="K163" i="8"/>
  <c r="P163" i="8" s="1"/>
  <c r="R163" i="8" s="1"/>
  <c r="S163" i="8" s="1"/>
  <c r="R149" i="5"/>
  <c r="S149" i="5" s="1"/>
  <c r="K39" i="8"/>
  <c r="P39" i="8" s="1"/>
  <c r="R39" i="8" s="1"/>
  <c r="S39" i="8" s="1"/>
  <c r="K43" i="8"/>
  <c r="P43" i="8" s="1"/>
  <c r="R43" i="8" s="1"/>
  <c r="S43" i="8" s="1"/>
  <c r="K182" i="8"/>
  <c r="P182" i="8" s="1"/>
  <c r="K181" i="8"/>
  <c r="P181" i="8" s="1"/>
  <c r="R181" i="8" s="1"/>
  <c r="S181" i="8" s="1"/>
  <c r="Q97" i="9"/>
  <c r="R118" i="9"/>
  <c r="S118" i="9" s="1"/>
  <c r="Q51" i="9"/>
  <c r="Q191" i="9"/>
  <c r="R178" i="9"/>
  <c r="S178" i="9" s="1"/>
  <c r="Q208" i="9"/>
  <c r="R302" i="9"/>
  <c r="S302" i="9" s="1"/>
  <c r="Q258" i="9"/>
  <c r="R199" i="9"/>
  <c r="S199" i="9" s="1"/>
  <c r="R193" i="9"/>
  <c r="S193" i="9" s="1"/>
  <c r="R269" i="9"/>
  <c r="S269" i="9" s="1"/>
  <c r="R169" i="9"/>
  <c r="S169" i="9" s="1"/>
  <c r="R309" i="9"/>
  <c r="S309" i="9" s="1"/>
  <c r="Q172" i="9"/>
  <c r="R174" i="9"/>
  <c r="S174" i="9" s="1"/>
  <c r="Q137" i="9"/>
  <c r="R50" i="9"/>
  <c r="S50" i="9" s="1"/>
  <c r="R284" i="9"/>
  <c r="S284" i="9" s="1"/>
  <c r="Q95" i="9"/>
  <c r="Q82" i="9"/>
  <c r="R296" i="9"/>
  <c r="S296" i="9" s="1"/>
  <c r="Q215" i="9"/>
  <c r="R245" i="9"/>
  <c r="S245" i="9" s="1"/>
  <c r="K83" i="9"/>
  <c r="P83" i="9" s="1"/>
  <c r="O83" i="9"/>
  <c r="Q307" i="9"/>
  <c r="K72" i="5"/>
  <c r="P72" i="5" s="1"/>
  <c r="R72" i="5" s="1"/>
  <c r="S72" i="5" s="1"/>
  <c r="Q212" i="9"/>
  <c r="K115" i="9"/>
  <c r="P115" i="9" s="1"/>
  <c r="R115" i="9" s="1"/>
  <c r="S115" i="9" s="1"/>
  <c r="R259" i="9"/>
  <c r="S259" i="9" s="1"/>
  <c r="Q268" i="9"/>
  <c r="R104" i="9"/>
  <c r="S104" i="9" s="1"/>
  <c r="K196" i="5"/>
  <c r="P196" i="5" s="1"/>
  <c r="R196" i="5" s="1"/>
  <c r="S196" i="5" s="1"/>
  <c r="K64" i="5"/>
  <c r="P64" i="5" s="1"/>
  <c r="R64" i="5" s="1"/>
  <c r="S64" i="5" s="1"/>
  <c r="K19" i="5"/>
  <c r="P19" i="5" s="1"/>
  <c r="R19" i="5" s="1"/>
  <c r="S19" i="5" s="1"/>
  <c r="P16" i="5"/>
  <c r="R16" i="5" s="1"/>
  <c r="S16" i="5" s="1"/>
  <c r="K146" i="8"/>
  <c r="P146" i="8" s="1"/>
  <c r="K185" i="8"/>
  <c r="P185" i="8" s="1"/>
  <c r="R185" i="8" s="1"/>
  <c r="S185" i="8" s="1"/>
  <c r="Q224" i="9"/>
  <c r="R143" i="9"/>
  <c r="S143" i="9" s="1"/>
  <c r="Q23" i="9"/>
  <c r="Q80" i="9"/>
  <c r="R217" i="9"/>
  <c r="S217" i="9" s="1"/>
  <c r="R103" i="9"/>
  <c r="S103" i="9" s="1"/>
  <c r="Q283" i="9"/>
  <c r="R126" i="9"/>
  <c r="S126" i="9" s="1"/>
  <c r="Q200" i="9"/>
  <c r="R179" i="9"/>
  <c r="S179" i="9" s="1"/>
  <c r="Q117" i="9"/>
  <c r="R285" i="9"/>
  <c r="S285" i="9" s="1"/>
  <c r="R286" i="9"/>
  <c r="S286" i="9" s="1"/>
  <c r="R294" i="9"/>
  <c r="S294" i="9" s="1"/>
  <c r="K45" i="9"/>
  <c r="P45" i="9" s="1"/>
  <c r="R45" i="9" s="1"/>
  <c r="S45" i="9" s="1"/>
  <c r="R49" i="9"/>
  <c r="S49" i="9" s="1"/>
  <c r="R272" i="9"/>
  <c r="S272" i="9" s="1"/>
  <c r="Q124" i="9"/>
  <c r="R171" i="8"/>
  <c r="S171" i="8" s="1"/>
  <c r="Q180" i="9"/>
  <c r="Q260" i="5"/>
  <c r="K48" i="8"/>
  <c r="P48" i="8" s="1"/>
  <c r="R48" i="8" s="1"/>
  <c r="S48" i="8" s="1"/>
  <c r="K38" i="8"/>
  <c r="P38" i="8" s="1"/>
  <c r="R150" i="8"/>
  <c r="S150" i="8" s="1"/>
  <c r="K116" i="9"/>
  <c r="P116" i="9" s="1"/>
  <c r="R116" i="9" s="1"/>
  <c r="S116" i="9" s="1"/>
  <c r="Q175" i="9"/>
  <c r="R211" i="9"/>
  <c r="S211" i="9" s="1"/>
  <c r="R216" i="8"/>
  <c r="S216" i="8" s="1"/>
  <c r="R179" i="8"/>
  <c r="S179" i="8" s="1"/>
  <c r="O184" i="8"/>
  <c r="Q255" i="9"/>
  <c r="Q129" i="9"/>
  <c r="K85" i="9"/>
  <c r="P85" i="9" s="1"/>
  <c r="R85" i="9" s="1"/>
  <c r="S85" i="9" s="1"/>
  <c r="O49" i="8"/>
  <c r="R49" i="8" s="1"/>
  <c r="S49" i="8" s="1"/>
  <c r="Q113" i="8"/>
  <c r="R242" i="9"/>
  <c r="S242" i="9" s="1"/>
  <c r="Q130" i="9"/>
  <c r="Q301" i="9"/>
  <c r="K93" i="9"/>
  <c r="P93" i="9" s="1"/>
  <c r="R93" i="9" s="1"/>
  <c r="S93" i="9" s="1"/>
  <c r="Q19" i="9"/>
  <c r="Q132" i="9"/>
  <c r="R220" i="9"/>
  <c r="S220" i="9" s="1"/>
  <c r="R262" i="9"/>
  <c r="S262" i="9" s="1"/>
  <c r="R125" i="9"/>
  <c r="S125" i="9" s="1"/>
  <c r="Q231" i="9"/>
  <c r="Q27" i="9"/>
  <c r="Q121" i="9"/>
  <c r="R276" i="9"/>
  <c r="S276" i="9" s="1"/>
  <c r="O52" i="9"/>
  <c r="Q52" i="9" s="1"/>
  <c r="K52" i="9"/>
  <c r="P52" i="9" s="1"/>
  <c r="R31" i="9"/>
  <c r="S31" i="9" s="1"/>
  <c r="R28" i="9"/>
  <c r="S28" i="9" s="1"/>
  <c r="Q33" i="9"/>
  <c r="R16" i="9"/>
  <c r="S16" i="9" s="1"/>
  <c r="Q21" i="9"/>
  <c r="R20" i="9"/>
  <c r="S20" i="9" s="1"/>
  <c r="R24" i="9"/>
  <c r="S24" i="9" s="1"/>
  <c r="Q106" i="8"/>
  <c r="R164" i="8"/>
  <c r="S164" i="8" s="1"/>
  <c r="K168" i="8"/>
  <c r="P168" i="8" s="1"/>
  <c r="R168" i="8" s="1"/>
  <c r="S168" i="8" s="1"/>
  <c r="Q290" i="8"/>
  <c r="Q228" i="9"/>
  <c r="O71" i="9"/>
  <c r="K71" i="9"/>
  <c r="P71" i="9" s="1"/>
  <c r="K153" i="9"/>
  <c r="P153" i="9" s="1"/>
  <c r="O153" i="9"/>
  <c r="Q264" i="9"/>
  <c r="Q218" i="9"/>
  <c r="Q219" i="9"/>
  <c r="Q126" i="9"/>
  <c r="O70" i="9"/>
  <c r="K70" i="9"/>
  <c r="P70" i="9" s="1"/>
  <c r="Q177" i="9"/>
  <c r="R180" i="9"/>
  <c r="S180" i="9" s="1"/>
  <c r="Q285" i="9"/>
  <c r="Q243" i="9"/>
  <c r="Q229" i="9"/>
  <c r="Q194" i="9"/>
  <c r="Q277" i="9"/>
  <c r="Q55" i="9"/>
  <c r="Q249" i="9"/>
  <c r="Q250" i="9"/>
  <c r="Q237" i="9"/>
  <c r="Q195" i="9"/>
  <c r="Q274" i="9"/>
  <c r="Q28" i="9"/>
  <c r="O77" i="9"/>
  <c r="K77" i="9"/>
  <c r="P77" i="9" s="1"/>
  <c r="K78" i="9"/>
  <c r="P78" i="9" s="1"/>
  <c r="R78" i="9" s="1"/>
  <c r="S78" i="9" s="1"/>
  <c r="Q178" i="9"/>
  <c r="Q176" i="9"/>
  <c r="Q297" i="9"/>
  <c r="R304" i="9"/>
  <c r="S304" i="9" s="1"/>
  <c r="Q79" i="9"/>
  <c r="Q240" i="9"/>
  <c r="Q207" i="9"/>
  <c r="Q29" i="9"/>
  <c r="R200" i="9"/>
  <c r="S200" i="9" s="1"/>
  <c r="O59" i="9"/>
  <c r="K59" i="9"/>
  <c r="P59" i="9" s="1"/>
  <c r="K156" i="9"/>
  <c r="P156" i="9" s="1"/>
  <c r="O156" i="9"/>
  <c r="Q174" i="9"/>
  <c r="O60" i="9"/>
  <c r="K60" i="9"/>
  <c r="P60" i="9" s="1"/>
  <c r="O62" i="9"/>
  <c r="K62" i="9"/>
  <c r="P62" i="9" s="1"/>
  <c r="O154" i="9"/>
  <c r="K154" i="9"/>
  <c r="P154" i="9" s="1"/>
  <c r="Q112" i="9"/>
  <c r="Q88" i="9"/>
  <c r="Q292" i="9"/>
  <c r="Q238" i="9"/>
  <c r="Q57" i="9"/>
  <c r="Q30" i="9"/>
  <c r="Q170" i="9"/>
  <c r="Q141" i="9"/>
  <c r="Q94" i="9"/>
  <c r="Q210" i="9"/>
  <c r="Q266" i="9"/>
  <c r="R181" i="9"/>
  <c r="S181" i="9" s="1"/>
  <c r="Q271" i="9"/>
  <c r="Q244" i="9"/>
  <c r="R124" i="9"/>
  <c r="S124" i="9" s="1"/>
  <c r="Q230" i="9"/>
  <c r="Q289" i="9"/>
  <c r="Q186" i="9"/>
  <c r="Q133" i="9"/>
  <c r="K164" i="9"/>
  <c r="P164" i="9" s="1"/>
  <c r="O164" i="9"/>
  <c r="R274" i="9"/>
  <c r="S274" i="9" s="1"/>
  <c r="Q287" i="9"/>
  <c r="O73" i="9"/>
  <c r="K73" i="9"/>
  <c r="P73" i="9" s="1"/>
  <c r="Q183" i="9"/>
  <c r="Q40" i="9"/>
  <c r="Q279" i="9"/>
  <c r="R53" i="9"/>
  <c r="S53" i="9" s="1"/>
  <c r="Q299" i="9"/>
  <c r="O69" i="9"/>
  <c r="K69" i="9"/>
  <c r="P69" i="9" s="1"/>
  <c r="R310" i="9"/>
  <c r="S310" i="9" s="1"/>
  <c r="Q293" i="9"/>
  <c r="Q107" i="9"/>
  <c r="Q108" i="9"/>
  <c r="Q300" i="9"/>
  <c r="Q303" i="9"/>
  <c r="R207" i="9"/>
  <c r="S207" i="9" s="1"/>
  <c r="R29" i="9"/>
  <c r="S29" i="9" s="1"/>
  <c r="Q280" i="9"/>
  <c r="R171" i="9"/>
  <c r="S171" i="9" s="1"/>
  <c r="Q179" i="9"/>
  <c r="Q22" i="9"/>
  <c r="R137" i="9"/>
  <c r="S137" i="9" s="1"/>
  <c r="Q235" i="9"/>
  <c r="Q25" i="9"/>
  <c r="R132" i="9"/>
  <c r="S132" i="9" s="1"/>
  <c r="Q220" i="9"/>
  <c r="Q138" i="9"/>
  <c r="Q286" i="9"/>
  <c r="Q294" i="9"/>
  <c r="R112" i="9"/>
  <c r="S112" i="9" s="1"/>
  <c r="O158" i="9"/>
  <c r="K158" i="9"/>
  <c r="P158" i="9" s="1"/>
  <c r="R253" i="9"/>
  <c r="S253" i="9" s="1"/>
  <c r="Q196" i="9"/>
  <c r="Q213" i="9"/>
  <c r="R30" i="9"/>
  <c r="S30" i="9" s="1"/>
  <c r="R27" i="9"/>
  <c r="S27" i="9" s="1"/>
  <c r="R121" i="9"/>
  <c r="S121" i="9" s="1"/>
  <c r="Q276" i="9"/>
  <c r="K76" i="9"/>
  <c r="P76" i="9" s="1"/>
  <c r="O76" i="9"/>
  <c r="Q118" i="9"/>
  <c r="R305" i="9"/>
  <c r="S305" i="9" s="1"/>
  <c r="Q261" i="9"/>
  <c r="R283" i="9"/>
  <c r="S283" i="9" s="1"/>
  <c r="Q226" i="9"/>
  <c r="Q265" i="9"/>
  <c r="K148" i="9"/>
  <c r="P148" i="9" s="1"/>
  <c r="O148" i="9"/>
  <c r="R231" i="9"/>
  <c r="S231" i="9" s="1"/>
  <c r="R212" i="9"/>
  <c r="S212" i="9" s="1"/>
  <c r="R206" i="9"/>
  <c r="S206" i="9" s="1"/>
  <c r="O64" i="9"/>
  <c r="K64" i="9"/>
  <c r="P64" i="9" s="1"/>
  <c r="R111" i="9"/>
  <c r="S111" i="9" s="1"/>
  <c r="Q139" i="9"/>
  <c r="Q203" i="9"/>
  <c r="Q185" i="9"/>
  <c r="Q189" i="9"/>
  <c r="R308" i="9"/>
  <c r="S308" i="9" s="1"/>
  <c r="R273" i="9"/>
  <c r="S273" i="9" s="1"/>
  <c r="R255" i="9"/>
  <c r="S255" i="9" s="1"/>
  <c r="R208" i="9"/>
  <c r="S208" i="9" s="1"/>
  <c r="R129" i="9"/>
  <c r="S129" i="9" s="1"/>
  <c r="Q302" i="9"/>
  <c r="R168" i="9"/>
  <c r="S168" i="9" s="1"/>
  <c r="K75" i="9"/>
  <c r="P75" i="9" s="1"/>
  <c r="O75" i="9"/>
  <c r="R33" i="9"/>
  <c r="S33" i="9" s="1"/>
  <c r="Q199" i="9"/>
  <c r="O65" i="9"/>
  <c r="K65" i="9"/>
  <c r="P65" i="9" s="1"/>
  <c r="Q310" i="9"/>
  <c r="R107" i="9"/>
  <c r="S107" i="9" s="1"/>
  <c r="R204" i="9"/>
  <c r="S204" i="9" s="1"/>
  <c r="R303" i="9"/>
  <c r="S303" i="9" s="1"/>
  <c r="R135" i="9"/>
  <c r="S135" i="9" s="1"/>
  <c r="R96" i="9"/>
  <c r="S96" i="9" s="1"/>
  <c r="Q101" i="9"/>
  <c r="R22" i="9"/>
  <c r="S22" i="9" s="1"/>
  <c r="Q102" i="9"/>
  <c r="Q131" i="9"/>
  <c r="Q306" i="9"/>
  <c r="R134" i="9"/>
  <c r="S134" i="9" s="1"/>
  <c r="R254" i="9"/>
  <c r="S254" i="9" s="1"/>
  <c r="Q104" i="9"/>
  <c r="O74" i="9"/>
  <c r="K74" i="9"/>
  <c r="P74" i="9" s="1"/>
  <c r="R138" i="9"/>
  <c r="S138" i="9" s="1"/>
  <c r="K155" i="9"/>
  <c r="P155" i="9" s="1"/>
  <c r="O155" i="9"/>
  <c r="R192" i="9"/>
  <c r="S192" i="9" s="1"/>
  <c r="R201" i="9"/>
  <c r="S201" i="9" s="1"/>
  <c r="Q211" i="9"/>
  <c r="R311" i="9"/>
  <c r="S311" i="9" s="1"/>
  <c r="Q109" i="9"/>
  <c r="Q113" i="9"/>
  <c r="K67" i="9"/>
  <c r="P67" i="9" s="1"/>
  <c r="O67" i="9"/>
  <c r="R81" i="9"/>
  <c r="S81" i="9" s="1"/>
  <c r="R225" i="9"/>
  <c r="S225" i="9" s="1"/>
  <c r="R257" i="9"/>
  <c r="S257" i="9" s="1"/>
  <c r="R17" i="9"/>
  <c r="S17" i="9" s="1"/>
  <c r="R307" i="9"/>
  <c r="S307" i="9" s="1"/>
  <c r="Q198" i="9"/>
  <c r="K161" i="9"/>
  <c r="P161" i="9" s="1"/>
  <c r="O161" i="9"/>
  <c r="O146" i="9"/>
  <c r="K146" i="9"/>
  <c r="P146" i="9" s="1"/>
  <c r="Q143" i="9"/>
  <c r="Q190" i="9"/>
  <c r="O58" i="9"/>
  <c r="K58" i="9"/>
  <c r="P58" i="9" s="1"/>
  <c r="O159" i="9"/>
  <c r="K159" i="9"/>
  <c r="P159" i="9" s="1"/>
  <c r="O151" i="9"/>
  <c r="K151" i="9"/>
  <c r="P151" i="9" s="1"/>
  <c r="Q256" i="9"/>
  <c r="O150" i="9"/>
  <c r="K150" i="9"/>
  <c r="P150" i="9" s="1"/>
  <c r="Q98" i="9"/>
  <c r="K163" i="9"/>
  <c r="P163" i="9" s="1"/>
  <c r="O163" i="9"/>
  <c r="O152" i="9"/>
  <c r="K152" i="9"/>
  <c r="P152" i="9" s="1"/>
  <c r="Q96" i="9"/>
  <c r="O66" i="9"/>
  <c r="K66" i="9"/>
  <c r="P66" i="9" s="1"/>
  <c r="O165" i="9"/>
  <c r="K165" i="9"/>
  <c r="P165" i="9" s="1"/>
  <c r="K166" i="9"/>
  <c r="P166" i="9" s="1"/>
  <c r="R166" i="9" s="1"/>
  <c r="S166" i="9" s="1"/>
  <c r="Q134" i="9"/>
  <c r="Q192" i="9"/>
  <c r="Q201" i="9"/>
  <c r="O63" i="9"/>
  <c r="K63" i="9"/>
  <c r="P63" i="9" s="1"/>
  <c r="O72" i="9"/>
  <c r="K72" i="9"/>
  <c r="P72" i="9" s="1"/>
  <c r="Q311" i="9"/>
  <c r="Q81" i="9"/>
  <c r="O149" i="9"/>
  <c r="K149" i="9"/>
  <c r="P149" i="9" s="1"/>
  <c r="Q225" i="9"/>
  <c r="Q257" i="9"/>
  <c r="Q17" i="9"/>
  <c r="Q232" i="9"/>
  <c r="Q291" i="9"/>
  <c r="R224" i="9"/>
  <c r="S224" i="9" s="1"/>
  <c r="R291" i="9"/>
  <c r="S291" i="9" s="1"/>
  <c r="Q86" i="9"/>
  <c r="Q309" i="9"/>
  <c r="Q184" i="9"/>
  <c r="O145" i="9"/>
  <c r="K145" i="9"/>
  <c r="P145" i="9" s="1"/>
  <c r="Q48" i="9"/>
  <c r="Q87" i="9"/>
  <c r="R54" i="9"/>
  <c r="S54" i="9" s="1"/>
  <c r="Q105" i="9"/>
  <c r="Q295" i="9"/>
  <c r="Q32" i="9"/>
  <c r="Q221" i="9"/>
  <c r="Q16" i="9"/>
  <c r="R256" i="9"/>
  <c r="S256" i="9" s="1"/>
  <c r="Q217" i="9"/>
  <c r="Q216" i="9"/>
  <c r="Q193" i="9"/>
  <c r="Q35" i="9"/>
  <c r="R188" i="9"/>
  <c r="S188" i="9" s="1"/>
  <c r="Q270" i="9"/>
  <c r="Q15" i="9"/>
  <c r="Q209" i="9"/>
  <c r="Q89" i="9"/>
  <c r="K68" i="9"/>
  <c r="P68" i="9" s="1"/>
  <c r="O68" i="9"/>
  <c r="Q281" i="9"/>
  <c r="Q119" i="9"/>
  <c r="Q205" i="9"/>
  <c r="R239" i="9"/>
  <c r="S239" i="9" s="1"/>
  <c r="Q24" i="9"/>
  <c r="Q49" i="9"/>
  <c r="R97" i="9"/>
  <c r="S97" i="9" s="1"/>
  <c r="R290" i="9"/>
  <c r="S290" i="9" s="1"/>
  <c r="Q182" i="9"/>
  <c r="R227" i="9"/>
  <c r="S227" i="9" s="1"/>
  <c r="R34" i="9"/>
  <c r="S34" i="9" s="1"/>
  <c r="R14" i="9"/>
  <c r="R23" i="9"/>
  <c r="S23" i="9" s="1"/>
  <c r="Q99" i="9"/>
  <c r="R80" i="9"/>
  <c r="S80" i="9" s="1"/>
  <c r="Q202" i="9"/>
  <c r="Q31" i="9"/>
  <c r="R51" i="9"/>
  <c r="S51" i="9" s="1"/>
  <c r="R191" i="9"/>
  <c r="S191" i="9" s="1"/>
  <c r="Q142" i="9"/>
  <c r="Q275" i="9"/>
  <c r="K144" i="9"/>
  <c r="P144" i="9" s="1"/>
  <c r="O144" i="9"/>
  <c r="Q278" i="9"/>
  <c r="Q260" i="9"/>
  <c r="R21" i="9"/>
  <c r="S21" i="9" s="1"/>
  <c r="Q20" i="9"/>
  <c r="R130" i="9"/>
  <c r="S130" i="9" s="1"/>
  <c r="R301" i="9"/>
  <c r="S301" i="9" s="1"/>
  <c r="Q103" i="9"/>
  <c r="K61" i="9"/>
  <c r="P61" i="9" s="1"/>
  <c r="O61" i="9"/>
  <c r="R175" i="9"/>
  <c r="S175" i="9" s="1"/>
  <c r="Q269" i="9"/>
  <c r="K147" i="9"/>
  <c r="P147" i="9" s="1"/>
  <c r="O147" i="9"/>
  <c r="Q169" i="9"/>
  <c r="R114" i="9"/>
  <c r="S114" i="9" s="1"/>
  <c r="Q42" i="9"/>
  <c r="Q18" i="9"/>
  <c r="Q248" i="9"/>
  <c r="Q140" i="9"/>
  <c r="Q259" i="9"/>
  <c r="R268" i="9"/>
  <c r="S268" i="9" s="1"/>
  <c r="R19" i="9"/>
  <c r="S19" i="9" s="1"/>
  <c r="Q282" i="9"/>
  <c r="Q50" i="9"/>
  <c r="O160" i="9"/>
  <c r="K160" i="9"/>
  <c r="P160" i="9" s="1"/>
  <c r="Q284" i="9"/>
  <c r="Q37" i="9"/>
  <c r="Q38" i="9"/>
  <c r="R117" i="9"/>
  <c r="S117" i="9" s="1"/>
  <c r="O157" i="9"/>
  <c r="K157" i="9"/>
  <c r="P157" i="9" s="1"/>
  <c r="R95" i="9"/>
  <c r="S95" i="9" s="1"/>
  <c r="Q110" i="9"/>
  <c r="Q136" i="9"/>
  <c r="Q262" i="9"/>
  <c r="Q125" i="9"/>
  <c r="R263" i="9"/>
  <c r="S263" i="9" s="1"/>
  <c r="Q241" i="9"/>
  <c r="Q39" i="9"/>
  <c r="R288" i="9"/>
  <c r="S288" i="9" s="1"/>
  <c r="Q233" i="9"/>
  <c r="Q234" i="9"/>
  <c r="Q272" i="9"/>
  <c r="O162" i="9"/>
  <c r="K162" i="9"/>
  <c r="P162" i="9" s="1"/>
  <c r="Q296" i="9"/>
  <c r="R215" i="9"/>
  <c r="S215" i="9" s="1"/>
  <c r="Q245" i="9"/>
  <c r="Q41" i="9"/>
  <c r="Q127" i="9"/>
  <c r="Q56" i="9"/>
  <c r="R41" i="8"/>
  <c r="S41" i="8" s="1"/>
  <c r="R105" i="5"/>
  <c r="S105" i="5" s="1"/>
  <c r="P174" i="5"/>
  <c r="R174" i="5" s="1"/>
  <c r="S174" i="5" s="1"/>
  <c r="Q174" i="5"/>
  <c r="R198" i="5"/>
  <c r="S198" i="5" s="1"/>
  <c r="R40" i="8"/>
  <c r="S40" i="8" s="1"/>
  <c r="Q172" i="8"/>
  <c r="K21" i="5"/>
  <c r="P21" i="5" s="1"/>
  <c r="Q149" i="5"/>
  <c r="R200" i="5"/>
  <c r="S200" i="5" s="1"/>
  <c r="K118" i="5"/>
  <c r="P118" i="5" s="1"/>
  <c r="R109" i="8"/>
  <c r="S109" i="8" s="1"/>
  <c r="R101" i="8"/>
  <c r="S101" i="8" s="1"/>
  <c r="K278" i="5"/>
  <c r="P278" i="5" s="1"/>
  <c r="R278" i="5" s="1"/>
  <c r="S278" i="5" s="1"/>
  <c r="K219" i="8"/>
  <c r="P219" i="8" s="1"/>
  <c r="R219" i="8" s="1"/>
  <c r="S219" i="8" s="1"/>
  <c r="Q171" i="5"/>
  <c r="K218" i="8"/>
  <c r="P218" i="8" s="1"/>
  <c r="R218" i="8" s="1"/>
  <c r="S218" i="8" s="1"/>
  <c r="K183" i="8"/>
  <c r="P183" i="8" s="1"/>
  <c r="R183" i="8" s="1"/>
  <c r="S183" i="8" s="1"/>
  <c r="O182" i="8"/>
  <c r="Q182" i="8" s="1"/>
  <c r="K134" i="5"/>
  <c r="P134" i="5" s="1"/>
  <c r="K274" i="8"/>
  <c r="P274" i="8" s="1"/>
  <c r="K40" i="5"/>
  <c r="P40" i="5" s="1"/>
  <c r="R40" i="5" s="1"/>
  <c r="S40" i="5" s="1"/>
  <c r="R178" i="5"/>
  <c r="S178" i="5" s="1"/>
  <c r="K142" i="5"/>
  <c r="P142" i="5" s="1"/>
  <c r="R142" i="5" s="1"/>
  <c r="S142" i="5" s="1"/>
  <c r="K32" i="5"/>
  <c r="P32" i="5" s="1"/>
  <c r="K56" i="5"/>
  <c r="P56" i="5" s="1"/>
  <c r="K31" i="5"/>
  <c r="P31" i="5" s="1"/>
  <c r="R31" i="5" s="1"/>
  <c r="S31" i="5" s="1"/>
  <c r="O173" i="8"/>
  <c r="R173" i="8" s="1"/>
  <c r="S173" i="8" s="1"/>
  <c r="R220" i="5"/>
  <c r="S220" i="5" s="1"/>
  <c r="K175" i="5"/>
  <c r="P175" i="5" s="1"/>
  <c r="Q145" i="5"/>
  <c r="K246" i="5"/>
  <c r="P246" i="5" s="1"/>
  <c r="R246" i="5" s="1"/>
  <c r="S246" i="5" s="1"/>
  <c r="K259" i="8"/>
  <c r="P259" i="8" s="1"/>
  <c r="R259" i="8" s="1"/>
  <c r="S259" i="8" s="1"/>
  <c r="K214" i="8"/>
  <c r="P214" i="8" s="1"/>
  <c r="K61" i="5"/>
  <c r="P61" i="5" s="1"/>
  <c r="K182" i="5"/>
  <c r="P182" i="5" s="1"/>
  <c r="K74" i="5"/>
  <c r="P74" i="5" s="1"/>
  <c r="R74" i="5" s="1"/>
  <c r="S74" i="5" s="1"/>
  <c r="Q264" i="5"/>
  <c r="K141" i="5"/>
  <c r="P141" i="5" s="1"/>
  <c r="R141" i="5" s="1"/>
  <c r="S141" i="5" s="1"/>
  <c r="K174" i="8"/>
  <c r="P174" i="8" s="1"/>
  <c r="R174" i="8" s="1"/>
  <c r="S174" i="8" s="1"/>
  <c r="Q150" i="8"/>
  <c r="R50" i="8"/>
  <c r="S50" i="8" s="1"/>
  <c r="K104" i="5"/>
  <c r="P104" i="5" s="1"/>
  <c r="R104" i="5" s="1"/>
  <c r="S104" i="5" s="1"/>
  <c r="R45" i="5"/>
  <c r="S45" i="5" s="1"/>
  <c r="K68" i="5"/>
  <c r="P68" i="5" s="1"/>
  <c r="R291" i="8"/>
  <c r="S291" i="8" s="1"/>
  <c r="K255" i="8"/>
  <c r="P255" i="8" s="1"/>
  <c r="R255" i="8" s="1"/>
  <c r="S255" i="8" s="1"/>
  <c r="R113" i="5"/>
  <c r="S113" i="5" s="1"/>
  <c r="K51" i="5"/>
  <c r="P51" i="5" s="1"/>
  <c r="R46" i="8"/>
  <c r="S46" i="8" s="1"/>
  <c r="R211" i="8"/>
  <c r="S211" i="8" s="1"/>
  <c r="R55" i="8"/>
  <c r="S55" i="8" s="1"/>
  <c r="R280" i="8"/>
  <c r="S280" i="8" s="1"/>
  <c r="R43" i="5"/>
  <c r="S43" i="5" s="1"/>
  <c r="R22" i="5"/>
  <c r="S22" i="5" s="1"/>
  <c r="R215" i="8"/>
  <c r="S215" i="8" s="1"/>
  <c r="R188" i="5"/>
  <c r="S188" i="5" s="1"/>
  <c r="R53" i="8"/>
  <c r="S53" i="8" s="1"/>
  <c r="R210" i="8"/>
  <c r="S210" i="8" s="1"/>
  <c r="P172" i="5"/>
  <c r="R172" i="5" s="1"/>
  <c r="S172" i="5" s="1"/>
  <c r="Q172" i="5"/>
  <c r="R127" i="5"/>
  <c r="S127" i="5" s="1"/>
  <c r="K238" i="5"/>
  <c r="P238" i="5" s="1"/>
  <c r="R238" i="5" s="1"/>
  <c r="S238" i="5" s="1"/>
  <c r="K177" i="8"/>
  <c r="P177" i="8" s="1"/>
  <c r="R177" i="8" s="1"/>
  <c r="S177" i="8" s="1"/>
  <c r="O260" i="8"/>
  <c r="R260" i="8" s="1"/>
  <c r="S260" i="8" s="1"/>
  <c r="R265" i="8"/>
  <c r="S265" i="8" s="1"/>
  <c r="K52" i="5"/>
  <c r="P52" i="5" s="1"/>
  <c r="R52" i="5" s="1"/>
  <c r="S52" i="5" s="1"/>
  <c r="Q275" i="5"/>
  <c r="K115" i="5"/>
  <c r="P115" i="5" s="1"/>
  <c r="R115" i="5" s="1"/>
  <c r="S115" i="5" s="1"/>
  <c r="O176" i="8"/>
  <c r="R176" i="8" s="1"/>
  <c r="S176" i="8" s="1"/>
  <c r="O222" i="8"/>
  <c r="R222" i="8" s="1"/>
  <c r="S222" i="8" s="1"/>
  <c r="K52" i="8"/>
  <c r="P52" i="8" s="1"/>
  <c r="R52" i="8" s="1"/>
  <c r="S52" i="8" s="1"/>
  <c r="K51" i="8"/>
  <c r="P51" i="8" s="1"/>
  <c r="O51" i="8"/>
  <c r="K223" i="8"/>
  <c r="P223" i="8" s="1"/>
  <c r="Q121" i="8"/>
  <c r="K73" i="5"/>
  <c r="P73" i="5" s="1"/>
  <c r="R73" i="5" s="1"/>
  <c r="S73" i="5" s="1"/>
  <c r="K62" i="5"/>
  <c r="P62" i="5" s="1"/>
  <c r="R62" i="5" s="1"/>
  <c r="S62" i="5" s="1"/>
  <c r="K47" i="5"/>
  <c r="P47" i="5" s="1"/>
  <c r="R47" i="5" s="1"/>
  <c r="S47" i="5" s="1"/>
  <c r="K176" i="5"/>
  <c r="P176" i="5" s="1"/>
  <c r="R176" i="5" s="1"/>
  <c r="S176" i="5" s="1"/>
  <c r="R111" i="8"/>
  <c r="S111" i="8" s="1"/>
  <c r="K183" i="5"/>
  <c r="P183" i="5" s="1"/>
  <c r="R183" i="5" s="1"/>
  <c r="S183" i="5" s="1"/>
  <c r="Q149" i="8"/>
  <c r="R186" i="5"/>
  <c r="S186" i="5" s="1"/>
  <c r="K48" i="5"/>
  <c r="P48" i="5" s="1"/>
  <c r="R48" i="5" s="1"/>
  <c r="S48" i="5" s="1"/>
  <c r="K187" i="5"/>
  <c r="P187" i="5" s="1"/>
  <c r="R187" i="5" s="1"/>
  <c r="S187" i="5" s="1"/>
  <c r="R190" i="5"/>
  <c r="S190" i="5" s="1"/>
  <c r="K213" i="8"/>
  <c r="P213" i="8" s="1"/>
  <c r="R213" i="8" s="1"/>
  <c r="S213" i="8" s="1"/>
  <c r="R178" i="8"/>
  <c r="S178" i="8" s="1"/>
  <c r="P180" i="5"/>
  <c r="R180" i="5" s="1"/>
  <c r="S180" i="5" s="1"/>
  <c r="Q180" i="5"/>
  <c r="K20" i="5"/>
  <c r="P20" i="5" s="1"/>
  <c r="R125" i="5"/>
  <c r="S125" i="5" s="1"/>
  <c r="Q105" i="5"/>
  <c r="Q216" i="5"/>
  <c r="Q170" i="5"/>
  <c r="Q229" i="5"/>
  <c r="Q90" i="5"/>
  <c r="Q144" i="5"/>
  <c r="R225" i="5"/>
  <c r="S225" i="5" s="1"/>
  <c r="Q82" i="5"/>
  <c r="R55" i="5"/>
  <c r="S55" i="5" s="1"/>
  <c r="K139" i="5"/>
  <c r="P139" i="5" s="1"/>
  <c r="R226" i="8"/>
  <c r="S226" i="8" s="1"/>
  <c r="K224" i="8"/>
  <c r="P224" i="8" s="1"/>
  <c r="R224" i="8" s="1"/>
  <c r="S224" i="8" s="1"/>
  <c r="K33" i="5"/>
  <c r="P33" i="5" s="1"/>
  <c r="R150" i="5"/>
  <c r="S150" i="5" s="1"/>
  <c r="R49" i="5"/>
  <c r="S49" i="5" s="1"/>
  <c r="K169" i="8"/>
  <c r="P169" i="8" s="1"/>
  <c r="O169" i="8"/>
  <c r="Q150" i="5"/>
  <c r="O223" i="8"/>
  <c r="K135" i="5"/>
  <c r="P135" i="5" s="1"/>
  <c r="R135" i="5" s="1"/>
  <c r="S135" i="5" s="1"/>
  <c r="Q128" i="5"/>
  <c r="K122" i="5"/>
  <c r="P122" i="5" s="1"/>
  <c r="R122" i="5" s="1"/>
  <c r="S122" i="5" s="1"/>
  <c r="Q41" i="5"/>
  <c r="Q27" i="5"/>
  <c r="Q273" i="5"/>
  <c r="Q41" i="8"/>
  <c r="K212" i="8"/>
  <c r="P212" i="8" s="1"/>
  <c r="R212" i="8" s="1"/>
  <c r="S212" i="8" s="1"/>
  <c r="K170" i="8"/>
  <c r="P170" i="8" s="1"/>
  <c r="R170" i="8" s="1"/>
  <c r="S170" i="8" s="1"/>
  <c r="Q153" i="8"/>
  <c r="Q310" i="8"/>
  <c r="Q167" i="8"/>
  <c r="Q46" i="5"/>
  <c r="K247" i="5"/>
  <c r="P247" i="5" s="1"/>
  <c r="R27" i="5"/>
  <c r="S27" i="5" s="1"/>
  <c r="K220" i="8"/>
  <c r="P220" i="8" s="1"/>
  <c r="R220" i="8" s="1"/>
  <c r="S220" i="8" s="1"/>
  <c r="R117" i="5"/>
  <c r="S117" i="5" s="1"/>
  <c r="R277" i="8"/>
  <c r="S277" i="8" s="1"/>
  <c r="R302" i="8"/>
  <c r="S302" i="8" s="1"/>
  <c r="R57" i="8"/>
  <c r="S57" i="8" s="1"/>
  <c r="Q279" i="8"/>
  <c r="R80" i="5"/>
  <c r="S80" i="5" s="1"/>
  <c r="R230" i="5"/>
  <c r="S230" i="5" s="1"/>
  <c r="Q161" i="5"/>
  <c r="K120" i="5"/>
  <c r="P120" i="5" s="1"/>
  <c r="R120" i="5" s="1"/>
  <c r="S120" i="5" s="1"/>
  <c r="K263" i="8"/>
  <c r="P263" i="8" s="1"/>
  <c r="R263" i="8" s="1"/>
  <c r="S263" i="8" s="1"/>
  <c r="R285" i="8"/>
  <c r="S285" i="8" s="1"/>
  <c r="Q104" i="8"/>
  <c r="K266" i="8"/>
  <c r="P266" i="8" s="1"/>
  <c r="K35" i="5"/>
  <c r="P35" i="5" s="1"/>
  <c r="R35" i="5" s="1"/>
  <c r="S35" i="5" s="1"/>
  <c r="R229" i="8"/>
  <c r="S229" i="8" s="1"/>
  <c r="K138" i="5"/>
  <c r="P138" i="5" s="1"/>
  <c r="R168" i="5"/>
  <c r="S168" i="5" s="1"/>
  <c r="R54" i="5"/>
  <c r="S54" i="5" s="1"/>
  <c r="K111" i="5"/>
  <c r="P111" i="5" s="1"/>
  <c r="R129" i="5"/>
  <c r="S129" i="5" s="1"/>
  <c r="Q37" i="8"/>
  <c r="R160" i="8"/>
  <c r="S160" i="8" s="1"/>
  <c r="R304" i="8"/>
  <c r="S304" i="8" s="1"/>
  <c r="R301" i="8"/>
  <c r="S301" i="8" s="1"/>
  <c r="K37" i="5"/>
  <c r="P37" i="5" s="1"/>
  <c r="K50" i="5"/>
  <c r="P50" i="5" s="1"/>
  <c r="Q266" i="5"/>
  <c r="Q255" i="5"/>
  <c r="Q257" i="5"/>
  <c r="K234" i="5"/>
  <c r="P234" i="5" s="1"/>
  <c r="R234" i="5" s="1"/>
  <c r="S234" i="5" s="1"/>
  <c r="Q292" i="8"/>
  <c r="R187" i="8"/>
  <c r="S187" i="8" s="1"/>
  <c r="Q268" i="8"/>
  <c r="K264" i="8"/>
  <c r="P264" i="8" s="1"/>
  <c r="R264" i="8" s="1"/>
  <c r="S264" i="8" s="1"/>
  <c r="R26" i="5"/>
  <c r="S26" i="5" s="1"/>
  <c r="O146" i="8"/>
  <c r="K147" i="8"/>
  <c r="P147" i="8" s="1"/>
  <c r="R147" i="8" s="1"/>
  <c r="S147" i="8" s="1"/>
  <c r="Q268" i="5"/>
  <c r="Q88" i="5"/>
  <c r="R294" i="8"/>
  <c r="S294" i="8" s="1"/>
  <c r="R282" i="8"/>
  <c r="S282" i="8" s="1"/>
  <c r="Q230" i="8"/>
  <c r="R167" i="8"/>
  <c r="S167" i="8" s="1"/>
  <c r="O157" i="8"/>
  <c r="K158" i="8"/>
  <c r="P158" i="8" s="1"/>
  <c r="R158" i="8" s="1"/>
  <c r="S158" i="8" s="1"/>
  <c r="K157" i="8"/>
  <c r="P157" i="8" s="1"/>
  <c r="Q185" i="5"/>
  <c r="R212" i="5"/>
  <c r="S212" i="5" s="1"/>
  <c r="R215" i="5"/>
  <c r="S215" i="5" s="1"/>
  <c r="Q217" i="5"/>
  <c r="Q184" i="8"/>
  <c r="R117" i="8"/>
  <c r="S117" i="8" s="1"/>
  <c r="R283" i="8"/>
  <c r="S283" i="8" s="1"/>
  <c r="Q44" i="8"/>
  <c r="Q156" i="8"/>
  <c r="K42" i="5"/>
  <c r="P42" i="5" s="1"/>
  <c r="P275" i="8"/>
  <c r="R275" i="8" s="1"/>
  <c r="S275" i="8" s="1"/>
  <c r="Q275" i="8"/>
  <c r="R270" i="5"/>
  <c r="S270" i="5" s="1"/>
  <c r="Q262" i="5"/>
  <c r="R225" i="8"/>
  <c r="S225" i="8" s="1"/>
  <c r="K28" i="5"/>
  <c r="P28" i="5" s="1"/>
  <c r="K295" i="5"/>
  <c r="P295" i="5" s="1"/>
  <c r="R271" i="8"/>
  <c r="S271" i="8" s="1"/>
  <c r="K253" i="8"/>
  <c r="P253" i="8" s="1"/>
  <c r="R253" i="8" s="1"/>
  <c r="S253" i="8" s="1"/>
  <c r="K283" i="5"/>
  <c r="P283" i="5" s="1"/>
  <c r="K293" i="5"/>
  <c r="P293" i="5" s="1"/>
  <c r="R293" i="5" s="1"/>
  <c r="S293" i="5" s="1"/>
  <c r="K292" i="5"/>
  <c r="P292" i="5" s="1"/>
  <c r="K303" i="5"/>
  <c r="P303" i="5" s="1"/>
  <c r="K299" i="5"/>
  <c r="P299" i="5" s="1"/>
  <c r="K309" i="5"/>
  <c r="P309" i="5" s="1"/>
  <c r="R309" i="5" s="1"/>
  <c r="S309" i="5" s="1"/>
  <c r="K308" i="5"/>
  <c r="P308" i="5" s="1"/>
  <c r="R99" i="5"/>
  <c r="S99" i="5" s="1"/>
  <c r="R286" i="8"/>
  <c r="S286" i="8" s="1"/>
  <c r="K24" i="5"/>
  <c r="P24" i="5" s="1"/>
  <c r="R24" i="5" s="1"/>
  <c r="S24" i="5" s="1"/>
  <c r="K23" i="5"/>
  <c r="P23" i="5" s="1"/>
  <c r="O266" i="8"/>
  <c r="K290" i="5"/>
  <c r="P290" i="5" s="1"/>
  <c r="R79" i="5"/>
  <c r="S79" i="5" s="1"/>
  <c r="Q39" i="5"/>
  <c r="R300" i="8"/>
  <c r="S300" i="8" s="1"/>
  <c r="K281" i="5"/>
  <c r="P281" i="5" s="1"/>
  <c r="K291" i="5"/>
  <c r="P291" i="5" s="1"/>
  <c r="K257" i="8"/>
  <c r="P257" i="8" s="1"/>
  <c r="R257" i="8" s="1"/>
  <c r="S257" i="8" s="1"/>
  <c r="Q122" i="8"/>
  <c r="K217" i="8"/>
  <c r="P217" i="8" s="1"/>
  <c r="R217" i="8" s="1"/>
  <c r="S217" i="8" s="1"/>
  <c r="K235" i="5"/>
  <c r="P235" i="5" s="1"/>
  <c r="R235" i="5" s="1"/>
  <c r="S235" i="5" s="1"/>
  <c r="K34" i="5"/>
  <c r="P34" i="5" s="1"/>
  <c r="R34" i="5" s="1"/>
  <c r="S34" i="5" s="1"/>
  <c r="K232" i="8"/>
  <c r="P232" i="8" s="1"/>
  <c r="R232" i="8" s="1"/>
  <c r="S232" i="8" s="1"/>
  <c r="R155" i="8"/>
  <c r="S155" i="8" s="1"/>
  <c r="K307" i="5"/>
  <c r="P307" i="5" s="1"/>
  <c r="K306" i="5"/>
  <c r="P306" i="5" s="1"/>
  <c r="K311" i="5"/>
  <c r="P311" i="5" s="1"/>
  <c r="O269" i="8"/>
  <c r="Q269" i="8" s="1"/>
  <c r="K256" i="8"/>
  <c r="P256" i="8" s="1"/>
  <c r="R256" i="8" s="1"/>
  <c r="S256" i="8" s="1"/>
  <c r="Q186" i="8"/>
  <c r="Q102" i="8"/>
  <c r="K270" i="8"/>
  <c r="P270" i="8" s="1"/>
  <c r="R270" i="8" s="1"/>
  <c r="S270" i="8" s="1"/>
  <c r="Q16" i="5"/>
  <c r="K310" i="5"/>
  <c r="P310" i="5" s="1"/>
  <c r="K18" i="5"/>
  <c r="P18" i="5" s="1"/>
  <c r="Q81" i="5"/>
  <c r="Q162" i="8"/>
  <c r="R228" i="8"/>
  <c r="S228" i="8" s="1"/>
  <c r="K262" i="8"/>
  <c r="P262" i="8" s="1"/>
  <c r="R262" i="8" s="1"/>
  <c r="S262" i="8" s="1"/>
  <c r="K294" i="5"/>
  <c r="P294" i="5" s="1"/>
  <c r="K280" i="5"/>
  <c r="P280" i="5" s="1"/>
  <c r="K287" i="5"/>
  <c r="P287" i="5" s="1"/>
  <c r="Q226" i="5"/>
  <c r="Q243" i="5"/>
  <c r="Q109" i="5"/>
  <c r="Q221" i="8"/>
  <c r="Q148" i="8"/>
  <c r="K273" i="8"/>
  <c r="P273" i="8" s="1"/>
  <c r="R273" i="8" s="1"/>
  <c r="S273" i="8" s="1"/>
  <c r="K298" i="5"/>
  <c r="P298" i="5" s="1"/>
  <c r="Q184" i="5"/>
  <c r="Q211" i="5"/>
  <c r="Q106" i="5"/>
  <c r="K110" i="5"/>
  <c r="P110" i="5" s="1"/>
  <c r="R110" i="5" s="1"/>
  <c r="S110" i="5" s="1"/>
  <c r="R276" i="8"/>
  <c r="S276" i="8" s="1"/>
  <c r="K231" i="8"/>
  <c r="P231" i="8" s="1"/>
  <c r="R231" i="8" s="1"/>
  <c r="S231" i="8" s="1"/>
  <c r="Q103" i="8"/>
  <c r="Q308" i="8"/>
  <c r="K261" i="8"/>
  <c r="P261" i="8" s="1"/>
  <c r="R261" i="8" s="1"/>
  <c r="S261" i="8" s="1"/>
  <c r="K267" i="8"/>
  <c r="P267" i="8" s="1"/>
  <c r="R267" i="8" s="1"/>
  <c r="S267" i="8" s="1"/>
  <c r="K305" i="5"/>
  <c r="P305" i="5" s="1"/>
  <c r="K286" i="5"/>
  <c r="P286" i="5" s="1"/>
  <c r="K296" i="5"/>
  <c r="P296" i="5" s="1"/>
  <c r="R189" i="5"/>
  <c r="S189" i="5" s="1"/>
  <c r="R305" i="8"/>
  <c r="S305" i="8" s="1"/>
  <c r="K288" i="5"/>
  <c r="P288" i="5" s="1"/>
  <c r="K14" i="5"/>
  <c r="P14" i="5" s="1"/>
  <c r="K15" i="5"/>
  <c r="R130" i="5"/>
  <c r="S130" i="5" s="1"/>
  <c r="Q108" i="5"/>
  <c r="K302" i="5"/>
  <c r="P302" i="5" s="1"/>
  <c r="Q287" i="8"/>
  <c r="R293" i="8"/>
  <c r="S293" i="8" s="1"/>
  <c r="R306" i="8"/>
  <c r="S306" i="8" s="1"/>
  <c r="Q125" i="5"/>
  <c r="Q232" i="5"/>
  <c r="R311" i="8"/>
  <c r="S311" i="8" s="1"/>
  <c r="R297" i="8"/>
  <c r="S297" i="8" s="1"/>
  <c r="Q118" i="8"/>
  <c r="K289" i="5"/>
  <c r="P289" i="5" s="1"/>
  <c r="K124" i="5"/>
  <c r="P124" i="5" s="1"/>
  <c r="R124" i="5" s="1"/>
  <c r="S124" i="5" s="1"/>
  <c r="K140" i="5"/>
  <c r="P140" i="5" s="1"/>
  <c r="R140" i="5" s="1"/>
  <c r="S140" i="5" s="1"/>
  <c r="R203" i="5"/>
  <c r="S203" i="5" s="1"/>
  <c r="Q65" i="5"/>
  <c r="Q59" i="5"/>
  <c r="K29" i="5"/>
  <c r="P29" i="5" s="1"/>
  <c r="R29" i="5" s="1"/>
  <c r="S29" i="5" s="1"/>
  <c r="Q95" i="5"/>
  <c r="R159" i="5"/>
  <c r="S159" i="5" s="1"/>
  <c r="R51" i="5"/>
  <c r="S51" i="5" s="1"/>
  <c r="Q201" i="5"/>
  <c r="R254" i="5"/>
  <c r="S254" i="5" s="1"/>
  <c r="K249" i="5"/>
  <c r="P249" i="5" s="1"/>
  <c r="Q298" i="8"/>
  <c r="Q45" i="8"/>
  <c r="Q284" i="8"/>
  <c r="R119" i="8"/>
  <c r="S119" i="8" s="1"/>
  <c r="Q108" i="8"/>
  <c r="Q144" i="8"/>
  <c r="Q110" i="8"/>
  <c r="R159" i="8"/>
  <c r="S159" i="8" s="1"/>
  <c r="O254" i="8"/>
  <c r="K254" i="8"/>
  <c r="P254" i="8" s="1"/>
  <c r="R184" i="8"/>
  <c r="S184" i="8" s="1"/>
  <c r="K301" i="5"/>
  <c r="P301" i="5" s="1"/>
  <c r="R301" i="5" s="1"/>
  <c r="S301" i="5" s="1"/>
  <c r="K300" i="5"/>
  <c r="P300" i="5" s="1"/>
  <c r="R182" i="8"/>
  <c r="S182" i="8" s="1"/>
  <c r="K285" i="5"/>
  <c r="P285" i="5" s="1"/>
  <c r="R285" i="5" s="1"/>
  <c r="S285" i="5" s="1"/>
  <c r="K284" i="5"/>
  <c r="P284" i="5" s="1"/>
  <c r="K282" i="5"/>
  <c r="P282" i="5" s="1"/>
  <c r="K304" i="5"/>
  <c r="P304" i="5" s="1"/>
  <c r="K297" i="5"/>
  <c r="P297" i="5" s="1"/>
  <c r="O29" i="8"/>
  <c r="K29" i="8"/>
  <c r="P29" i="8" s="1"/>
  <c r="K84" i="8"/>
  <c r="P84" i="8" s="1"/>
  <c r="O84" i="8"/>
  <c r="O21" i="8"/>
  <c r="K21" i="8"/>
  <c r="P21" i="8" s="1"/>
  <c r="O130" i="8"/>
  <c r="K130" i="8"/>
  <c r="P130" i="8" s="1"/>
  <c r="Q119" i="8"/>
  <c r="R108" i="8"/>
  <c r="S108" i="8" s="1"/>
  <c r="K239" i="8"/>
  <c r="P239" i="8" s="1"/>
  <c r="O239" i="8"/>
  <c r="Q165" i="8"/>
  <c r="Q166" i="8"/>
  <c r="Q160" i="8"/>
  <c r="Q304" i="8"/>
  <c r="O137" i="8"/>
  <c r="K137" i="8"/>
  <c r="P137" i="8" s="1"/>
  <c r="K76" i="8"/>
  <c r="P76" i="8" s="1"/>
  <c r="O76" i="8"/>
  <c r="Q309" i="8"/>
  <c r="K91" i="8"/>
  <c r="P91" i="8" s="1"/>
  <c r="O91" i="8"/>
  <c r="K68" i="8"/>
  <c r="P68" i="8" s="1"/>
  <c r="O68" i="8"/>
  <c r="K198" i="8"/>
  <c r="P198" i="8" s="1"/>
  <c r="O198" i="8"/>
  <c r="R153" i="8"/>
  <c r="S153" i="8" s="1"/>
  <c r="Q291" i="8"/>
  <c r="Q109" i="8"/>
  <c r="K67" i="8"/>
  <c r="P67" i="8" s="1"/>
  <c r="O67" i="8"/>
  <c r="R230" i="8"/>
  <c r="S230" i="8" s="1"/>
  <c r="K74" i="8"/>
  <c r="P74" i="8" s="1"/>
  <c r="O74" i="8"/>
  <c r="R310" i="8"/>
  <c r="S310" i="8" s="1"/>
  <c r="Q276" i="8"/>
  <c r="Q40" i="8"/>
  <c r="Q211" i="8"/>
  <c r="K124" i="8"/>
  <c r="P124" i="8" s="1"/>
  <c r="O124" i="8"/>
  <c r="R287" i="8"/>
  <c r="S287" i="8" s="1"/>
  <c r="Q105" i="8"/>
  <c r="Q178" i="8"/>
  <c r="Q179" i="8"/>
  <c r="Q228" i="8"/>
  <c r="K23" i="8"/>
  <c r="P23" i="8" s="1"/>
  <c r="O23" i="8"/>
  <c r="K59" i="8"/>
  <c r="P59" i="8" s="1"/>
  <c r="O59" i="8"/>
  <c r="O196" i="8"/>
  <c r="K196" i="8"/>
  <c r="P196" i="8" s="1"/>
  <c r="R161" i="8"/>
  <c r="S161" i="8" s="1"/>
  <c r="R151" i="8"/>
  <c r="S151" i="8" s="1"/>
  <c r="O64" i="8"/>
  <c r="K64" i="8"/>
  <c r="P64" i="8" s="1"/>
  <c r="R121" i="8"/>
  <c r="S121" i="8" s="1"/>
  <c r="K188" i="8"/>
  <c r="P188" i="8" s="1"/>
  <c r="O188" i="8"/>
  <c r="R214" i="8"/>
  <c r="S214" i="8" s="1"/>
  <c r="Q111" i="8"/>
  <c r="Q112" i="8"/>
  <c r="R309" i="8"/>
  <c r="S309" i="8" s="1"/>
  <c r="K81" i="8"/>
  <c r="P81" i="8" s="1"/>
  <c r="O81" i="8"/>
  <c r="O18" i="8"/>
  <c r="K18" i="8"/>
  <c r="P18" i="8" s="1"/>
  <c r="O237" i="8"/>
  <c r="K237" i="8"/>
  <c r="P237" i="8" s="1"/>
  <c r="O65" i="8"/>
  <c r="K65" i="8"/>
  <c r="P65" i="8" s="1"/>
  <c r="R274" i="8"/>
  <c r="S274" i="8" s="1"/>
  <c r="O26" i="8"/>
  <c r="K26" i="8"/>
  <c r="P26" i="8" s="1"/>
  <c r="O193" i="8"/>
  <c r="K193" i="8"/>
  <c r="P193" i="8" s="1"/>
  <c r="Q285" i="8"/>
  <c r="R104" i="8"/>
  <c r="S104" i="8" s="1"/>
  <c r="K190" i="8"/>
  <c r="P190" i="8" s="1"/>
  <c r="O190" i="8"/>
  <c r="R144" i="8"/>
  <c r="S144" i="8" s="1"/>
  <c r="Q101" i="8"/>
  <c r="R102" i="8"/>
  <c r="S102" i="8" s="1"/>
  <c r="Q229" i="8"/>
  <c r="O95" i="8"/>
  <c r="K95" i="8"/>
  <c r="P95" i="8" s="1"/>
  <c r="R44" i="8"/>
  <c r="S44" i="8" s="1"/>
  <c r="Q155" i="8"/>
  <c r="O79" i="8"/>
  <c r="K79" i="8"/>
  <c r="P79" i="8" s="1"/>
  <c r="K246" i="8"/>
  <c r="P246" i="8" s="1"/>
  <c r="O246" i="8"/>
  <c r="Q299" i="8"/>
  <c r="O199" i="8"/>
  <c r="K199" i="8"/>
  <c r="P199" i="8" s="1"/>
  <c r="O248" i="8"/>
  <c r="K248" i="8"/>
  <c r="P248" i="8" s="1"/>
  <c r="Q215" i="8"/>
  <c r="Q216" i="8"/>
  <c r="K197" i="8"/>
  <c r="P197" i="8" s="1"/>
  <c r="O197" i="8"/>
  <c r="K75" i="8"/>
  <c r="P75" i="8" s="1"/>
  <c r="O75" i="8"/>
  <c r="O80" i="8"/>
  <c r="K80" i="8"/>
  <c r="P80" i="8" s="1"/>
  <c r="O86" i="8"/>
  <c r="K86" i="8"/>
  <c r="P86" i="8" s="1"/>
  <c r="Q53" i="8"/>
  <c r="O249" i="8"/>
  <c r="K249" i="8"/>
  <c r="P249" i="8" s="1"/>
  <c r="O236" i="8"/>
  <c r="K236" i="8"/>
  <c r="P236" i="8" s="1"/>
  <c r="K142" i="8"/>
  <c r="P142" i="8" s="1"/>
  <c r="O142" i="8"/>
  <c r="K143" i="8"/>
  <c r="P143" i="8" s="1"/>
  <c r="R143" i="8" s="1"/>
  <c r="S143" i="8" s="1"/>
  <c r="O87" i="8"/>
  <c r="K87" i="8"/>
  <c r="P87" i="8" s="1"/>
  <c r="O61" i="8"/>
  <c r="K61" i="8"/>
  <c r="P61" i="8" s="1"/>
  <c r="K90" i="8"/>
  <c r="P90" i="8" s="1"/>
  <c r="O90" i="8"/>
  <c r="K27" i="8"/>
  <c r="P27" i="8" s="1"/>
  <c r="O27" i="8"/>
  <c r="Q280" i="8"/>
  <c r="O127" i="8"/>
  <c r="K127" i="8"/>
  <c r="P127" i="8" s="1"/>
  <c r="Q159" i="8"/>
  <c r="Q46" i="8"/>
  <c r="R292" i="8"/>
  <c r="S292" i="8" s="1"/>
  <c r="O207" i="8"/>
  <c r="K207" i="8"/>
  <c r="P207" i="8" s="1"/>
  <c r="O139" i="8"/>
  <c r="K139" i="8"/>
  <c r="P139" i="8" s="1"/>
  <c r="K16" i="8"/>
  <c r="P16" i="8" s="1"/>
  <c r="O16" i="8"/>
  <c r="Q302" i="8"/>
  <c r="R290" i="8"/>
  <c r="S290" i="8" s="1"/>
  <c r="O126" i="8"/>
  <c r="K126" i="8"/>
  <c r="P126" i="8" s="1"/>
  <c r="O194" i="8"/>
  <c r="K194" i="8"/>
  <c r="P194" i="8" s="1"/>
  <c r="K24" i="8"/>
  <c r="P24" i="8" s="1"/>
  <c r="O24" i="8"/>
  <c r="K73" i="8"/>
  <c r="P73" i="8" s="1"/>
  <c r="O73" i="8"/>
  <c r="K195" i="8"/>
  <c r="P195" i="8" s="1"/>
  <c r="O195" i="8"/>
  <c r="O238" i="8"/>
  <c r="K238" i="8"/>
  <c r="P238" i="8" s="1"/>
  <c r="O244" i="8"/>
  <c r="K244" i="8"/>
  <c r="P244" i="8" s="1"/>
  <c r="O31" i="8"/>
  <c r="K31" i="8"/>
  <c r="P31" i="8" s="1"/>
  <c r="R298" i="8"/>
  <c r="S298" i="8" s="1"/>
  <c r="Q294" i="8"/>
  <c r="Q55" i="8"/>
  <c r="O62" i="8"/>
  <c r="K62" i="8"/>
  <c r="P62" i="8" s="1"/>
  <c r="Q283" i="8"/>
  <c r="K131" i="8"/>
  <c r="P131" i="8" s="1"/>
  <c r="O131" i="8"/>
  <c r="Q277" i="8"/>
  <c r="O94" i="8"/>
  <c r="K94" i="8"/>
  <c r="P94" i="8" s="1"/>
  <c r="Q107" i="8"/>
  <c r="K128" i="8"/>
  <c r="P128" i="8" s="1"/>
  <c r="O128" i="8"/>
  <c r="K19" i="8"/>
  <c r="P19" i="8" s="1"/>
  <c r="O19" i="8"/>
  <c r="K20" i="8"/>
  <c r="P20" i="8" s="1"/>
  <c r="O20" i="8"/>
  <c r="O69" i="8"/>
  <c r="K69" i="8"/>
  <c r="P69" i="8" s="1"/>
  <c r="R308" i="8"/>
  <c r="S308" i="8" s="1"/>
  <c r="K92" i="8"/>
  <c r="P92" i="8" s="1"/>
  <c r="O92" i="8"/>
  <c r="K132" i="8"/>
  <c r="P132" i="8" s="1"/>
  <c r="O132" i="8"/>
  <c r="O245" i="8"/>
  <c r="K245" i="8"/>
  <c r="P245" i="8" s="1"/>
  <c r="K189" i="8"/>
  <c r="P189" i="8" s="1"/>
  <c r="O189" i="8"/>
  <c r="K135" i="8"/>
  <c r="P135" i="8" s="1"/>
  <c r="O135" i="8"/>
  <c r="K14" i="8"/>
  <c r="P14" i="8" s="1"/>
  <c r="O14" i="8"/>
  <c r="K123" i="8"/>
  <c r="P123" i="8" s="1"/>
  <c r="O123" i="8"/>
  <c r="O97" i="8"/>
  <c r="K97" i="8"/>
  <c r="P97" i="8" s="1"/>
  <c r="O129" i="8"/>
  <c r="K129" i="8"/>
  <c r="P129" i="8" s="1"/>
  <c r="O134" i="8"/>
  <c r="K134" i="8"/>
  <c r="P134" i="8" s="1"/>
  <c r="K17" i="8"/>
  <c r="P17" i="8" s="1"/>
  <c r="O17" i="8"/>
  <c r="O77" i="8"/>
  <c r="K77" i="8"/>
  <c r="P77" i="8" s="1"/>
  <c r="Q258" i="8"/>
  <c r="O242" i="8"/>
  <c r="K242" i="8"/>
  <c r="P242" i="8" s="1"/>
  <c r="K58" i="8"/>
  <c r="P58" i="8" s="1"/>
  <c r="O58" i="8"/>
  <c r="O125" i="8"/>
  <c r="K125" i="8"/>
  <c r="P125" i="8" s="1"/>
  <c r="O98" i="8"/>
  <c r="K98" i="8"/>
  <c r="P98" i="8" s="1"/>
  <c r="Q281" i="8"/>
  <c r="Q187" i="8"/>
  <c r="K247" i="8"/>
  <c r="P247" i="8" s="1"/>
  <c r="O247" i="8"/>
  <c r="O72" i="8"/>
  <c r="K72" i="8"/>
  <c r="P72" i="8" s="1"/>
  <c r="Q180" i="8"/>
  <c r="Q181" i="8"/>
  <c r="K60" i="8"/>
  <c r="P60" i="8" s="1"/>
  <c r="O60" i="8"/>
  <c r="K83" i="8"/>
  <c r="P83" i="8" s="1"/>
  <c r="O83" i="8"/>
  <c r="O63" i="8"/>
  <c r="K63" i="8"/>
  <c r="P63" i="8" s="1"/>
  <c r="K88" i="8"/>
  <c r="P88" i="8" s="1"/>
  <c r="O88" i="8"/>
  <c r="K15" i="8"/>
  <c r="P15" i="8" s="1"/>
  <c r="O15" i="8"/>
  <c r="K241" i="8"/>
  <c r="P241" i="8" s="1"/>
  <c r="O241" i="8"/>
  <c r="K206" i="8"/>
  <c r="P206" i="8" s="1"/>
  <c r="O206" i="8"/>
  <c r="R165" i="8"/>
  <c r="S165" i="8" s="1"/>
  <c r="Q161" i="8"/>
  <c r="K240" i="8"/>
  <c r="P240" i="8" s="1"/>
  <c r="O240" i="8"/>
  <c r="O32" i="8"/>
  <c r="O93" i="8"/>
  <c r="K93" i="8"/>
  <c r="P93" i="8" s="1"/>
  <c r="O70" i="8"/>
  <c r="K70" i="8"/>
  <c r="P70" i="8" s="1"/>
  <c r="O25" i="8"/>
  <c r="K25" i="8"/>
  <c r="P25" i="8" s="1"/>
  <c r="Q272" i="8"/>
  <c r="Q120" i="8"/>
  <c r="K99" i="8"/>
  <c r="P99" i="8" s="1"/>
  <c r="O99" i="8"/>
  <c r="K100" i="8"/>
  <c r="P100" i="8" s="1"/>
  <c r="R100" i="8" s="1"/>
  <c r="S100" i="8" s="1"/>
  <c r="K251" i="8"/>
  <c r="P251" i="8" s="1"/>
  <c r="O251" i="8"/>
  <c r="K252" i="8"/>
  <c r="P252" i="8" s="1"/>
  <c r="R252" i="8" s="1"/>
  <c r="S252" i="8" s="1"/>
  <c r="Q226" i="8"/>
  <c r="R180" i="8"/>
  <c r="S180" i="8" s="1"/>
  <c r="O234" i="8"/>
  <c r="K234" i="8"/>
  <c r="P234" i="8" s="1"/>
  <c r="R145" i="8"/>
  <c r="S145" i="8" s="1"/>
  <c r="Q311" i="8"/>
  <c r="R221" i="8"/>
  <c r="S221" i="8" s="1"/>
  <c r="Q297" i="8"/>
  <c r="R148" i="8"/>
  <c r="S148" i="8" s="1"/>
  <c r="R54" i="8"/>
  <c r="S54" i="8" s="1"/>
  <c r="R47" i="8"/>
  <c r="S47" i="8" s="1"/>
  <c r="R162" i="8"/>
  <c r="S162" i="8" s="1"/>
  <c r="Q225" i="8"/>
  <c r="O33" i="8"/>
  <c r="K33" i="8"/>
  <c r="P33" i="8" s="1"/>
  <c r="K200" i="8"/>
  <c r="P200" i="8" s="1"/>
  <c r="O200" i="8"/>
  <c r="Q303" i="8"/>
  <c r="Q282" i="8"/>
  <c r="O202" i="8"/>
  <c r="K202" i="8"/>
  <c r="P202" i="8" s="1"/>
  <c r="Q288" i="8"/>
  <c r="O133" i="8"/>
  <c r="K133" i="8"/>
  <c r="P133" i="8" s="1"/>
  <c r="K78" i="8"/>
  <c r="P78" i="8" s="1"/>
  <c r="R78" i="8" s="1"/>
  <c r="S78" i="8" s="1"/>
  <c r="Q293" i="8"/>
  <c r="Q271" i="8"/>
  <c r="K233" i="8"/>
  <c r="P233" i="8" s="1"/>
  <c r="O233" i="8"/>
  <c r="K192" i="8"/>
  <c r="P192" i="8" s="1"/>
  <c r="O192" i="8"/>
  <c r="O82" i="8"/>
  <c r="K82" i="8"/>
  <c r="P82" i="8" s="1"/>
  <c r="R307" i="8"/>
  <c r="S307" i="8" s="1"/>
  <c r="O138" i="8"/>
  <c r="K138" i="8"/>
  <c r="P138" i="8" s="1"/>
  <c r="Q286" i="8"/>
  <c r="K96" i="8"/>
  <c r="P96" i="8" s="1"/>
  <c r="O96" i="8"/>
  <c r="Q305" i="8"/>
  <c r="R110" i="8"/>
  <c r="S110" i="8" s="1"/>
  <c r="R272" i="8"/>
  <c r="S272" i="8" s="1"/>
  <c r="Q57" i="8"/>
  <c r="R279" i="8"/>
  <c r="S279" i="8" s="1"/>
  <c r="O66" i="8"/>
  <c r="K66" i="8"/>
  <c r="P66" i="8" s="1"/>
  <c r="O85" i="8"/>
  <c r="K85" i="8"/>
  <c r="P85" i="8" s="1"/>
  <c r="O205" i="8"/>
  <c r="K205" i="8"/>
  <c r="P205" i="8" s="1"/>
  <c r="Q154" i="8"/>
  <c r="Q38" i="8"/>
  <c r="R106" i="8"/>
  <c r="S106" i="8" s="1"/>
  <c r="O191" i="8"/>
  <c r="K191" i="8"/>
  <c r="P191" i="8" s="1"/>
  <c r="O141" i="8"/>
  <c r="K141" i="8"/>
  <c r="P141" i="8" s="1"/>
  <c r="Q171" i="8"/>
  <c r="R122" i="8"/>
  <c r="S122" i="8" s="1"/>
  <c r="Q117" i="8"/>
  <c r="O235" i="8"/>
  <c r="K235" i="8"/>
  <c r="P235" i="8" s="1"/>
  <c r="O204" i="8"/>
  <c r="K204" i="8"/>
  <c r="P204" i="8" s="1"/>
  <c r="Q301" i="8"/>
  <c r="O22" i="8"/>
  <c r="K22" i="8"/>
  <c r="P22" i="8" s="1"/>
  <c r="O89" i="8"/>
  <c r="K89" i="8"/>
  <c r="P89" i="8" s="1"/>
  <c r="R227" i="8"/>
  <c r="S227" i="8" s="1"/>
  <c r="K35" i="8"/>
  <c r="P35" i="8" s="1"/>
  <c r="O35" i="8"/>
  <c r="K36" i="8"/>
  <c r="P36" i="8" s="1"/>
  <c r="R36" i="8" s="1"/>
  <c r="O203" i="8"/>
  <c r="K203" i="8"/>
  <c r="P203" i="8" s="1"/>
  <c r="K140" i="8"/>
  <c r="P140" i="8" s="1"/>
  <c r="O140" i="8"/>
  <c r="R45" i="8"/>
  <c r="S45" i="8" s="1"/>
  <c r="R284" i="8"/>
  <c r="S284" i="8" s="1"/>
  <c r="R37" i="8"/>
  <c r="S37" i="8" s="1"/>
  <c r="Q145" i="8"/>
  <c r="K250" i="8"/>
  <c r="P250" i="8" s="1"/>
  <c r="O250" i="8"/>
  <c r="O243" i="8"/>
  <c r="K243" i="8"/>
  <c r="P243" i="8" s="1"/>
  <c r="O201" i="8"/>
  <c r="K201" i="8"/>
  <c r="P201" i="8" s="1"/>
  <c r="K28" i="8"/>
  <c r="P28" i="8" s="1"/>
  <c r="O28" i="8"/>
  <c r="R186" i="8"/>
  <c r="S186" i="8" s="1"/>
  <c r="Q54" i="8"/>
  <c r="R118" i="8"/>
  <c r="S118" i="8" s="1"/>
  <c r="Q164" i="8"/>
  <c r="K208" i="8"/>
  <c r="P208" i="8" s="1"/>
  <c r="O208" i="8"/>
  <c r="K209" i="8"/>
  <c r="P209" i="8" s="1"/>
  <c r="R209" i="8" s="1"/>
  <c r="S209" i="8" s="1"/>
  <c r="O30" i="8"/>
  <c r="K30" i="8"/>
  <c r="P30" i="8" s="1"/>
  <c r="Q56" i="8"/>
  <c r="Q295" i="8"/>
  <c r="O136" i="8"/>
  <c r="K136" i="8"/>
  <c r="P136" i="8" s="1"/>
  <c r="R38" i="8"/>
  <c r="S38" i="8" s="1"/>
  <c r="Q306" i="8"/>
  <c r="Q307" i="8"/>
  <c r="K71" i="8"/>
  <c r="P71" i="8" s="1"/>
  <c r="O71" i="8"/>
  <c r="Q300" i="8"/>
  <c r="R299" i="8"/>
  <c r="S299" i="8" s="1"/>
  <c r="K34" i="8"/>
  <c r="P34" i="8" s="1"/>
  <c r="O34" i="8"/>
  <c r="P137" i="5"/>
  <c r="R137" i="5" s="1"/>
  <c r="S137" i="5" s="1"/>
  <c r="Q137" i="5"/>
  <c r="K233" i="5"/>
  <c r="P233" i="5" s="1"/>
  <c r="R66" i="5"/>
  <c r="S66" i="5" s="1"/>
  <c r="R146" i="5"/>
  <c r="S146" i="5" s="1"/>
  <c r="K248" i="5"/>
  <c r="P248" i="5" s="1"/>
  <c r="K236" i="5"/>
  <c r="P236" i="5" s="1"/>
  <c r="R263" i="5"/>
  <c r="S263" i="5" s="1"/>
  <c r="R38" i="5"/>
  <c r="S38" i="5" s="1"/>
  <c r="R231" i="5"/>
  <c r="S231" i="5" s="1"/>
  <c r="K101" i="5"/>
  <c r="P101" i="5" s="1"/>
  <c r="R261" i="5"/>
  <c r="S261" i="5" s="1"/>
  <c r="R87" i="5"/>
  <c r="S87" i="5" s="1"/>
  <c r="Q193" i="5"/>
  <c r="R259" i="5"/>
  <c r="S259" i="5" s="1"/>
  <c r="Q219" i="5"/>
  <c r="R86" i="5"/>
  <c r="S86" i="5" s="1"/>
  <c r="Q71" i="5"/>
  <c r="Q197" i="5"/>
  <c r="R191" i="5"/>
  <c r="S191" i="5" s="1"/>
  <c r="R205" i="5"/>
  <c r="S205" i="5" s="1"/>
  <c r="Q151" i="5"/>
  <c r="Q98" i="5"/>
  <c r="K132" i="5"/>
  <c r="P132" i="5" s="1"/>
  <c r="R132" i="5" s="1"/>
  <c r="S132" i="5" s="1"/>
  <c r="Q25" i="5"/>
  <c r="K244" i="5"/>
  <c r="P244" i="5" s="1"/>
  <c r="K102" i="5"/>
  <c r="P102" i="5" s="1"/>
  <c r="K103" i="5"/>
  <c r="P103" i="5" s="1"/>
  <c r="R103" i="5" s="1"/>
  <c r="S103" i="5" s="1"/>
  <c r="K131" i="5"/>
  <c r="P131" i="5" s="1"/>
  <c r="R131" i="5" s="1"/>
  <c r="S131" i="5" s="1"/>
  <c r="K276" i="5"/>
  <c r="P276" i="5" s="1"/>
  <c r="K112" i="5"/>
  <c r="P112" i="5" s="1"/>
  <c r="R112" i="5" s="1"/>
  <c r="S112" i="5" s="1"/>
  <c r="R162" i="5"/>
  <c r="S162" i="5" s="1"/>
  <c r="R173" i="5"/>
  <c r="S173" i="5" s="1"/>
  <c r="R97" i="5"/>
  <c r="S97" i="5" s="1"/>
  <c r="Q153" i="5"/>
  <c r="Q192" i="5"/>
  <c r="R213" i="5"/>
  <c r="S213" i="5" s="1"/>
  <c r="K114" i="5"/>
  <c r="P114" i="5" s="1"/>
  <c r="K119" i="5"/>
  <c r="P119" i="5" s="1"/>
  <c r="Q154" i="5"/>
  <c r="K240" i="5"/>
  <c r="P240" i="5" s="1"/>
  <c r="K136" i="5"/>
  <c r="P136" i="5" s="1"/>
  <c r="R136" i="5" s="1"/>
  <c r="S136" i="5" s="1"/>
  <c r="Q44" i="5"/>
  <c r="K250" i="5"/>
  <c r="P250" i="5" s="1"/>
  <c r="R155" i="5"/>
  <c r="S155" i="5" s="1"/>
  <c r="Q22" i="5"/>
  <c r="R199" i="5"/>
  <c r="S199" i="5" s="1"/>
  <c r="R208" i="5"/>
  <c r="S208" i="5" s="1"/>
  <c r="Q85" i="5"/>
  <c r="R94" i="5"/>
  <c r="S94" i="5" s="1"/>
  <c r="Q227" i="5"/>
  <c r="Q77" i="5"/>
  <c r="Q206" i="5"/>
  <c r="R160" i="5"/>
  <c r="S160" i="5" s="1"/>
  <c r="K251" i="5"/>
  <c r="P251" i="5" s="1"/>
  <c r="K252" i="5"/>
  <c r="P252" i="5" s="1"/>
  <c r="R252" i="5" s="1"/>
  <c r="S252" i="5" s="1"/>
  <c r="K237" i="5"/>
  <c r="P237" i="5" s="1"/>
  <c r="R237" i="5" s="1"/>
  <c r="S237" i="5" s="1"/>
  <c r="K245" i="5"/>
  <c r="P245" i="5" s="1"/>
  <c r="K123" i="5"/>
  <c r="P123" i="5" s="1"/>
  <c r="K121" i="5"/>
  <c r="P121" i="5" s="1"/>
  <c r="R181" i="5"/>
  <c r="S181" i="5" s="1"/>
  <c r="R126" i="5"/>
  <c r="S126" i="5" s="1"/>
  <c r="K277" i="5"/>
  <c r="P277" i="5" s="1"/>
  <c r="Q195" i="5"/>
  <c r="Q194" i="5"/>
  <c r="Q133" i="5"/>
  <c r="Q279" i="5"/>
  <c r="R223" i="5"/>
  <c r="S223" i="5" s="1"/>
  <c r="Q207" i="5"/>
  <c r="Q91" i="5"/>
  <c r="Q210" i="5"/>
  <c r="R202" i="5"/>
  <c r="S202" i="5" s="1"/>
  <c r="R147" i="5"/>
  <c r="S147" i="5" s="1"/>
  <c r="Q163" i="5"/>
  <c r="Q113" i="5"/>
  <c r="K241" i="5"/>
  <c r="P241" i="5" s="1"/>
  <c r="K239" i="5"/>
  <c r="P239" i="5" s="1"/>
  <c r="Q17" i="5"/>
  <c r="Q92" i="5"/>
  <c r="R207" i="5"/>
  <c r="S207" i="5" s="1"/>
  <c r="R194" i="5"/>
  <c r="S194" i="5" s="1"/>
  <c r="Q189" i="5"/>
  <c r="Q208" i="5"/>
  <c r="Q228" i="5"/>
  <c r="Q126" i="5"/>
  <c r="Q152" i="5"/>
  <c r="R30" i="5"/>
  <c r="S30" i="5" s="1"/>
  <c r="R227" i="5"/>
  <c r="S227" i="5" s="1"/>
  <c r="Q205" i="5"/>
  <c r="R151" i="5"/>
  <c r="S151" i="5" s="1"/>
  <c r="Q259" i="5"/>
  <c r="Q87" i="5"/>
  <c r="Q97" i="5"/>
  <c r="Q135" i="5"/>
  <c r="R108" i="5"/>
  <c r="S108" i="5" s="1"/>
  <c r="R163" i="5"/>
  <c r="S163" i="5" s="1"/>
  <c r="Q116" i="5"/>
  <c r="Q86" i="5"/>
  <c r="Q222" i="5"/>
  <c r="Q129" i="5"/>
  <c r="Q69" i="5"/>
  <c r="Q57" i="5"/>
  <c r="R69" i="5"/>
  <c r="S69" i="5" s="1"/>
  <c r="R71" i="5"/>
  <c r="S71" i="5" s="1"/>
  <c r="R193" i="5"/>
  <c r="S193" i="5" s="1"/>
  <c r="R133" i="5"/>
  <c r="S133" i="5" s="1"/>
  <c r="Q202" i="5"/>
  <c r="Q267" i="5"/>
  <c r="Q274" i="5"/>
  <c r="R268" i="5"/>
  <c r="S268" i="5" s="1"/>
  <c r="R257" i="5"/>
  <c r="S257" i="5" s="1"/>
  <c r="R109" i="5"/>
  <c r="S109" i="5" s="1"/>
  <c r="Q83" i="5"/>
  <c r="R184" i="5"/>
  <c r="S184" i="5" s="1"/>
  <c r="R21" i="5"/>
  <c r="S21" i="5" s="1"/>
  <c r="R229" i="5"/>
  <c r="S229" i="5" s="1"/>
  <c r="R90" i="5"/>
  <c r="S90" i="5" s="1"/>
  <c r="Q130" i="5"/>
  <c r="R59" i="5"/>
  <c r="S59" i="5" s="1"/>
  <c r="Q127" i="5"/>
  <c r="Q66" i="5"/>
  <c r="Q162" i="5"/>
  <c r="R210" i="5"/>
  <c r="S210" i="5" s="1"/>
  <c r="Q181" i="5"/>
  <c r="Q270" i="5"/>
  <c r="Q79" i="5"/>
  <c r="Q212" i="5"/>
  <c r="Q80" i="5"/>
  <c r="Q225" i="5"/>
  <c r="Q231" i="5"/>
  <c r="Q61" i="5"/>
  <c r="Q99" i="5"/>
  <c r="Q75" i="5"/>
  <c r="R279" i="5"/>
  <c r="S279" i="5" s="1"/>
  <c r="Q49" i="5"/>
  <c r="R88" i="5"/>
  <c r="S88" i="5" s="1"/>
  <c r="Q89" i="5"/>
  <c r="R46" i="5"/>
  <c r="S46" i="5" s="1"/>
  <c r="Q269" i="5"/>
  <c r="Q107" i="5"/>
  <c r="Q256" i="5"/>
  <c r="Q26" i="5"/>
  <c r="Q186" i="5"/>
  <c r="Q199" i="5"/>
  <c r="Q78" i="5"/>
  <c r="Q200" i="5"/>
  <c r="R266" i="5"/>
  <c r="S266" i="5" s="1"/>
  <c r="Q147" i="5"/>
  <c r="R82" i="5"/>
  <c r="S82" i="5" s="1"/>
  <c r="Q160" i="5"/>
  <c r="Q203" i="5"/>
  <c r="R211" i="5"/>
  <c r="S211" i="5" s="1"/>
  <c r="Q148" i="5"/>
  <c r="Q204" i="5"/>
  <c r="R195" i="5"/>
  <c r="S195" i="5" s="1"/>
  <c r="Q168" i="5"/>
  <c r="Q94" i="5"/>
  <c r="Q191" i="5"/>
  <c r="Q213" i="5"/>
  <c r="Q173" i="5"/>
  <c r="R56" i="5"/>
  <c r="S56" i="5" s="1"/>
  <c r="Q143" i="5"/>
  <c r="R206" i="5"/>
  <c r="S206" i="5" s="1"/>
  <c r="Q254" i="5"/>
  <c r="R219" i="5"/>
  <c r="S219" i="5" s="1"/>
  <c r="R169" i="5"/>
  <c r="S169" i="5" s="1"/>
  <c r="Q218" i="5"/>
  <c r="Q100" i="5"/>
  <c r="Q55" i="5"/>
  <c r="R44" i="5"/>
  <c r="S44" i="5" s="1"/>
  <c r="R89" i="5"/>
  <c r="S89" i="5" s="1"/>
  <c r="Q60" i="5"/>
  <c r="Q155" i="5"/>
  <c r="Q258" i="5"/>
  <c r="Q45" i="5"/>
  <c r="Q223" i="5"/>
  <c r="R91" i="5"/>
  <c r="S91" i="5" s="1"/>
  <c r="R92" i="5"/>
  <c r="S92" i="5" s="1"/>
  <c r="R68" i="5"/>
  <c r="S68" i="5" s="1"/>
  <c r="R128" i="5"/>
  <c r="S128" i="5" s="1"/>
  <c r="R85" i="5"/>
  <c r="S85" i="5" s="1"/>
  <c r="Q70" i="5"/>
  <c r="R197" i="5"/>
  <c r="S197" i="5" s="1"/>
  <c r="Q224" i="5"/>
  <c r="R201" i="5"/>
  <c r="S201" i="5" s="1"/>
  <c r="Q93" i="5"/>
  <c r="Q164" i="5"/>
  <c r="R77" i="5"/>
  <c r="S77" i="5" s="1"/>
  <c r="Q209" i="5"/>
  <c r="Q188" i="5"/>
  <c r="Q190" i="5"/>
  <c r="R273" i="5"/>
  <c r="S273" i="5" s="1"/>
  <c r="Q117" i="5"/>
  <c r="Q177" i="5"/>
  <c r="Q263" i="5"/>
  <c r="R153" i="5"/>
  <c r="S153" i="5" s="1"/>
  <c r="R65" i="5"/>
  <c r="S65" i="5" s="1"/>
  <c r="R192" i="5"/>
  <c r="S192" i="5" s="1"/>
  <c r="R106" i="5"/>
  <c r="S106" i="5" s="1"/>
  <c r="R17" i="5"/>
  <c r="S17" i="5" s="1"/>
  <c r="Q220" i="5"/>
  <c r="R185" i="5"/>
  <c r="S185" i="5" s="1"/>
  <c r="Q230" i="5"/>
  <c r="Q261" i="5"/>
  <c r="Q146" i="5"/>
  <c r="R70" i="5"/>
  <c r="S70" i="5" s="1"/>
  <c r="R134" i="5"/>
  <c r="S134" i="5" s="1"/>
  <c r="R224" i="5"/>
  <c r="S224" i="5" s="1"/>
  <c r="Q215" i="5"/>
  <c r="Q159" i="5"/>
  <c r="Q198" i="5"/>
  <c r="R217" i="5"/>
  <c r="S217" i="5" s="1"/>
  <c r="R255" i="5"/>
  <c r="S255" i="5" s="1"/>
  <c r="R93" i="5"/>
  <c r="S93" i="5" s="1"/>
  <c r="R226" i="5"/>
  <c r="S226" i="5" s="1"/>
  <c r="R39" i="5"/>
  <c r="S39" i="5" s="1"/>
  <c r="Q54" i="5"/>
  <c r="R98" i="5"/>
  <c r="S98" i="5" s="1"/>
  <c r="Q72" i="5"/>
  <c r="R25" i="5"/>
  <c r="S25" i="5" s="1"/>
  <c r="R84" i="5"/>
  <c r="S84" i="5" s="1"/>
  <c r="R116" i="5"/>
  <c r="S116" i="5" s="1"/>
  <c r="R177" i="5"/>
  <c r="S177" i="5" s="1"/>
  <c r="Q53" i="5"/>
  <c r="Q178" i="5"/>
  <c r="Q38" i="10" l="1"/>
  <c r="R260" i="10"/>
  <c r="S260" i="10" s="1"/>
  <c r="R253" i="10"/>
  <c r="S253" i="10" s="1"/>
  <c r="Q268" i="10"/>
  <c r="Q179" i="10"/>
  <c r="R70" i="10"/>
  <c r="S70" i="10" s="1"/>
  <c r="Q185" i="8"/>
  <c r="R73" i="10"/>
  <c r="S73" i="10" s="1"/>
  <c r="Q176" i="10"/>
  <c r="Q42" i="10"/>
  <c r="R61" i="10"/>
  <c r="S61" i="10" s="1"/>
  <c r="R77" i="10"/>
  <c r="S77" i="10" s="1"/>
  <c r="R183" i="10"/>
  <c r="S183" i="10" s="1"/>
  <c r="Q59" i="10"/>
  <c r="Q67" i="5"/>
  <c r="Q43" i="5"/>
  <c r="AF17" i="13"/>
  <c r="R93" i="10"/>
  <c r="S93" i="10" s="1"/>
  <c r="Q227" i="8"/>
  <c r="H85" i="12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H160" i="12" s="1"/>
  <c r="H161" i="12" s="1"/>
  <c r="H162" i="12" s="1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H206" i="12" s="1"/>
  <c r="H207" i="12" s="1"/>
  <c r="H208" i="12" s="1"/>
  <c r="H209" i="12" s="1"/>
  <c r="H210" i="12" s="1"/>
  <c r="H211" i="12" s="1"/>
  <c r="H212" i="12" s="1"/>
  <c r="H213" i="12" s="1"/>
  <c r="H214" i="12" s="1"/>
  <c r="H215" i="12" s="1"/>
  <c r="H216" i="12" s="1"/>
  <c r="H217" i="12" s="1"/>
  <c r="H218" i="12" s="1"/>
  <c r="H219" i="12" s="1"/>
  <c r="H220" i="12" s="1"/>
  <c r="H221" i="12" s="1"/>
  <c r="H222" i="12" s="1"/>
  <c r="H223" i="12" s="1"/>
  <c r="H224" i="12" s="1"/>
  <c r="H225" i="12" s="1"/>
  <c r="H226" i="12" s="1"/>
  <c r="H227" i="12" s="1"/>
  <c r="H228" i="12" s="1"/>
  <c r="H229" i="12" s="1"/>
  <c r="H230" i="12" s="1"/>
  <c r="H231" i="12" s="1"/>
  <c r="H232" i="12" s="1"/>
  <c r="H233" i="12" s="1"/>
  <c r="H234" i="12" s="1"/>
  <c r="H235" i="12" s="1"/>
  <c r="H236" i="12" s="1"/>
  <c r="H237" i="12" s="1"/>
  <c r="H238" i="12" s="1"/>
  <c r="H239" i="12" s="1"/>
  <c r="H240" i="12" s="1"/>
  <c r="H241" i="12" s="1"/>
  <c r="H242" i="12" s="1"/>
  <c r="H243" i="12" s="1"/>
  <c r="H244" i="12" s="1"/>
  <c r="H245" i="12" s="1"/>
  <c r="H246" i="12" s="1"/>
  <c r="H247" i="12" s="1"/>
  <c r="H248" i="12" s="1"/>
  <c r="H249" i="12" s="1"/>
  <c r="H250" i="12" s="1"/>
  <c r="H251" i="12" s="1"/>
  <c r="H252" i="12" s="1"/>
  <c r="H253" i="12" s="1"/>
  <c r="H254" i="12" s="1"/>
  <c r="H255" i="12" s="1"/>
  <c r="H256" i="12" s="1"/>
  <c r="H257" i="12" s="1"/>
  <c r="H258" i="12" s="1"/>
  <c r="H259" i="12" s="1"/>
  <c r="H260" i="12" s="1"/>
  <c r="H261" i="12" s="1"/>
  <c r="H262" i="12" s="1"/>
  <c r="H263" i="12" s="1"/>
  <c r="H264" i="12" s="1"/>
  <c r="H265" i="12" s="1"/>
  <c r="H266" i="12" s="1"/>
  <c r="H267" i="12" s="1"/>
  <c r="H268" i="12" s="1"/>
  <c r="H269" i="12" s="1"/>
  <c r="H270" i="12" s="1"/>
  <c r="H271" i="12" s="1"/>
  <c r="H272" i="12" s="1"/>
  <c r="H273" i="12" s="1"/>
  <c r="H274" i="12" s="1"/>
  <c r="H275" i="12" s="1"/>
  <c r="H276" i="12" s="1"/>
  <c r="H277" i="12" s="1"/>
  <c r="H278" i="12" s="1"/>
  <c r="H279" i="12" s="1"/>
  <c r="H280" i="12" s="1"/>
  <c r="H281" i="12" s="1"/>
  <c r="H282" i="12" s="1"/>
  <c r="H283" i="12" s="1"/>
  <c r="H284" i="12" s="1"/>
  <c r="H285" i="12" s="1"/>
  <c r="H286" i="12" s="1"/>
  <c r="H287" i="12" s="1"/>
  <c r="H288" i="12" s="1"/>
  <c r="H289" i="12" s="1"/>
  <c r="H290" i="12" s="1"/>
  <c r="H291" i="12" s="1"/>
  <c r="H292" i="12" s="1"/>
  <c r="H293" i="12" s="1"/>
  <c r="H294" i="12" s="1"/>
  <c r="H295" i="12" s="1"/>
  <c r="H296" i="12" s="1"/>
  <c r="H297" i="12" s="1"/>
  <c r="H298" i="12" s="1"/>
  <c r="H299" i="12" s="1"/>
  <c r="H300" i="12" s="1"/>
  <c r="H301" i="12" s="1"/>
  <c r="H302" i="12" s="1"/>
  <c r="H303" i="12" s="1"/>
  <c r="H304" i="12" s="1"/>
  <c r="H305" i="12" s="1"/>
  <c r="H306" i="12" s="1"/>
  <c r="H307" i="12" s="1"/>
  <c r="H308" i="12" s="1"/>
  <c r="H309" i="12" s="1"/>
  <c r="H310" i="12" s="1"/>
  <c r="H311" i="12" s="1"/>
  <c r="AR41" i="14"/>
  <c r="AX40" i="14"/>
  <c r="AZ40" i="14" s="1"/>
  <c r="Q47" i="5"/>
  <c r="Q31" i="5"/>
  <c r="Q221" i="5"/>
  <c r="Q39" i="8"/>
  <c r="Q219" i="8"/>
  <c r="Q278" i="5"/>
  <c r="Q175" i="8"/>
  <c r="R47" i="10"/>
  <c r="S47" i="10" s="1"/>
  <c r="R262" i="10"/>
  <c r="S262" i="10" s="1"/>
  <c r="Q263" i="10"/>
  <c r="R215" i="10"/>
  <c r="S215" i="10" s="1"/>
  <c r="Q141" i="5"/>
  <c r="Q58" i="10"/>
  <c r="R181" i="10"/>
  <c r="S181" i="10" s="1"/>
  <c r="R41" i="10"/>
  <c r="S41" i="10" s="1"/>
  <c r="R84" i="10"/>
  <c r="S84" i="10" s="1"/>
  <c r="Q48" i="8"/>
  <c r="Q151" i="8"/>
  <c r="Q53" i="10"/>
  <c r="Q210" i="8"/>
  <c r="Q47" i="8"/>
  <c r="AR80" i="14"/>
  <c r="AX79" i="14"/>
  <c r="AZ79" i="14" s="1"/>
  <c r="Q55" i="10"/>
  <c r="Q48" i="10"/>
  <c r="Q74" i="10"/>
  <c r="Q270" i="10"/>
  <c r="AC315" i="14"/>
  <c r="AF14" i="14"/>
  <c r="Q212" i="8"/>
  <c r="Q43" i="8"/>
  <c r="Q46" i="9"/>
  <c r="Q42" i="8"/>
  <c r="AR59" i="14"/>
  <c r="AX58" i="14"/>
  <c r="AZ58" i="14" s="1"/>
  <c r="G16" i="14"/>
  <c r="H15" i="14"/>
  <c r="I15" i="14" s="1"/>
  <c r="T15" i="14"/>
  <c r="AC15" i="14" s="1"/>
  <c r="AC314" i="14"/>
  <c r="AC316" i="14" s="1"/>
  <c r="AG14" i="14"/>
  <c r="G17" i="13"/>
  <c r="H16" i="13"/>
  <c r="I16" i="13" s="1"/>
  <c r="AG14" i="13"/>
  <c r="AC314" i="13"/>
  <c r="AC315" i="13"/>
  <c r="Q48" i="5"/>
  <c r="Q111" i="5"/>
  <c r="Q64" i="5"/>
  <c r="Q134" i="5"/>
  <c r="Q242" i="5"/>
  <c r="Q253" i="5"/>
  <c r="Q271" i="5"/>
  <c r="Q214" i="5"/>
  <c r="Q76" i="5"/>
  <c r="Q169" i="5"/>
  <c r="Q196" i="5"/>
  <c r="Q62" i="5"/>
  <c r="Q175" i="5"/>
  <c r="Q52" i="5"/>
  <c r="Q309" i="5"/>
  <c r="S17" i="12"/>
  <c r="T17" i="12" s="1"/>
  <c r="P18" i="12"/>
  <c r="T14" i="12"/>
  <c r="P314" i="12"/>
  <c r="P315" i="12"/>
  <c r="Q274" i="10"/>
  <c r="Q275" i="10"/>
  <c r="O315" i="10"/>
  <c r="Q75" i="10"/>
  <c r="R261" i="10"/>
  <c r="S261" i="10" s="1"/>
  <c r="Q174" i="10"/>
  <c r="Q73" i="10"/>
  <c r="Q264" i="10"/>
  <c r="R44" i="10"/>
  <c r="S44" i="10" s="1"/>
  <c r="Q56" i="10"/>
  <c r="R266" i="10"/>
  <c r="S266" i="10" s="1"/>
  <c r="Q255" i="10"/>
  <c r="R40" i="10"/>
  <c r="S40" i="10" s="1"/>
  <c r="R269" i="10"/>
  <c r="S269" i="10" s="1"/>
  <c r="Q265" i="10"/>
  <c r="R271" i="10"/>
  <c r="S271" i="10" s="1"/>
  <c r="Q180" i="10"/>
  <c r="Q70" i="10"/>
  <c r="R65" i="10"/>
  <c r="S65" i="10" s="1"/>
  <c r="R75" i="10"/>
  <c r="S75" i="10" s="1"/>
  <c r="R62" i="10"/>
  <c r="S62" i="10" s="1"/>
  <c r="Q267" i="10"/>
  <c r="R43" i="10"/>
  <c r="S43" i="10" s="1"/>
  <c r="Q76" i="10"/>
  <c r="Q44" i="10"/>
  <c r="Q269" i="10"/>
  <c r="R38" i="10"/>
  <c r="S38" i="10" s="1"/>
  <c r="Q49" i="10"/>
  <c r="R76" i="10"/>
  <c r="S76" i="10" s="1"/>
  <c r="Q184" i="10"/>
  <c r="Q45" i="10"/>
  <c r="Q172" i="10"/>
  <c r="R46" i="10"/>
  <c r="S46" i="10" s="1"/>
  <c r="Q71" i="10"/>
  <c r="Q64" i="10"/>
  <c r="R179" i="10"/>
  <c r="S179" i="10" s="1"/>
  <c r="R42" i="10"/>
  <c r="S42" i="10" s="1"/>
  <c r="Q256" i="10"/>
  <c r="Q77" i="10"/>
  <c r="Q78" i="10"/>
  <c r="R52" i="10"/>
  <c r="S52" i="10" s="1"/>
  <c r="R169" i="10"/>
  <c r="S169" i="10" s="1"/>
  <c r="Q47" i="10"/>
  <c r="R168" i="10"/>
  <c r="S168" i="10" s="1"/>
  <c r="Q262" i="10"/>
  <c r="Q68" i="10"/>
  <c r="Q182" i="10"/>
  <c r="Q171" i="10"/>
  <c r="R58" i="10"/>
  <c r="S58" i="10" s="1"/>
  <c r="R39" i="10"/>
  <c r="S39" i="10" s="1"/>
  <c r="R72" i="10"/>
  <c r="S72" i="10" s="1"/>
  <c r="Q181" i="10"/>
  <c r="R185" i="10"/>
  <c r="S185" i="10" s="1"/>
  <c r="R63" i="10"/>
  <c r="S63" i="10" s="1"/>
  <c r="Q41" i="10"/>
  <c r="Q167" i="10"/>
  <c r="R178" i="10"/>
  <c r="S178" i="10" s="1"/>
  <c r="Q271" i="10"/>
  <c r="Q169" i="10"/>
  <c r="Q258" i="10"/>
  <c r="Q51" i="10"/>
  <c r="Q66" i="10"/>
  <c r="R69" i="10"/>
  <c r="S69" i="10" s="1"/>
  <c r="Q39" i="10"/>
  <c r="Q173" i="10"/>
  <c r="Q72" i="10"/>
  <c r="R175" i="10"/>
  <c r="S175" i="10" s="1"/>
  <c r="Q257" i="10"/>
  <c r="R186" i="10"/>
  <c r="S186" i="10" s="1"/>
  <c r="Q185" i="10"/>
  <c r="Q63" i="10"/>
  <c r="R272" i="10"/>
  <c r="S272" i="10" s="1"/>
  <c r="R263" i="10"/>
  <c r="S263" i="10" s="1"/>
  <c r="Q178" i="10"/>
  <c r="Q54" i="10"/>
  <c r="S14" i="10"/>
  <c r="Q186" i="10"/>
  <c r="Q187" i="10"/>
  <c r="Q272" i="10"/>
  <c r="Q273" i="10"/>
  <c r="Q254" i="10"/>
  <c r="Q37" i="10"/>
  <c r="R177" i="10"/>
  <c r="S177" i="10" s="1"/>
  <c r="R274" i="10"/>
  <c r="S274" i="10" s="1"/>
  <c r="Q50" i="10"/>
  <c r="R54" i="10"/>
  <c r="S54" i="10" s="1"/>
  <c r="R176" i="10"/>
  <c r="S176" i="10" s="1"/>
  <c r="R55" i="10"/>
  <c r="S55" i="10" s="1"/>
  <c r="Q260" i="10"/>
  <c r="R67" i="10"/>
  <c r="S67" i="10" s="1"/>
  <c r="Q253" i="10"/>
  <c r="R48" i="10"/>
  <c r="S48" i="10" s="1"/>
  <c r="R259" i="10"/>
  <c r="S259" i="10" s="1"/>
  <c r="R74" i="10"/>
  <c r="S74" i="10" s="1"/>
  <c r="R170" i="10"/>
  <c r="S170" i="10" s="1"/>
  <c r="R268" i="10"/>
  <c r="S268" i="10" s="1"/>
  <c r="R270" i="10"/>
  <c r="S270" i="10" s="1"/>
  <c r="O314" i="10"/>
  <c r="R53" i="10"/>
  <c r="S53" i="10" s="1"/>
  <c r="Q61" i="10"/>
  <c r="Q60" i="10"/>
  <c r="Q183" i="10"/>
  <c r="R59" i="10"/>
  <c r="S59" i="10" s="1"/>
  <c r="R273" i="10"/>
  <c r="S273" i="10" s="1"/>
  <c r="R254" i="10"/>
  <c r="S254" i="10" s="1"/>
  <c r="R145" i="9"/>
  <c r="S145" i="9" s="1"/>
  <c r="Q83" i="9"/>
  <c r="Q93" i="9"/>
  <c r="R77" i="9"/>
  <c r="S77" i="9" s="1"/>
  <c r="R70" i="9"/>
  <c r="S70" i="9" s="1"/>
  <c r="R71" i="9"/>
  <c r="S71" i="9" s="1"/>
  <c r="Q68" i="5"/>
  <c r="R44" i="9"/>
  <c r="S44" i="9" s="1"/>
  <c r="Q154" i="9"/>
  <c r="Q265" i="8"/>
  <c r="Q182" i="5"/>
  <c r="Q21" i="5"/>
  <c r="R162" i="9"/>
  <c r="S162" i="9" s="1"/>
  <c r="R159" i="9"/>
  <c r="S159" i="9" s="1"/>
  <c r="Q72" i="9"/>
  <c r="Q311" i="5"/>
  <c r="R63" i="9"/>
  <c r="S63" i="9" s="1"/>
  <c r="Q47" i="9"/>
  <c r="R91" i="9"/>
  <c r="S91" i="9" s="1"/>
  <c r="R84" i="9"/>
  <c r="S84" i="9" s="1"/>
  <c r="R52" i="9"/>
  <c r="S52" i="9" s="1"/>
  <c r="Q115" i="9"/>
  <c r="R92" i="9"/>
  <c r="S92" i="9" s="1"/>
  <c r="Q63" i="5"/>
  <c r="Q142" i="5"/>
  <c r="R157" i="9"/>
  <c r="S157" i="9" s="1"/>
  <c r="R61" i="9"/>
  <c r="S61" i="9" s="1"/>
  <c r="Q144" i="9"/>
  <c r="R68" i="9"/>
  <c r="S68" i="9" s="1"/>
  <c r="R149" i="9"/>
  <c r="S149" i="9" s="1"/>
  <c r="R73" i="9"/>
  <c r="S73" i="9" s="1"/>
  <c r="R60" i="9"/>
  <c r="S60" i="9" s="1"/>
  <c r="Q116" i="9"/>
  <c r="Q91" i="9"/>
  <c r="O314" i="8"/>
  <c r="Q146" i="9"/>
  <c r="R15" i="8"/>
  <c r="Q155" i="9"/>
  <c r="Q84" i="9"/>
  <c r="Q151" i="9"/>
  <c r="Q173" i="8"/>
  <c r="R147" i="9"/>
  <c r="S147" i="9" s="1"/>
  <c r="R83" i="9"/>
  <c r="S83" i="9" s="1"/>
  <c r="Q92" i="9"/>
  <c r="R14" i="8"/>
  <c r="Q152" i="9"/>
  <c r="R42" i="8"/>
  <c r="S42" i="8" s="1"/>
  <c r="Q49" i="8"/>
  <c r="R66" i="9"/>
  <c r="S66" i="9" s="1"/>
  <c r="R150" i="9"/>
  <c r="S150" i="9" s="1"/>
  <c r="Q58" i="9"/>
  <c r="R74" i="9"/>
  <c r="S74" i="9" s="1"/>
  <c r="R65" i="9"/>
  <c r="S65" i="9" s="1"/>
  <c r="R164" i="9"/>
  <c r="S164" i="9" s="1"/>
  <c r="R62" i="9"/>
  <c r="S62" i="9" s="1"/>
  <c r="Q44" i="9"/>
  <c r="Q53" i="9"/>
  <c r="Q50" i="8"/>
  <c r="Q85" i="9"/>
  <c r="Q163" i="8"/>
  <c r="Q160" i="9"/>
  <c r="R253" i="5"/>
  <c r="S253" i="5" s="1"/>
  <c r="S36" i="8"/>
  <c r="Q33" i="5"/>
  <c r="Q274" i="8"/>
  <c r="Q259" i="8"/>
  <c r="Q224" i="8"/>
  <c r="Q218" i="8"/>
  <c r="R33" i="8"/>
  <c r="S33" i="8" s="1"/>
  <c r="Q233" i="8"/>
  <c r="Q255" i="8"/>
  <c r="Q183" i="8"/>
  <c r="Q220" i="8"/>
  <c r="Q168" i="8"/>
  <c r="Q174" i="8"/>
  <c r="Q59" i="9"/>
  <c r="Q61" i="9"/>
  <c r="Q165" i="9"/>
  <c r="Q166" i="9"/>
  <c r="R58" i="9"/>
  <c r="S58" i="9" s="1"/>
  <c r="Q164" i="9"/>
  <c r="R59" i="9"/>
  <c r="S59" i="9" s="1"/>
  <c r="Q157" i="9"/>
  <c r="R144" i="9"/>
  <c r="S144" i="9" s="1"/>
  <c r="Q68" i="9"/>
  <c r="Q63" i="9"/>
  <c r="Q66" i="9"/>
  <c r="Q150" i="9"/>
  <c r="Q74" i="9"/>
  <c r="Q65" i="9"/>
  <c r="Q148" i="9"/>
  <c r="Q62" i="9"/>
  <c r="R148" i="9"/>
  <c r="S148" i="9" s="1"/>
  <c r="Q76" i="9"/>
  <c r="Q153" i="9"/>
  <c r="Q162" i="9"/>
  <c r="Q147" i="9"/>
  <c r="S14" i="9"/>
  <c r="Q149" i="9"/>
  <c r="R152" i="9"/>
  <c r="S152" i="9" s="1"/>
  <c r="R151" i="9"/>
  <c r="S151" i="9" s="1"/>
  <c r="R146" i="9"/>
  <c r="S146" i="9" s="1"/>
  <c r="R64" i="9"/>
  <c r="S64" i="9" s="1"/>
  <c r="R76" i="9"/>
  <c r="S76" i="9" s="1"/>
  <c r="R158" i="9"/>
  <c r="S158" i="9" s="1"/>
  <c r="R69" i="9"/>
  <c r="S69" i="9" s="1"/>
  <c r="Q73" i="9"/>
  <c r="Q60" i="9"/>
  <c r="R153" i="9"/>
  <c r="S153" i="9" s="1"/>
  <c r="O314" i="9"/>
  <c r="Q75" i="9"/>
  <c r="Q64" i="9"/>
  <c r="Q158" i="9"/>
  <c r="Q69" i="9"/>
  <c r="O315" i="9"/>
  <c r="Q163" i="9"/>
  <c r="Q161" i="9"/>
  <c r="Q67" i="9"/>
  <c r="R75" i="9"/>
  <c r="S75" i="9" s="1"/>
  <c r="Q156" i="9"/>
  <c r="Q77" i="9"/>
  <c r="Q78" i="9"/>
  <c r="Q70" i="9"/>
  <c r="Q71" i="9"/>
  <c r="R160" i="9"/>
  <c r="S160" i="9" s="1"/>
  <c r="Q145" i="9"/>
  <c r="R72" i="9"/>
  <c r="S72" i="9" s="1"/>
  <c r="R165" i="9"/>
  <c r="S165" i="9" s="1"/>
  <c r="R163" i="9"/>
  <c r="S163" i="9" s="1"/>
  <c r="Q159" i="9"/>
  <c r="R161" i="9"/>
  <c r="S161" i="9" s="1"/>
  <c r="R67" i="9"/>
  <c r="S67" i="9" s="1"/>
  <c r="R155" i="9"/>
  <c r="S155" i="9" s="1"/>
  <c r="R154" i="9"/>
  <c r="S154" i="9" s="1"/>
  <c r="R156" i="9"/>
  <c r="S156" i="9" s="1"/>
  <c r="R61" i="5"/>
  <c r="S61" i="5" s="1"/>
  <c r="R67" i="5"/>
  <c r="S67" i="5" s="1"/>
  <c r="R20" i="5"/>
  <c r="S20" i="5" s="1"/>
  <c r="Q118" i="5"/>
  <c r="Q138" i="5"/>
  <c r="Q140" i="5"/>
  <c r="Q147" i="8"/>
  <c r="Q40" i="5"/>
  <c r="Q56" i="5"/>
  <c r="R283" i="5"/>
  <c r="S283" i="5" s="1"/>
  <c r="R157" i="8"/>
  <c r="S157" i="8" s="1"/>
  <c r="R50" i="5"/>
  <c r="S50" i="5" s="1"/>
  <c r="R63" i="8"/>
  <c r="S63" i="8" s="1"/>
  <c r="R72" i="8"/>
  <c r="S72" i="8" s="1"/>
  <c r="R125" i="8"/>
  <c r="S125" i="8" s="1"/>
  <c r="R182" i="5"/>
  <c r="S182" i="5" s="1"/>
  <c r="Q231" i="8"/>
  <c r="Q223" i="8"/>
  <c r="R138" i="8"/>
  <c r="S138" i="8" s="1"/>
  <c r="Q238" i="5"/>
  <c r="R223" i="8"/>
  <c r="S223" i="8" s="1"/>
  <c r="Q213" i="8"/>
  <c r="Q260" i="8"/>
  <c r="Q123" i="5"/>
  <c r="Q104" i="5"/>
  <c r="R129" i="8"/>
  <c r="S129" i="8" s="1"/>
  <c r="R31" i="8"/>
  <c r="S31" i="8" s="1"/>
  <c r="Q214" i="8"/>
  <c r="Q73" i="5"/>
  <c r="P15" i="5"/>
  <c r="R15" i="5" s="1"/>
  <c r="S15" i="5" s="1"/>
  <c r="Q236" i="5"/>
  <c r="Q74" i="5"/>
  <c r="Q239" i="5"/>
  <c r="Q301" i="5"/>
  <c r="Q286" i="5"/>
  <c r="Q169" i="8"/>
  <c r="R102" i="5"/>
  <c r="S102" i="5" s="1"/>
  <c r="R205" i="8"/>
  <c r="S205" i="8" s="1"/>
  <c r="R33" i="5"/>
  <c r="S33" i="5" s="1"/>
  <c r="Q131" i="8"/>
  <c r="R42" i="5"/>
  <c r="S42" i="5" s="1"/>
  <c r="Q92" i="8"/>
  <c r="R119" i="5"/>
  <c r="S119" i="5" s="1"/>
  <c r="R80" i="8"/>
  <c r="S80" i="8" s="1"/>
  <c r="Q176" i="5"/>
  <c r="R202" i="8"/>
  <c r="S202" i="8" s="1"/>
  <c r="R79" i="8"/>
  <c r="S79" i="8" s="1"/>
  <c r="R303" i="5"/>
  <c r="S303" i="5" s="1"/>
  <c r="Q52" i="8"/>
  <c r="Q51" i="8"/>
  <c r="Q177" i="8"/>
  <c r="Q222" i="8"/>
  <c r="Q285" i="5"/>
  <c r="R310" i="5"/>
  <c r="S310" i="5" s="1"/>
  <c r="Q183" i="5"/>
  <c r="R51" i="8"/>
  <c r="S51" i="8" s="1"/>
  <c r="Q187" i="5"/>
  <c r="Q176" i="8"/>
  <c r="R247" i="5"/>
  <c r="S247" i="5" s="1"/>
  <c r="R175" i="5"/>
  <c r="S175" i="5" s="1"/>
  <c r="Q267" i="8"/>
  <c r="Q132" i="5"/>
  <c r="Q115" i="5"/>
  <c r="Q20" i="5"/>
  <c r="Q101" i="5"/>
  <c r="Q248" i="5"/>
  <c r="R70" i="8"/>
  <c r="S70" i="8" s="1"/>
  <c r="R242" i="8"/>
  <c r="S242" i="8" s="1"/>
  <c r="R127" i="8"/>
  <c r="S127" i="8" s="1"/>
  <c r="R249" i="8"/>
  <c r="S249" i="8" s="1"/>
  <c r="R199" i="8"/>
  <c r="S199" i="8" s="1"/>
  <c r="R18" i="8"/>
  <c r="S18" i="8" s="1"/>
  <c r="Q188" i="8"/>
  <c r="R138" i="5"/>
  <c r="S138" i="5" s="1"/>
  <c r="R235" i="8"/>
  <c r="S235" i="8" s="1"/>
  <c r="R191" i="8"/>
  <c r="S191" i="8" s="1"/>
  <c r="Q123" i="8"/>
  <c r="R245" i="8"/>
  <c r="S245" i="8" s="1"/>
  <c r="R238" i="8"/>
  <c r="S238" i="8" s="1"/>
  <c r="R146" i="8"/>
  <c r="S146" i="8" s="1"/>
  <c r="R266" i="8"/>
  <c r="S266" i="8" s="1"/>
  <c r="R169" i="8"/>
  <c r="S169" i="8" s="1"/>
  <c r="Q270" i="8"/>
  <c r="Q28" i="8"/>
  <c r="Q146" i="8"/>
  <c r="R139" i="5"/>
  <c r="S139" i="5" s="1"/>
  <c r="Q308" i="5"/>
  <c r="Q139" i="5"/>
  <c r="Q60" i="8"/>
  <c r="R16" i="8"/>
  <c r="S16" i="8" s="1"/>
  <c r="R75" i="8"/>
  <c r="S75" i="8" s="1"/>
  <c r="Q247" i="5"/>
  <c r="Q37" i="5"/>
  <c r="Q170" i="8"/>
  <c r="Q32" i="8"/>
  <c r="Q34" i="5"/>
  <c r="Q120" i="5"/>
  <c r="Q233" i="5"/>
  <c r="R136" i="8"/>
  <c r="S136" i="8" s="1"/>
  <c r="R67" i="8"/>
  <c r="S67" i="8" s="1"/>
  <c r="R68" i="8"/>
  <c r="S68" i="8" s="1"/>
  <c r="R130" i="8"/>
  <c r="S130" i="8" s="1"/>
  <c r="R284" i="5"/>
  <c r="S284" i="5" s="1"/>
  <c r="Q288" i="5"/>
  <c r="R311" i="5"/>
  <c r="S311" i="5" s="1"/>
  <c r="Q292" i="5"/>
  <c r="R37" i="5"/>
  <c r="S37" i="5" s="1"/>
  <c r="R277" i="5"/>
  <c r="S277" i="5" s="1"/>
  <c r="R269" i="8"/>
  <c r="S269" i="8" s="1"/>
  <c r="Q190" i="8"/>
  <c r="Q263" i="8"/>
  <c r="R241" i="5"/>
  <c r="S241" i="5" s="1"/>
  <c r="Q253" i="8"/>
  <c r="Q89" i="8"/>
  <c r="Q50" i="5"/>
  <c r="Q110" i="5"/>
  <c r="Q51" i="5"/>
  <c r="R114" i="5"/>
  <c r="S114" i="5" s="1"/>
  <c r="R133" i="8"/>
  <c r="S133" i="8" s="1"/>
  <c r="R234" i="8"/>
  <c r="S234" i="8" s="1"/>
  <c r="R132" i="8"/>
  <c r="S132" i="8" s="1"/>
  <c r="Q19" i="8"/>
  <c r="R195" i="8"/>
  <c r="S195" i="8" s="1"/>
  <c r="R126" i="8"/>
  <c r="S126" i="8" s="1"/>
  <c r="R139" i="8"/>
  <c r="S139" i="8" s="1"/>
  <c r="R87" i="8"/>
  <c r="S87" i="8" s="1"/>
  <c r="R95" i="8"/>
  <c r="S95" i="8" s="1"/>
  <c r="R26" i="8"/>
  <c r="S26" i="8" s="1"/>
  <c r="R196" i="8"/>
  <c r="S196" i="8" s="1"/>
  <c r="Q254" i="8"/>
  <c r="R305" i="5"/>
  <c r="S305" i="5" s="1"/>
  <c r="Q235" i="5"/>
  <c r="R280" i="5"/>
  <c r="S280" i="5" s="1"/>
  <c r="Q266" i="8"/>
  <c r="Q28" i="5"/>
  <c r="Q203" i="8"/>
  <c r="Q264" i="8"/>
  <c r="Q158" i="8"/>
  <c r="Q157" i="8"/>
  <c r="Q35" i="5"/>
  <c r="R111" i="5"/>
  <c r="S111" i="5" s="1"/>
  <c r="R30" i="8"/>
  <c r="S30" i="8" s="1"/>
  <c r="Q93" i="8"/>
  <c r="R88" i="8"/>
  <c r="S88" i="8" s="1"/>
  <c r="R77" i="8"/>
  <c r="S77" i="8" s="1"/>
  <c r="R304" i="5"/>
  <c r="S304" i="5" s="1"/>
  <c r="R300" i="5"/>
  <c r="S300" i="5" s="1"/>
  <c r="R289" i="5"/>
  <c r="S289" i="5" s="1"/>
  <c r="Q298" i="5"/>
  <c r="Q232" i="8"/>
  <c r="Q294" i="5"/>
  <c r="R307" i="5"/>
  <c r="S307" i="5" s="1"/>
  <c r="R299" i="5"/>
  <c r="S299" i="5" s="1"/>
  <c r="Q42" i="5"/>
  <c r="Q65" i="8"/>
  <c r="R74" i="8"/>
  <c r="S74" i="8" s="1"/>
  <c r="R84" i="8"/>
  <c r="S84" i="8" s="1"/>
  <c r="R282" i="5"/>
  <c r="S282" i="5" s="1"/>
  <c r="R14" i="5"/>
  <c r="Q300" i="5"/>
  <c r="Q299" i="5"/>
  <c r="Q283" i="5"/>
  <c r="Q29" i="5"/>
  <c r="R34" i="8"/>
  <c r="S34" i="8" s="1"/>
  <c r="R250" i="8"/>
  <c r="S250" i="8" s="1"/>
  <c r="R96" i="8"/>
  <c r="S96" i="8" s="1"/>
  <c r="R192" i="8"/>
  <c r="S192" i="8" s="1"/>
  <c r="R200" i="8"/>
  <c r="S200" i="8" s="1"/>
  <c r="R99" i="8"/>
  <c r="S99" i="8" s="1"/>
  <c r="R20" i="8"/>
  <c r="S20" i="8" s="1"/>
  <c r="Q284" i="5"/>
  <c r="P36" i="5"/>
  <c r="R36" i="5" s="1"/>
  <c r="S36" i="5" s="1"/>
  <c r="Q15" i="5"/>
  <c r="Q14" i="5"/>
  <c r="R286" i="5"/>
  <c r="S286" i="5" s="1"/>
  <c r="R287" i="5"/>
  <c r="S287" i="5" s="1"/>
  <c r="Q310" i="5"/>
  <c r="R291" i="5"/>
  <c r="S291" i="5" s="1"/>
  <c r="Q293" i="5"/>
  <c r="Q24" i="5"/>
  <c r="Q23" i="5"/>
  <c r="R17" i="8"/>
  <c r="S17" i="8" s="1"/>
  <c r="Q193" i="8"/>
  <c r="Q297" i="5"/>
  <c r="Q303" i="5"/>
  <c r="Q302" i="5"/>
  <c r="Q287" i="5"/>
  <c r="Q291" i="5"/>
  <c r="Q290" i="5"/>
  <c r="Q243" i="8"/>
  <c r="Q66" i="8"/>
  <c r="R24" i="8"/>
  <c r="S24" i="8" s="1"/>
  <c r="R298" i="5"/>
  <c r="S298" i="5" s="1"/>
  <c r="Q141" i="8"/>
  <c r="Q134" i="8"/>
  <c r="Q237" i="5"/>
  <c r="Q256" i="8"/>
  <c r="Q273" i="8"/>
  <c r="Q91" i="8"/>
  <c r="R297" i="5"/>
  <c r="S297" i="5" s="1"/>
  <c r="R254" i="8"/>
  <c r="S254" i="8" s="1"/>
  <c r="R302" i="5"/>
  <c r="S302" i="5" s="1"/>
  <c r="R288" i="5"/>
  <c r="S288" i="5" s="1"/>
  <c r="Q305" i="5"/>
  <c r="Q280" i="5"/>
  <c r="R290" i="5"/>
  <c r="S290" i="5" s="1"/>
  <c r="R308" i="5"/>
  <c r="S308" i="5" s="1"/>
  <c r="Q304" i="5"/>
  <c r="R295" i="5"/>
  <c r="S295" i="5" s="1"/>
  <c r="Q261" i="8"/>
  <c r="Q69" i="8"/>
  <c r="R76" i="8"/>
  <c r="S76" i="8" s="1"/>
  <c r="R23" i="5"/>
  <c r="S23" i="5" s="1"/>
  <c r="Q257" i="8"/>
  <c r="Q276" i="5"/>
  <c r="R201" i="8"/>
  <c r="S201" i="8" s="1"/>
  <c r="R22" i="8"/>
  <c r="S22" i="8" s="1"/>
  <c r="R85" i="8"/>
  <c r="S85" i="8" s="1"/>
  <c r="Q197" i="8"/>
  <c r="Q81" i="8"/>
  <c r="R21" i="8"/>
  <c r="S21" i="8" s="1"/>
  <c r="R32" i="5"/>
  <c r="S32" i="5" s="1"/>
  <c r="Q32" i="5"/>
  <c r="Q307" i="5"/>
  <c r="Q306" i="5"/>
  <c r="Q282" i="5"/>
  <c r="Q281" i="5"/>
  <c r="Q296" i="5"/>
  <c r="Q295" i="5"/>
  <c r="R142" i="8"/>
  <c r="S142" i="8" s="1"/>
  <c r="R239" i="8"/>
  <c r="S239" i="8" s="1"/>
  <c r="R296" i="5"/>
  <c r="S296" i="5" s="1"/>
  <c r="Q78" i="8"/>
  <c r="Q98" i="8"/>
  <c r="Q61" i="8"/>
  <c r="R245" i="5"/>
  <c r="S245" i="5" s="1"/>
  <c r="R250" i="5"/>
  <c r="S250" i="5" s="1"/>
  <c r="Q244" i="5"/>
  <c r="Q71" i="8"/>
  <c r="R25" i="8"/>
  <c r="S25" i="8" s="1"/>
  <c r="Q240" i="8"/>
  <c r="Q83" i="8"/>
  <c r="Q247" i="8"/>
  <c r="Q58" i="8"/>
  <c r="R97" i="8"/>
  <c r="S97" i="8" s="1"/>
  <c r="R244" i="8"/>
  <c r="S244" i="8" s="1"/>
  <c r="Q262" i="8"/>
  <c r="R207" i="8"/>
  <c r="S207" i="8" s="1"/>
  <c r="R86" i="8"/>
  <c r="S86" i="8" s="1"/>
  <c r="Q246" i="8"/>
  <c r="R64" i="8"/>
  <c r="S64" i="8" s="1"/>
  <c r="Q18" i="5"/>
  <c r="Q19" i="5"/>
  <c r="Q289" i="5"/>
  <c r="R294" i="5"/>
  <c r="S294" i="5" s="1"/>
  <c r="R18" i="5"/>
  <c r="S18" i="5" s="1"/>
  <c r="R306" i="5"/>
  <c r="S306" i="5" s="1"/>
  <c r="R281" i="5"/>
  <c r="S281" i="5" s="1"/>
  <c r="Q217" i="8"/>
  <c r="R292" i="5"/>
  <c r="S292" i="5" s="1"/>
  <c r="R28" i="5"/>
  <c r="S28" i="5" s="1"/>
  <c r="Q205" i="8"/>
  <c r="R233" i="8"/>
  <c r="S233" i="8" s="1"/>
  <c r="Q126" i="8"/>
  <c r="Q249" i="8"/>
  <c r="Q63" i="8"/>
  <c r="Q77" i="8"/>
  <c r="R131" i="8"/>
  <c r="S131" i="8" s="1"/>
  <c r="Q87" i="8"/>
  <c r="Q26" i="8"/>
  <c r="Q22" i="8"/>
  <c r="Q241" i="8"/>
  <c r="Q189" i="8"/>
  <c r="R128" i="8"/>
  <c r="S128" i="8" s="1"/>
  <c r="R73" i="8"/>
  <c r="S73" i="8" s="1"/>
  <c r="Q27" i="8"/>
  <c r="R197" i="8"/>
  <c r="S197" i="8" s="1"/>
  <c r="R81" i="8"/>
  <c r="S81" i="8" s="1"/>
  <c r="Q59" i="8"/>
  <c r="Q21" i="8"/>
  <c r="R71" i="8"/>
  <c r="S71" i="8" s="1"/>
  <c r="R243" i="8"/>
  <c r="S243" i="8" s="1"/>
  <c r="R66" i="8"/>
  <c r="S66" i="8" s="1"/>
  <c r="R82" i="8"/>
  <c r="S82" i="8" s="1"/>
  <c r="R251" i="8"/>
  <c r="S251" i="8" s="1"/>
  <c r="Q25" i="8"/>
  <c r="R240" i="8"/>
  <c r="S240" i="8" s="1"/>
  <c r="R241" i="8"/>
  <c r="S241" i="8" s="1"/>
  <c r="R83" i="8"/>
  <c r="S83" i="8" s="1"/>
  <c r="R247" i="8"/>
  <c r="S247" i="8" s="1"/>
  <c r="R58" i="8"/>
  <c r="S58" i="8" s="1"/>
  <c r="Q17" i="8"/>
  <c r="Q97" i="8"/>
  <c r="R189" i="8"/>
  <c r="S189" i="8" s="1"/>
  <c r="R69" i="8"/>
  <c r="S69" i="8" s="1"/>
  <c r="R62" i="8"/>
  <c r="S62" i="8" s="1"/>
  <c r="Q244" i="8"/>
  <c r="Q24" i="8"/>
  <c r="Q207" i="8"/>
  <c r="R27" i="8"/>
  <c r="S27" i="8" s="1"/>
  <c r="Q142" i="8"/>
  <c r="Q143" i="8"/>
  <c r="Q86" i="8"/>
  <c r="R246" i="8"/>
  <c r="S246" i="8" s="1"/>
  <c r="R65" i="8"/>
  <c r="S65" i="8" s="1"/>
  <c r="Q64" i="8"/>
  <c r="R59" i="8"/>
  <c r="S59" i="8" s="1"/>
  <c r="Q74" i="8"/>
  <c r="Q76" i="8"/>
  <c r="Q239" i="8"/>
  <c r="Q84" i="8"/>
  <c r="R208" i="8"/>
  <c r="S208" i="8" s="1"/>
  <c r="Q135" i="8"/>
  <c r="R188" i="8"/>
  <c r="S188" i="8" s="1"/>
  <c r="Q35" i="8"/>
  <c r="Q36" i="8"/>
  <c r="Q191" i="8"/>
  <c r="Q202" i="8"/>
  <c r="R32" i="8"/>
  <c r="Q72" i="8"/>
  <c r="R135" i="8"/>
  <c r="S135" i="8" s="1"/>
  <c r="Q31" i="8"/>
  <c r="Q95" i="8"/>
  <c r="Q82" i="8"/>
  <c r="Q15" i="8"/>
  <c r="Q124" i="8"/>
  <c r="Q204" i="8"/>
  <c r="O315" i="8"/>
  <c r="R28" i="8"/>
  <c r="S28" i="8" s="1"/>
  <c r="Q206" i="8"/>
  <c r="Q127" i="8"/>
  <c r="Q199" i="8"/>
  <c r="Q130" i="8"/>
  <c r="Q235" i="8"/>
  <c r="Q138" i="8"/>
  <c r="R206" i="8"/>
  <c r="S206" i="8" s="1"/>
  <c r="Q129" i="8"/>
  <c r="Q128" i="8"/>
  <c r="Q73" i="8"/>
  <c r="Q139" i="8"/>
  <c r="Q196" i="8"/>
  <c r="R91" i="8"/>
  <c r="S91" i="8" s="1"/>
  <c r="Q201" i="8"/>
  <c r="R35" i="8"/>
  <c r="S35" i="8" s="1"/>
  <c r="Q85" i="8"/>
  <c r="Q251" i="8"/>
  <c r="Q252" i="8"/>
  <c r="Q140" i="8"/>
  <c r="Q62" i="8"/>
  <c r="Q90" i="8"/>
  <c r="Q23" i="8"/>
  <c r="Q198" i="8"/>
  <c r="Q34" i="8"/>
  <c r="Q30" i="8"/>
  <c r="Q250" i="8"/>
  <c r="R140" i="8"/>
  <c r="S140" i="8" s="1"/>
  <c r="Q96" i="8"/>
  <c r="Q192" i="8"/>
  <c r="Q133" i="8"/>
  <c r="Q200" i="8"/>
  <c r="Q234" i="8"/>
  <c r="Q99" i="8"/>
  <c r="Q100" i="8"/>
  <c r="Q70" i="8"/>
  <c r="R60" i="8"/>
  <c r="S60" i="8" s="1"/>
  <c r="Q242" i="8"/>
  <c r="R123" i="8"/>
  <c r="S123" i="8" s="1"/>
  <c r="Q245" i="8"/>
  <c r="Q20" i="8"/>
  <c r="R94" i="8"/>
  <c r="S94" i="8" s="1"/>
  <c r="Q238" i="8"/>
  <c r="R194" i="8"/>
  <c r="S194" i="8" s="1"/>
  <c r="R90" i="8"/>
  <c r="S90" i="8" s="1"/>
  <c r="R236" i="8"/>
  <c r="S236" i="8" s="1"/>
  <c r="Q80" i="8"/>
  <c r="R248" i="8"/>
  <c r="S248" i="8" s="1"/>
  <c r="Q79" i="8"/>
  <c r="R237" i="8"/>
  <c r="S237" i="8" s="1"/>
  <c r="R23" i="8"/>
  <c r="S23" i="8" s="1"/>
  <c r="R124" i="8"/>
  <c r="S124" i="8" s="1"/>
  <c r="R198" i="8"/>
  <c r="S198" i="8" s="1"/>
  <c r="R137" i="8"/>
  <c r="S137" i="8" s="1"/>
  <c r="R29" i="8"/>
  <c r="S29" i="8" s="1"/>
  <c r="Q208" i="8"/>
  <c r="Q209" i="8"/>
  <c r="Q33" i="8"/>
  <c r="R19" i="8"/>
  <c r="S19" i="8" s="1"/>
  <c r="R190" i="8"/>
  <c r="S190" i="8" s="1"/>
  <c r="Q18" i="8"/>
  <c r="Q136" i="8"/>
  <c r="Q125" i="8"/>
  <c r="R92" i="8"/>
  <c r="S92" i="8" s="1"/>
  <c r="R203" i="8"/>
  <c r="S203" i="8" s="1"/>
  <c r="R89" i="8"/>
  <c r="S89" i="8" s="1"/>
  <c r="R204" i="8"/>
  <c r="S204" i="8" s="1"/>
  <c r="R141" i="8"/>
  <c r="S141" i="8" s="1"/>
  <c r="R93" i="8"/>
  <c r="S93" i="8" s="1"/>
  <c r="Q88" i="8"/>
  <c r="R98" i="8"/>
  <c r="S98" i="8" s="1"/>
  <c r="R134" i="8"/>
  <c r="S134" i="8" s="1"/>
  <c r="Q14" i="8"/>
  <c r="Q132" i="8"/>
  <c r="Q94" i="8"/>
  <c r="Q195" i="8"/>
  <c r="Q194" i="8"/>
  <c r="Q16" i="8"/>
  <c r="R61" i="8"/>
  <c r="S61" i="8" s="1"/>
  <c r="Q236" i="8"/>
  <c r="Q75" i="8"/>
  <c r="Q248" i="8"/>
  <c r="R193" i="8"/>
  <c r="S193" i="8" s="1"/>
  <c r="Q237" i="8"/>
  <c r="Q67" i="8"/>
  <c r="Q68" i="8"/>
  <c r="Q137" i="8"/>
  <c r="Q29" i="8"/>
  <c r="Q245" i="5"/>
  <c r="Q102" i="5"/>
  <c r="R233" i="5"/>
  <c r="S233" i="5" s="1"/>
  <c r="Q250" i="5"/>
  <c r="Q277" i="5"/>
  <c r="Q234" i="5"/>
  <c r="Q112" i="5"/>
  <c r="R244" i="5"/>
  <c r="S244" i="5" s="1"/>
  <c r="Q246" i="5"/>
  <c r="R239" i="5"/>
  <c r="S239" i="5" s="1"/>
  <c r="Q122" i="5"/>
  <c r="Q121" i="5"/>
  <c r="Q249" i="5"/>
  <c r="Q241" i="5"/>
  <c r="R121" i="5"/>
  <c r="S121" i="5" s="1"/>
  <c r="R251" i="5"/>
  <c r="S251" i="5" s="1"/>
  <c r="R240" i="5"/>
  <c r="S240" i="5" s="1"/>
  <c r="Q114" i="5"/>
  <c r="Q131" i="5"/>
  <c r="Q252" i="5"/>
  <c r="Q251" i="5"/>
  <c r="R249" i="5"/>
  <c r="S249" i="5" s="1"/>
  <c r="R101" i="5"/>
  <c r="S101" i="5" s="1"/>
  <c r="R248" i="5"/>
  <c r="S248" i="5" s="1"/>
  <c r="R276" i="5"/>
  <c r="S276" i="5" s="1"/>
  <c r="Q119" i="5"/>
  <c r="Q240" i="5"/>
  <c r="Q124" i="5"/>
  <c r="R123" i="5"/>
  <c r="S123" i="5" s="1"/>
  <c r="Q136" i="5"/>
  <c r="R236" i="5"/>
  <c r="S236" i="5" s="1"/>
  <c r="Q103" i="5"/>
  <c r="R118" i="5"/>
  <c r="S118" i="5" s="1"/>
  <c r="AR60" i="14" l="1"/>
  <c r="AX59" i="14"/>
  <c r="AZ59" i="14" s="1"/>
  <c r="S14" i="5"/>
  <c r="U8" i="5"/>
  <c r="AF15" i="14"/>
  <c r="AG15" i="14" s="1"/>
  <c r="AE15" i="14"/>
  <c r="AR42" i="14"/>
  <c r="AX41" i="14"/>
  <c r="AZ41" i="14" s="1"/>
  <c r="AR81" i="14"/>
  <c r="AX80" i="14"/>
  <c r="AZ80" i="14" s="1"/>
  <c r="G17" i="14"/>
  <c r="T16" i="14"/>
  <c r="AC16" i="14" s="1"/>
  <c r="H16" i="14"/>
  <c r="I16" i="14" s="1"/>
  <c r="T17" i="13"/>
  <c r="AC17" i="13" s="1"/>
  <c r="AF18" i="13" s="1"/>
  <c r="G18" i="13"/>
  <c r="T18" i="13" s="1"/>
  <c r="AC18" i="13" s="1"/>
  <c r="AF19" i="13" s="1"/>
  <c r="H17" i="13"/>
  <c r="I17" i="13" s="1"/>
  <c r="AC316" i="13"/>
  <c r="P19" i="12"/>
  <c r="E20" i="12"/>
  <c r="S18" i="12"/>
  <c r="T18" i="12" s="1"/>
  <c r="R18" i="12"/>
  <c r="P316" i="12"/>
  <c r="U9" i="10"/>
  <c r="U8" i="10"/>
  <c r="Q315" i="10"/>
  <c r="O316" i="10"/>
  <c r="Q314" i="10"/>
  <c r="U8" i="8"/>
  <c r="U8" i="9"/>
  <c r="S32" i="8"/>
  <c r="Q314" i="8"/>
  <c r="S15" i="8"/>
  <c r="U9" i="9"/>
  <c r="Q314" i="9"/>
  <c r="O316" i="9"/>
  <c r="Q315" i="9"/>
  <c r="Q314" i="5"/>
  <c r="R314" i="5" s="1"/>
  <c r="O315" i="5"/>
  <c r="O314" i="5"/>
  <c r="Q315" i="5"/>
  <c r="U9" i="5"/>
  <c r="Q315" i="8"/>
  <c r="S14" i="8"/>
  <c r="O316" i="8"/>
  <c r="AE16" i="14" l="1"/>
  <c r="AF16" i="14"/>
  <c r="AG16" i="14" s="1"/>
  <c r="AR82" i="14"/>
  <c r="AX81" i="14"/>
  <c r="AZ81" i="14" s="1"/>
  <c r="T17" i="14"/>
  <c r="AC17" i="14" s="1"/>
  <c r="H17" i="14"/>
  <c r="I17" i="14" s="1"/>
  <c r="G18" i="14"/>
  <c r="AR43" i="14"/>
  <c r="AX42" i="14"/>
  <c r="AZ42" i="14" s="1"/>
  <c r="AR61" i="14"/>
  <c r="AX60" i="14"/>
  <c r="AZ60" i="14" s="1"/>
  <c r="AE18" i="13"/>
  <c r="AG18" i="13"/>
  <c r="AE17" i="13"/>
  <c r="G19" i="13"/>
  <c r="T19" i="13" s="1"/>
  <c r="AC19" i="13" s="1"/>
  <c r="AF20" i="13" s="1"/>
  <c r="H18" i="13"/>
  <c r="I18" i="13" s="1"/>
  <c r="P20" i="12"/>
  <c r="E21" i="12"/>
  <c r="R19" i="12"/>
  <c r="S19" i="12"/>
  <c r="T19" i="12" s="1"/>
  <c r="R314" i="10"/>
  <c r="R316" i="10" s="1"/>
  <c r="Q316" i="10"/>
  <c r="U9" i="8"/>
  <c r="Q316" i="9"/>
  <c r="R314" i="9"/>
  <c r="R316" i="9" s="1"/>
  <c r="O316" i="5"/>
  <c r="R316" i="5"/>
  <c r="Q316" i="8"/>
  <c r="R314" i="8"/>
  <c r="R316" i="8" s="1"/>
  <c r="Q316" i="5"/>
  <c r="AR62" i="14" l="1"/>
  <c r="AX61" i="14"/>
  <c r="AZ61" i="14" s="1"/>
  <c r="AR44" i="14"/>
  <c r="AX43" i="14"/>
  <c r="AZ43" i="14" s="1"/>
  <c r="T18" i="14"/>
  <c r="AC18" i="14" s="1"/>
  <c r="H18" i="14"/>
  <c r="I18" i="14" s="1"/>
  <c r="G19" i="14"/>
  <c r="AE17" i="14"/>
  <c r="AF17" i="14"/>
  <c r="AG17" i="14" s="1"/>
  <c r="AX82" i="14"/>
  <c r="AZ82" i="14" s="1"/>
  <c r="AR83" i="14"/>
  <c r="AG19" i="13"/>
  <c r="AE19" i="13"/>
  <c r="AG17" i="13"/>
  <c r="G20" i="13"/>
  <c r="T20" i="13" s="1"/>
  <c r="AC20" i="13" s="1"/>
  <c r="AF21" i="13" s="1"/>
  <c r="H19" i="13"/>
  <c r="I19" i="13" s="1"/>
  <c r="P21" i="12"/>
  <c r="E22" i="12"/>
  <c r="S20" i="12"/>
  <c r="T20" i="12" s="1"/>
  <c r="R20" i="12"/>
  <c r="AR84" i="14" l="1"/>
  <c r="AX83" i="14"/>
  <c r="AZ83" i="14" s="1"/>
  <c r="H19" i="14"/>
  <c r="I19" i="14" s="1"/>
  <c r="T19" i="14"/>
  <c r="AC19" i="14" s="1"/>
  <c r="G20" i="14"/>
  <c r="AF18" i="14"/>
  <c r="AG18" i="14" s="1"/>
  <c r="AE18" i="14"/>
  <c r="AR45" i="14"/>
  <c r="AX45" i="14" s="1"/>
  <c r="AZ45" i="14" s="1"/>
  <c r="AX44" i="14"/>
  <c r="AZ44" i="14" s="1"/>
  <c r="AX62" i="14"/>
  <c r="AZ62" i="14" s="1"/>
  <c r="AR63" i="14"/>
  <c r="AE20" i="13"/>
  <c r="G21" i="13"/>
  <c r="T21" i="13" s="1"/>
  <c r="AC21" i="13" s="1"/>
  <c r="AF22" i="13" s="1"/>
  <c r="H20" i="13"/>
  <c r="I20" i="13" s="1"/>
  <c r="S21" i="12"/>
  <c r="T21" i="12" s="1"/>
  <c r="R21" i="12"/>
  <c r="E23" i="12"/>
  <c r="P22" i="12"/>
  <c r="AX63" i="14" l="1"/>
  <c r="AZ63" i="14" s="1"/>
  <c r="AR64" i="14"/>
  <c r="T20" i="14"/>
  <c r="AC20" i="14" s="1"/>
  <c r="G21" i="14"/>
  <c r="H20" i="14"/>
  <c r="I20" i="14" s="1"/>
  <c r="AF19" i="14"/>
  <c r="AG19" i="14" s="1"/>
  <c r="AE19" i="14"/>
  <c r="AX84" i="14"/>
  <c r="AZ84" i="14" s="1"/>
  <c r="AR85" i="14"/>
  <c r="AE21" i="13"/>
  <c r="AG21" i="13"/>
  <c r="AG20" i="13"/>
  <c r="G22" i="13"/>
  <c r="T22" i="13" s="1"/>
  <c r="AC22" i="13" s="1"/>
  <c r="AF23" i="13" s="1"/>
  <c r="H21" i="13"/>
  <c r="I21" i="13" s="1"/>
  <c r="S22" i="12"/>
  <c r="T22" i="12" s="1"/>
  <c r="R22" i="12"/>
  <c r="E24" i="12"/>
  <c r="P23" i="12"/>
  <c r="T21" i="14" l="1"/>
  <c r="AC21" i="14" s="1"/>
  <c r="H21" i="14"/>
  <c r="I21" i="14" s="1"/>
  <c r="G22" i="14"/>
  <c r="AR86" i="14"/>
  <c r="AX85" i="14"/>
  <c r="AZ85" i="14" s="1"/>
  <c r="AE20" i="14"/>
  <c r="AF20" i="14"/>
  <c r="AG20" i="14" s="1"/>
  <c r="AR65" i="14"/>
  <c r="AX64" i="14"/>
  <c r="AZ64" i="14" s="1"/>
  <c r="AE22" i="13"/>
  <c r="G23" i="13"/>
  <c r="T23" i="13" s="1"/>
  <c r="AC23" i="13" s="1"/>
  <c r="AF24" i="13" s="1"/>
  <c r="H22" i="13"/>
  <c r="I22" i="13" s="1"/>
  <c r="R23" i="12"/>
  <c r="S23" i="12"/>
  <c r="T23" i="12" s="1"/>
  <c r="P24" i="12"/>
  <c r="E25" i="12"/>
  <c r="AR66" i="14" l="1"/>
  <c r="AX65" i="14"/>
  <c r="AZ65" i="14" s="1"/>
  <c r="AE21" i="14"/>
  <c r="AF21" i="14"/>
  <c r="AG21" i="14" s="1"/>
  <c r="AX86" i="14"/>
  <c r="AZ86" i="14" s="1"/>
  <c r="AR87" i="14"/>
  <c r="T22" i="14"/>
  <c r="AC22" i="14" s="1"/>
  <c r="G23" i="14"/>
  <c r="H22" i="14"/>
  <c r="I22" i="14" s="1"/>
  <c r="AG23" i="13"/>
  <c r="AE23" i="13"/>
  <c r="AG22" i="13"/>
  <c r="G24" i="13"/>
  <c r="T24" i="13" s="1"/>
  <c r="AC24" i="13" s="1"/>
  <c r="AF25" i="13" s="1"/>
  <c r="H23" i="13"/>
  <c r="I23" i="13" s="1"/>
  <c r="E26" i="12"/>
  <c r="P25" i="12"/>
  <c r="S24" i="12"/>
  <c r="T24" i="12" s="1"/>
  <c r="R24" i="12"/>
  <c r="AE22" i="14" l="1"/>
  <c r="AF22" i="14"/>
  <c r="AG22" i="14" s="1"/>
  <c r="AR67" i="14"/>
  <c r="AX66" i="14"/>
  <c r="AZ66" i="14" s="1"/>
  <c r="G24" i="14"/>
  <c r="T23" i="14"/>
  <c r="AC23" i="14" s="1"/>
  <c r="H23" i="14"/>
  <c r="I23" i="14" s="1"/>
  <c r="AR88" i="14"/>
  <c r="AX87" i="14"/>
  <c r="AZ87" i="14" s="1"/>
  <c r="AE24" i="13"/>
  <c r="G25" i="13"/>
  <c r="T25" i="13" s="1"/>
  <c r="AC25" i="13" s="1"/>
  <c r="AF26" i="13" s="1"/>
  <c r="H24" i="13"/>
  <c r="I24" i="13" s="1"/>
  <c r="P26" i="12"/>
  <c r="E27" i="12"/>
  <c r="R25" i="12"/>
  <c r="S25" i="12"/>
  <c r="T25" i="12" s="1"/>
  <c r="AR89" i="14" l="1"/>
  <c r="AX89" i="14" s="1"/>
  <c r="AZ89" i="14" s="1"/>
  <c r="AX88" i="14"/>
  <c r="AZ88" i="14" s="1"/>
  <c r="AF23" i="14"/>
  <c r="AG23" i="14" s="1"/>
  <c r="AE23" i="14"/>
  <c r="T24" i="14"/>
  <c r="AC24" i="14" s="1"/>
  <c r="H24" i="14"/>
  <c r="I24" i="14" s="1"/>
  <c r="G25" i="14"/>
  <c r="AR68" i="14"/>
  <c r="AX67" i="14"/>
  <c r="AZ67" i="14" s="1"/>
  <c r="AG25" i="13"/>
  <c r="AE25" i="13"/>
  <c r="AG24" i="13"/>
  <c r="G26" i="13"/>
  <c r="T26" i="13" s="1"/>
  <c r="AC26" i="13" s="1"/>
  <c r="AF27" i="13" s="1"/>
  <c r="H25" i="13"/>
  <c r="I25" i="13" s="1"/>
  <c r="P27" i="12"/>
  <c r="E28" i="12"/>
  <c r="R26" i="12"/>
  <c r="S26" i="12"/>
  <c r="T26" i="12" s="1"/>
  <c r="AX68" i="14" l="1"/>
  <c r="AZ68" i="14" s="1"/>
  <c r="AR69" i="14"/>
  <c r="G26" i="14"/>
  <c r="T25" i="14"/>
  <c r="AC25" i="14" s="1"/>
  <c r="H25" i="14"/>
  <c r="I25" i="14" s="1"/>
  <c r="AE24" i="14"/>
  <c r="AF24" i="14"/>
  <c r="AG24" i="14" s="1"/>
  <c r="AE26" i="13"/>
  <c r="G27" i="13"/>
  <c r="T27" i="13" s="1"/>
  <c r="AC27" i="13" s="1"/>
  <c r="AF28" i="13" s="1"/>
  <c r="H26" i="13"/>
  <c r="I26" i="13" s="1"/>
  <c r="P28" i="12"/>
  <c r="E29" i="12"/>
  <c r="R27" i="12"/>
  <c r="S27" i="12"/>
  <c r="T27" i="12" s="1"/>
  <c r="AE25" i="14" l="1"/>
  <c r="AF25" i="14"/>
  <c r="AG25" i="14" s="1"/>
  <c r="AR70" i="14"/>
  <c r="AX69" i="14"/>
  <c r="AZ69" i="14" s="1"/>
  <c r="H26" i="14"/>
  <c r="I26" i="14" s="1"/>
  <c r="G27" i="14"/>
  <c r="T26" i="14"/>
  <c r="AC26" i="14" s="1"/>
  <c r="AG27" i="13"/>
  <c r="AE27" i="13"/>
  <c r="AG26" i="13"/>
  <c r="G28" i="13"/>
  <c r="T28" i="13" s="1"/>
  <c r="AC28" i="13" s="1"/>
  <c r="AF29" i="13" s="1"/>
  <c r="H27" i="13"/>
  <c r="I27" i="13" s="1"/>
  <c r="E30" i="12"/>
  <c r="P29" i="12"/>
  <c r="R28" i="12"/>
  <c r="S28" i="12"/>
  <c r="T28" i="12" s="1"/>
  <c r="T27" i="14" l="1"/>
  <c r="AC27" i="14" s="1"/>
  <c r="G28" i="14"/>
  <c r="H27" i="14"/>
  <c r="I27" i="14" s="1"/>
  <c r="AE26" i="14"/>
  <c r="AF26" i="14"/>
  <c r="AG26" i="14" s="1"/>
  <c r="AX70" i="14"/>
  <c r="AZ70" i="14" s="1"/>
  <c r="AR71" i="14"/>
  <c r="AG28" i="13"/>
  <c r="AE28" i="13"/>
  <c r="G29" i="13"/>
  <c r="T29" i="13" s="1"/>
  <c r="AC29" i="13" s="1"/>
  <c r="AF30" i="13" s="1"/>
  <c r="H28" i="13"/>
  <c r="I28" i="13" s="1"/>
  <c r="S29" i="12"/>
  <c r="T29" i="12" s="1"/>
  <c r="R29" i="12"/>
  <c r="E31" i="12"/>
  <c r="P30" i="12"/>
  <c r="AE27" i="14" l="1"/>
  <c r="AF27" i="14"/>
  <c r="AG27" i="14" s="1"/>
  <c r="AX71" i="14"/>
  <c r="AZ71" i="14" s="1"/>
  <c r="AZ8" i="14" s="1"/>
  <c r="AR72" i="14"/>
  <c r="AX72" i="14" s="1"/>
  <c r="AZ72" i="14" s="1"/>
  <c r="G29" i="14"/>
  <c r="T28" i="14"/>
  <c r="AC28" i="14" s="1"/>
  <c r="H28" i="14"/>
  <c r="I28" i="14" s="1"/>
  <c r="AG29" i="13"/>
  <c r="AE29" i="13"/>
  <c r="G30" i="13"/>
  <c r="T30" i="13" s="1"/>
  <c r="AC30" i="13" s="1"/>
  <c r="AF31" i="13" s="1"/>
  <c r="H29" i="13"/>
  <c r="I29" i="13" s="1"/>
  <c r="R30" i="12"/>
  <c r="S30" i="12"/>
  <c r="T30" i="12" s="1"/>
  <c r="E32" i="12"/>
  <c r="P31" i="12"/>
  <c r="AE28" i="14" l="1"/>
  <c r="AF28" i="14"/>
  <c r="AG28" i="14" s="1"/>
  <c r="G30" i="14"/>
  <c r="H29" i="14"/>
  <c r="I29" i="14" s="1"/>
  <c r="T29" i="14"/>
  <c r="AC29" i="14" s="1"/>
  <c r="AE30" i="13"/>
  <c r="AG30" i="13"/>
  <c r="G31" i="13"/>
  <c r="T31" i="13" s="1"/>
  <c r="AC31" i="13" s="1"/>
  <c r="AF32" i="13" s="1"/>
  <c r="H30" i="13"/>
  <c r="I30" i="13" s="1"/>
  <c r="S31" i="12"/>
  <c r="T31" i="12" s="1"/>
  <c r="R31" i="12"/>
  <c r="E33" i="12"/>
  <c r="P32" i="12"/>
  <c r="G31" i="14" l="1"/>
  <c r="H30" i="14"/>
  <c r="I30" i="14" s="1"/>
  <c r="T30" i="14"/>
  <c r="AC30" i="14" s="1"/>
  <c r="AF29" i="14"/>
  <c r="AG29" i="14" s="1"/>
  <c r="AE29" i="14"/>
  <c r="AG31" i="13"/>
  <c r="AE31" i="13"/>
  <c r="G32" i="13"/>
  <c r="T32" i="13" s="1"/>
  <c r="AC32" i="13" s="1"/>
  <c r="AF33" i="13" s="1"/>
  <c r="H31" i="13"/>
  <c r="I31" i="13" s="1"/>
  <c r="R32" i="12"/>
  <c r="S32" i="12"/>
  <c r="T32" i="12" s="1"/>
  <c r="E34" i="12"/>
  <c r="P33" i="12"/>
  <c r="AE30" i="14" l="1"/>
  <c r="AF30" i="14"/>
  <c r="AG30" i="14" s="1"/>
  <c r="T31" i="14"/>
  <c r="AC31" i="14" s="1"/>
  <c r="H31" i="14"/>
  <c r="I31" i="14" s="1"/>
  <c r="G32" i="14"/>
  <c r="AG32" i="13"/>
  <c r="AE32" i="13"/>
  <c r="G33" i="13"/>
  <c r="T33" i="13" s="1"/>
  <c r="AC33" i="13" s="1"/>
  <c r="AF34" i="13" s="1"/>
  <c r="H32" i="13"/>
  <c r="I32" i="13" s="1"/>
  <c r="S33" i="12"/>
  <c r="T33" i="12" s="1"/>
  <c r="R33" i="12"/>
  <c r="E35" i="12"/>
  <c r="P34" i="12"/>
  <c r="AF31" i="14" l="1"/>
  <c r="AG31" i="14" s="1"/>
  <c r="AE31" i="14"/>
  <c r="G33" i="14"/>
  <c r="T32" i="14"/>
  <c r="AC32" i="14" s="1"/>
  <c r="H32" i="14"/>
  <c r="I32" i="14" s="1"/>
  <c r="AE33" i="13"/>
  <c r="AG33" i="13"/>
  <c r="G34" i="13"/>
  <c r="T34" i="13" s="1"/>
  <c r="AC34" i="13" s="1"/>
  <c r="AF35" i="13" s="1"/>
  <c r="H33" i="13"/>
  <c r="I33" i="13" s="1"/>
  <c r="E36" i="12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S34" i="12"/>
  <c r="T34" i="12" s="1"/>
  <c r="R34" i="12"/>
  <c r="P35" i="12"/>
  <c r="AE32" i="14" l="1"/>
  <c r="AF32" i="14"/>
  <c r="AG32" i="14" s="1"/>
  <c r="H33" i="14"/>
  <c r="I33" i="14" s="1"/>
  <c r="T33" i="14"/>
  <c r="AC33" i="14" s="1"/>
  <c r="G34" i="14"/>
  <c r="AG34" i="13"/>
  <c r="AE34" i="13"/>
  <c r="G35" i="13"/>
  <c r="T35" i="13" s="1"/>
  <c r="AC35" i="13" s="1"/>
  <c r="AF36" i="13" s="1"/>
  <c r="H34" i="13"/>
  <c r="I34" i="13" s="1"/>
  <c r="E57" i="12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E206" i="12" s="1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E218" i="12" s="1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E230" i="12" s="1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E242" i="12" s="1"/>
  <c r="E243" i="12" s="1"/>
  <c r="E244" i="12" s="1"/>
  <c r="E245" i="12" s="1"/>
  <c r="E246" i="12" s="1"/>
  <c r="E247" i="12" s="1"/>
  <c r="E248" i="12" s="1"/>
  <c r="E249" i="12" s="1"/>
  <c r="E250" i="12" s="1"/>
  <c r="E251" i="12" s="1"/>
  <c r="E252" i="12" s="1"/>
  <c r="E253" i="12" s="1"/>
  <c r="E254" i="12" s="1"/>
  <c r="E255" i="12" s="1"/>
  <c r="E256" i="12" s="1"/>
  <c r="E257" i="12" s="1"/>
  <c r="E258" i="12" s="1"/>
  <c r="E259" i="12" s="1"/>
  <c r="E260" i="12" s="1"/>
  <c r="E261" i="12" s="1"/>
  <c r="E262" i="12" s="1"/>
  <c r="E263" i="12" s="1"/>
  <c r="E264" i="12" s="1"/>
  <c r="E265" i="12" s="1"/>
  <c r="E266" i="12" s="1"/>
  <c r="E267" i="12" s="1"/>
  <c r="E268" i="12" s="1"/>
  <c r="E269" i="12" s="1"/>
  <c r="E270" i="12" s="1"/>
  <c r="E271" i="12" s="1"/>
  <c r="E272" i="12" s="1"/>
  <c r="E273" i="12" s="1"/>
  <c r="E274" i="12" s="1"/>
  <c r="E275" i="12" s="1"/>
  <c r="E276" i="12" s="1"/>
  <c r="E277" i="12" s="1"/>
  <c r="E278" i="12" s="1"/>
  <c r="E279" i="12" s="1"/>
  <c r="E280" i="12" s="1"/>
  <c r="E281" i="12" s="1"/>
  <c r="E282" i="12" s="1"/>
  <c r="E283" i="12" s="1"/>
  <c r="E284" i="12" s="1"/>
  <c r="E285" i="12" s="1"/>
  <c r="E286" i="12" s="1"/>
  <c r="E287" i="12" s="1"/>
  <c r="E288" i="12" s="1"/>
  <c r="E289" i="12" s="1"/>
  <c r="E290" i="12" s="1"/>
  <c r="E291" i="12" s="1"/>
  <c r="E292" i="12" s="1"/>
  <c r="E293" i="12" s="1"/>
  <c r="E294" i="12" s="1"/>
  <c r="E295" i="12" s="1"/>
  <c r="E296" i="12" s="1"/>
  <c r="E297" i="12" s="1"/>
  <c r="E298" i="12" s="1"/>
  <c r="E299" i="12" s="1"/>
  <c r="E300" i="12" s="1"/>
  <c r="E301" i="12" s="1"/>
  <c r="E302" i="12" s="1"/>
  <c r="E303" i="12" s="1"/>
  <c r="E304" i="12" s="1"/>
  <c r="E305" i="12" s="1"/>
  <c r="E306" i="12" s="1"/>
  <c r="E307" i="12" s="1"/>
  <c r="E308" i="12" s="1"/>
  <c r="E309" i="12" s="1"/>
  <c r="E310" i="12" s="1"/>
  <c r="E311" i="12" s="1"/>
  <c r="S35" i="12"/>
  <c r="T35" i="12" s="1"/>
  <c r="R35" i="12"/>
  <c r="P36" i="12"/>
  <c r="G35" i="14" l="1"/>
  <c r="H34" i="14"/>
  <c r="I34" i="14" s="1"/>
  <c r="T34" i="14"/>
  <c r="AC34" i="14" s="1"/>
  <c r="AF33" i="14"/>
  <c r="AG33" i="14" s="1"/>
  <c r="AE33" i="14"/>
  <c r="AG35" i="13"/>
  <c r="AE35" i="13"/>
  <c r="G36" i="13"/>
  <c r="T36" i="13" s="1"/>
  <c r="AC36" i="13" s="1"/>
  <c r="AF37" i="13" s="1"/>
  <c r="H35" i="13"/>
  <c r="I35" i="13" s="1"/>
  <c r="P37" i="12"/>
  <c r="S36" i="12"/>
  <c r="T36" i="12" s="1"/>
  <c r="R36" i="12"/>
  <c r="AE34" i="14" l="1"/>
  <c r="AF34" i="14"/>
  <c r="AG34" i="14" s="1"/>
  <c r="T35" i="14"/>
  <c r="AC35" i="14" s="1"/>
  <c r="G36" i="14"/>
  <c r="H35" i="14"/>
  <c r="I35" i="14" s="1"/>
  <c r="AG36" i="13"/>
  <c r="AE36" i="13"/>
  <c r="G37" i="13"/>
  <c r="T37" i="13" s="1"/>
  <c r="AC37" i="13" s="1"/>
  <c r="AF38" i="13" s="1"/>
  <c r="H36" i="13"/>
  <c r="I36" i="13" s="1"/>
  <c r="R37" i="12"/>
  <c r="S37" i="12"/>
  <c r="T37" i="12" s="1"/>
  <c r="P38" i="12"/>
  <c r="H36" i="14" l="1"/>
  <c r="I36" i="14" s="1"/>
  <c r="T36" i="14"/>
  <c r="AC36" i="14" s="1"/>
  <c r="G37" i="14"/>
  <c r="AE35" i="14"/>
  <c r="AF35" i="14"/>
  <c r="AG35" i="14" s="1"/>
  <c r="AE37" i="13"/>
  <c r="AG37" i="13"/>
  <c r="G38" i="13"/>
  <c r="T38" i="13" s="1"/>
  <c r="AC38" i="13" s="1"/>
  <c r="AF39" i="13" s="1"/>
  <c r="H37" i="13"/>
  <c r="I37" i="13" s="1"/>
  <c r="S38" i="12"/>
  <c r="T38" i="12" s="1"/>
  <c r="R38" i="12"/>
  <c r="P39" i="12"/>
  <c r="AE36" i="14" l="1"/>
  <c r="AF36" i="14"/>
  <c r="AG36" i="14" s="1"/>
  <c r="T37" i="14"/>
  <c r="AC37" i="14" s="1"/>
  <c r="G38" i="14"/>
  <c r="H37" i="14"/>
  <c r="I37" i="14" s="1"/>
  <c r="AE38" i="13"/>
  <c r="AG38" i="13"/>
  <c r="G39" i="13"/>
  <c r="T39" i="13" s="1"/>
  <c r="AC39" i="13" s="1"/>
  <c r="AF40" i="13" s="1"/>
  <c r="H38" i="13"/>
  <c r="I38" i="13" s="1"/>
  <c r="R39" i="12"/>
  <c r="S39" i="12"/>
  <c r="T39" i="12" s="1"/>
  <c r="P40" i="12"/>
  <c r="H38" i="14" l="1"/>
  <c r="I38" i="14" s="1"/>
  <c r="G39" i="14"/>
  <c r="T38" i="14"/>
  <c r="AC38" i="14" s="1"/>
  <c r="AF37" i="14"/>
  <c r="AG37" i="14" s="1"/>
  <c r="AE37" i="14"/>
  <c r="AG39" i="13"/>
  <c r="AE39" i="13"/>
  <c r="G40" i="13"/>
  <c r="T40" i="13" s="1"/>
  <c r="AC40" i="13" s="1"/>
  <c r="AF41" i="13" s="1"/>
  <c r="H39" i="13"/>
  <c r="I39" i="13" s="1"/>
  <c r="P41" i="12"/>
  <c r="S40" i="12"/>
  <c r="T40" i="12" s="1"/>
  <c r="R40" i="12"/>
  <c r="AE38" i="14" l="1"/>
  <c r="AF38" i="14"/>
  <c r="AG38" i="14" s="1"/>
  <c r="H39" i="14"/>
  <c r="I39" i="14" s="1"/>
  <c r="T39" i="14"/>
  <c r="AC39" i="14" s="1"/>
  <c r="G40" i="14"/>
  <c r="AE40" i="13"/>
  <c r="AG40" i="13"/>
  <c r="G41" i="13"/>
  <c r="T41" i="13" s="1"/>
  <c r="AC41" i="13" s="1"/>
  <c r="AF42" i="13" s="1"/>
  <c r="H40" i="13"/>
  <c r="I40" i="13" s="1"/>
  <c r="S41" i="12"/>
  <c r="T41" i="12" s="1"/>
  <c r="R41" i="12"/>
  <c r="P42" i="12"/>
  <c r="H40" i="14" l="1"/>
  <c r="I40" i="14" s="1"/>
  <c r="G41" i="14"/>
  <c r="T40" i="14"/>
  <c r="AC40" i="14" s="1"/>
  <c r="AE39" i="14"/>
  <c r="AF39" i="14"/>
  <c r="AG39" i="14" s="1"/>
  <c r="AG41" i="13"/>
  <c r="AE41" i="13"/>
  <c r="G42" i="13"/>
  <c r="T42" i="13" s="1"/>
  <c r="AC42" i="13" s="1"/>
  <c r="AF43" i="13" s="1"/>
  <c r="H41" i="13"/>
  <c r="I41" i="13" s="1"/>
  <c r="R42" i="12"/>
  <c r="S42" i="12"/>
  <c r="T42" i="12" s="1"/>
  <c r="P43" i="12"/>
  <c r="AE40" i="14" l="1"/>
  <c r="AF40" i="14"/>
  <c r="AG40" i="14" s="1"/>
  <c r="G42" i="14"/>
  <c r="T41" i="14"/>
  <c r="AC41" i="14" s="1"/>
  <c r="H41" i="14"/>
  <c r="I41" i="14" s="1"/>
  <c r="AG42" i="13"/>
  <c r="AE42" i="13"/>
  <c r="G43" i="13"/>
  <c r="H42" i="13"/>
  <c r="I42" i="13" s="1"/>
  <c r="S43" i="12"/>
  <c r="T43" i="12" s="1"/>
  <c r="R43" i="12"/>
  <c r="P44" i="12"/>
  <c r="H42" i="14" l="1"/>
  <c r="I42" i="14" s="1"/>
  <c r="T42" i="14"/>
  <c r="AC42" i="14" s="1"/>
  <c r="G43" i="14"/>
  <c r="AE41" i="14"/>
  <c r="AF41" i="14"/>
  <c r="AG41" i="14" s="1"/>
  <c r="G44" i="13"/>
  <c r="H43" i="13"/>
  <c r="I43" i="13" s="1"/>
  <c r="T43" i="13" s="1"/>
  <c r="AC43" i="13" s="1"/>
  <c r="AF44" i="13" s="1"/>
  <c r="R44" i="12"/>
  <c r="S44" i="12"/>
  <c r="T44" i="12" s="1"/>
  <c r="P45" i="12"/>
  <c r="G44" i="14" l="1"/>
  <c r="H43" i="14"/>
  <c r="I43" i="14" s="1"/>
  <c r="AF42" i="14"/>
  <c r="AG42" i="14" s="1"/>
  <c r="AE42" i="14"/>
  <c r="AG43" i="13"/>
  <c r="AE43" i="13"/>
  <c r="I44" i="13"/>
  <c r="T44" i="13" s="1"/>
  <c r="AC44" i="13" s="1"/>
  <c r="AF45" i="13" s="1"/>
  <c r="J43" i="13"/>
  <c r="U43" i="13" s="1"/>
  <c r="G45" i="13"/>
  <c r="H44" i="13"/>
  <c r="S45" i="12"/>
  <c r="T45" i="12" s="1"/>
  <c r="R45" i="12"/>
  <c r="P46" i="12"/>
  <c r="I44" i="14" l="1"/>
  <c r="J43" i="14"/>
  <c r="U43" i="14" s="1"/>
  <c r="T43" i="14"/>
  <c r="AC43" i="14" s="1"/>
  <c r="H44" i="14"/>
  <c r="G45" i="14"/>
  <c r="AE44" i="13"/>
  <c r="AG44" i="13"/>
  <c r="I45" i="13"/>
  <c r="T45" i="13" s="1"/>
  <c r="AC45" i="13" s="1"/>
  <c r="AF46" i="13" s="1"/>
  <c r="K44" i="13"/>
  <c r="G46" i="13"/>
  <c r="H45" i="13"/>
  <c r="R46" i="12"/>
  <c r="S46" i="12"/>
  <c r="T46" i="12" s="1"/>
  <c r="P47" i="12"/>
  <c r="G46" i="14" l="1"/>
  <c r="H45" i="14"/>
  <c r="AF43" i="14"/>
  <c r="AG43" i="14" s="1"/>
  <c r="AE43" i="14"/>
  <c r="I45" i="14"/>
  <c r="T44" i="14"/>
  <c r="AC44" i="14" s="1"/>
  <c r="K44" i="14"/>
  <c r="AE45" i="13"/>
  <c r="AG45" i="13"/>
  <c r="I46" i="13"/>
  <c r="T46" i="13" s="1"/>
  <c r="AC46" i="13" s="1"/>
  <c r="AF47" i="13" s="1"/>
  <c r="K45" i="13"/>
  <c r="G47" i="13"/>
  <c r="H46" i="13"/>
  <c r="S47" i="12"/>
  <c r="T47" i="12" s="1"/>
  <c r="R47" i="12"/>
  <c r="P48" i="12"/>
  <c r="AF44" i="14" l="1"/>
  <c r="AG44" i="14" s="1"/>
  <c r="AE44" i="14"/>
  <c r="I46" i="14"/>
  <c r="T45" i="14"/>
  <c r="AC45" i="14" s="1"/>
  <c r="K45" i="14"/>
  <c r="H46" i="14"/>
  <c r="G47" i="14"/>
  <c r="AE46" i="13"/>
  <c r="AG46" i="13"/>
  <c r="I47" i="13"/>
  <c r="T47" i="13" s="1"/>
  <c r="AC47" i="13" s="1"/>
  <c r="AF48" i="13" s="1"/>
  <c r="K46" i="13"/>
  <c r="G48" i="13"/>
  <c r="H47" i="13"/>
  <c r="P49" i="12"/>
  <c r="S48" i="12"/>
  <c r="T48" i="12" s="1"/>
  <c r="R48" i="12"/>
  <c r="AF45" i="14" l="1"/>
  <c r="AG45" i="14" s="1"/>
  <c r="AE45" i="14"/>
  <c r="T46" i="14"/>
  <c r="AC46" i="14" s="1"/>
  <c r="I47" i="14"/>
  <c r="K46" i="14"/>
  <c r="G48" i="14"/>
  <c r="H47" i="14"/>
  <c r="AE47" i="13"/>
  <c r="AG47" i="13"/>
  <c r="I48" i="13"/>
  <c r="K47" i="13"/>
  <c r="G49" i="13"/>
  <c r="H48" i="13"/>
  <c r="S49" i="12"/>
  <c r="T49" i="12" s="1"/>
  <c r="R49" i="12"/>
  <c r="P50" i="12"/>
  <c r="G49" i="14" l="1"/>
  <c r="H48" i="14"/>
  <c r="K47" i="14"/>
  <c r="I48" i="14"/>
  <c r="T47" i="14"/>
  <c r="AC47" i="14" s="1"/>
  <c r="AF46" i="14"/>
  <c r="AG46" i="14" s="1"/>
  <c r="AE46" i="14"/>
  <c r="I49" i="13"/>
  <c r="I50" i="13" s="1"/>
  <c r="I51" i="13" s="1"/>
  <c r="I52" i="13" s="1"/>
  <c r="I53" i="13" s="1"/>
  <c r="I54" i="13" s="1"/>
  <c r="K48" i="13"/>
  <c r="L48" i="13" s="1"/>
  <c r="T48" i="13" s="1"/>
  <c r="AC48" i="13" s="1"/>
  <c r="AF49" i="13" s="1"/>
  <c r="G50" i="13"/>
  <c r="H49" i="13"/>
  <c r="R50" i="12"/>
  <c r="S50" i="12"/>
  <c r="T50" i="12" s="1"/>
  <c r="P51" i="12"/>
  <c r="AF47" i="14" l="1"/>
  <c r="AG47" i="14" s="1"/>
  <c r="AE47" i="14"/>
  <c r="K48" i="14"/>
  <c r="L48" i="14" s="1"/>
  <c r="I49" i="14"/>
  <c r="I50" i="14" s="1"/>
  <c r="I51" i="14" s="1"/>
  <c r="I52" i="14" s="1"/>
  <c r="I53" i="14" s="1"/>
  <c r="I54" i="14" s="1"/>
  <c r="G50" i="14"/>
  <c r="H49" i="14"/>
  <c r="AE48" i="13"/>
  <c r="AG48" i="13"/>
  <c r="M48" i="13"/>
  <c r="U48" i="13" s="1"/>
  <c r="N48" i="13"/>
  <c r="L49" i="13"/>
  <c r="T49" i="13" s="1"/>
  <c r="AC49" i="13" s="1"/>
  <c r="AF50" i="13" s="1"/>
  <c r="G51" i="13"/>
  <c r="H50" i="13"/>
  <c r="P52" i="12"/>
  <c r="S51" i="12"/>
  <c r="T51" i="12" s="1"/>
  <c r="R51" i="12"/>
  <c r="H50" i="14" l="1"/>
  <c r="G51" i="14"/>
  <c r="M48" i="14"/>
  <c r="U48" i="14" s="1"/>
  <c r="L49" i="14"/>
  <c r="T48" i="14"/>
  <c r="AC48" i="14" s="1"/>
  <c r="N48" i="14"/>
  <c r="AE49" i="13"/>
  <c r="AG49" i="13"/>
  <c r="N49" i="13"/>
  <c r="L50" i="13"/>
  <c r="T50" i="13" s="1"/>
  <c r="AC50" i="13" s="1"/>
  <c r="AF51" i="13" s="1"/>
  <c r="G52" i="13"/>
  <c r="H51" i="13"/>
  <c r="P53" i="12"/>
  <c r="S52" i="12"/>
  <c r="T52" i="12" s="1"/>
  <c r="R52" i="12"/>
  <c r="G52" i="14" l="1"/>
  <c r="H51" i="14"/>
  <c r="AE48" i="14"/>
  <c r="AF48" i="14"/>
  <c r="AG48" i="14" s="1"/>
  <c r="N49" i="14"/>
  <c r="L50" i="14"/>
  <c r="T49" i="14"/>
  <c r="AC49" i="14" s="1"/>
  <c r="AG50" i="13"/>
  <c r="AE50" i="13"/>
  <c r="N50" i="13"/>
  <c r="L51" i="13"/>
  <c r="T51" i="13" s="1"/>
  <c r="AC51" i="13" s="1"/>
  <c r="AF52" i="13" s="1"/>
  <c r="G53" i="13"/>
  <c r="H52" i="13"/>
  <c r="P54" i="12"/>
  <c r="R53" i="12"/>
  <c r="S53" i="12"/>
  <c r="T53" i="12" s="1"/>
  <c r="T50" i="14" l="1"/>
  <c r="AC50" i="14" s="1"/>
  <c r="N50" i="14"/>
  <c r="L51" i="14"/>
  <c r="AE49" i="14"/>
  <c r="AF49" i="14"/>
  <c r="AG49" i="14" s="1"/>
  <c r="G53" i="14"/>
  <c r="H52" i="14"/>
  <c r="AE51" i="13"/>
  <c r="AG51" i="13"/>
  <c r="L52" i="13"/>
  <c r="T52" i="13" s="1"/>
  <c r="AC52" i="13" s="1"/>
  <c r="AF53" i="13" s="1"/>
  <c r="N51" i="13"/>
  <c r="G54" i="13"/>
  <c r="H53" i="13"/>
  <c r="S54" i="12"/>
  <c r="T54" i="12" s="1"/>
  <c r="R54" i="12"/>
  <c r="P55" i="12"/>
  <c r="H53" i="14" l="1"/>
  <c r="G54" i="14"/>
  <c r="T51" i="14"/>
  <c r="AC51" i="14" s="1"/>
  <c r="N51" i="14"/>
  <c r="L52" i="14"/>
  <c r="AE50" i="14"/>
  <c r="AF50" i="14"/>
  <c r="AG50" i="14" s="1"/>
  <c r="AE52" i="13"/>
  <c r="AG52" i="13"/>
  <c r="L53" i="13"/>
  <c r="T53" i="13" s="1"/>
  <c r="AC53" i="13" s="1"/>
  <c r="AF54" i="13" s="1"/>
  <c r="N52" i="13"/>
  <c r="G55" i="13"/>
  <c r="H54" i="13"/>
  <c r="R55" i="12"/>
  <c r="S55" i="12"/>
  <c r="T55" i="12" s="1"/>
  <c r="P56" i="12"/>
  <c r="H54" i="14" l="1"/>
  <c r="G55" i="14"/>
  <c r="T52" i="14"/>
  <c r="AC52" i="14" s="1"/>
  <c r="L53" i="14"/>
  <c r="N52" i="14"/>
  <c r="AF51" i="14"/>
  <c r="AG51" i="14" s="1"/>
  <c r="AE51" i="14"/>
  <c r="AE53" i="13"/>
  <c r="AG53" i="13"/>
  <c r="L54" i="13"/>
  <c r="T54" i="13" s="1"/>
  <c r="AC54" i="13" s="1"/>
  <c r="AF55" i="13" s="1"/>
  <c r="N53" i="13"/>
  <c r="G56" i="13"/>
  <c r="H55" i="13"/>
  <c r="R56" i="12"/>
  <c r="S56" i="12"/>
  <c r="T56" i="12" s="1"/>
  <c r="P57" i="12"/>
  <c r="L54" i="14" l="1"/>
  <c r="T53" i="14"/>
  <c r="AC53" i="14" s="1"/>
  <c r="N53" i="14"/>
  <c r="AE52" i="14"/>
  <c r="AF52" i="14"/>
  <c r="AG52" i="14" s="1"/>
  <c r="H55" i="14"/>
  <c r="G56" i="14"/>
  <c r="AE54" i="13"/>
  <c r="AG54" i="13"/>
  <c r="L55" i="13"/>
  <c r="T55" i="13" s="1"/>
  <c r="AC55" i="13" s="1"/>
  <c r="AF56" i="13" s="1"/>
  <c r="N54" i="13"/>
  <c r="G57" i="13"/>
  <c r="H56" i="13"/>
  <c r="R57" i="12"/>
  <c r="S57" i="12"/>
  <c r="T57" i="12" s="1"/>
  <c r="P58" i="12"/>
  <c r="H56" i="14" l="1"/>
  <c r="G57" i="14"/>
  <c r="AF53" i="14"/>
  <c r="AG53" i="14" s="1"/>
  <c r="AE53" i="14"/>
  <c r="T54" i="14"/>
  <c r="AC54" i="14" s="1"/>
  <c r="L55" i="14"/>
  <c r="N54" i="14"/>
  <c r="AE55" i="13"/>
  <c r="AG55" i="13"/>
  <c r="L56" i="13"/>
  <c r="T56" i="13" s="1"/>
  <c r="AC56" i="13" s="1"/>
  <c r="AF57" i="13" s="1"/>
  <c r="N55" i="13"/>
  <c r="G58" i="13"/>
  <c r="H57" i="13"/>
  <c r="P59" i="12"/>
  <c r="S58" i="12"/>
  <c r="T58" i="12" s="1"/>
  <c r="R58" i="12"/>
  <c r="G58" i="14" l="1"/>
  <c r="H57" i="14"/>
  <c r="N55" i="14"/>
  <c r="L56" i="14"/>
  <c r="T55" i="14"/>
  <c r="AC55" i="14" s="1"/>
  <c r="AE54" i="14"/>
  <c r="AF54" i="14"/>
  <c r="AG54" i="14" s="1"/>
  <c r="AG56" i="13"/>
  <c r="AE56" i="13"/>
  <c r="L57" i="13"/>
  <c r="T57" i="13" s="1"/>
  <c r="AC57" i="13" s="1"/>
  <c r="AF58" i="13" s="1"/>
  <c r="N56" i="13"/>
  <c r="G59" i="13"/>
  <c r="H58" i="13"/>
  <c r="S59" i="12"/>
  <c r="T59" i="12" s="1"/>
  <c r="R59" i="12"/>
  <c r="P60" i="12"/>
  <c r="AE55" i="14" l="1"/>
  <c r="AF55" i="14"/>
  <c r="AG55" i="14" s="1"/>
  <c r="N56" i="14"/>
  <c r="T56" i="14"/>
  <c r="AC56" i="14" s="1"/>
  <c r="L57" i="14"/>
  <c r="G59" i="14"/>
  <c r="H58" i="14"/>
  <c r="AG57" i="13"/>
  <c r="AE57" i="13"/>
  <c r="L58" i="13"/>
  <c r="T58" i="13" s="1"/>
  <c r="AC58" i="13" s="1"/>
  <c r="AF59" i="13" s="1"/>
  <c r="N57" i="13"/>
  <c r="G60" i="13"/>
  <c r="H59" i="13"/>
  <c r="S60" i="12"/>
  <c r="T60" i="12" s="1"/>
  <c r="R60" i="12"/>
  <c r="P61" i="12"/>
  <c r="AF56" i="14" l="1"/>
  <c r="AG56" i="14" s="1"/>
  <c r="AE56" i="14"/>
  <c r="T57" i="14"/>
  <c r="AC57" i="14" s="1"/>
  <c r="L58" i="14"/>
  <c r="N57" i="14"/>
  <c r="G60" i="14"/>
  <c r="H59" i="14"/>
  <c r="AG58" i="13"/>
  <c r="AE58" i="13"/>
  <c r="L59" i="13"/>
  <c r="T59" i="13" s="1"/>
  <c r="AC59" i="13" s="1"/>
  <c r="AF60" i="13" s="1"/>
  <c r="N58" i="13"/>
  <c r="G61" i="13"/>
  <c r="H60" i="13"/>
  <c r="R61" i="12"/>
  <c r="S61" i="12"/>
  <c r="T61" i="12" s="1"/>
  <c r="P62" i="12"/>
  <c r="N58" i="14" l="1"/>
  <c r="L59" i="14"/>
  <c r="T58" i="14"/>
  <c r="AC58" i="14" s="1"/>
  <c r="AE57" i="14"/>
  <c r="AF57" i="14"/>
  <c r="AG57" i="14" s="1"/>
  <c r="H60" i="14"/>
  <c r="G61" i="14"/>
  <c r="AE59" i="13"/>
  <c r="AG59" i="13"/>
  <c r="L60" i="13"/>
  <c r="T60" i="13" s="1"/>
  <c r="AC60" i="13" s="1"/>
  <c r="AF61" i="13" s="1"/>
  <c r="N59" i="13"/>
  <c r="G62" i="13"/>
  <c r="H61" i="13"/>
  <c r="P63" i="12"/>
  <c r="R62" i="12"/>
  <c r="S62" i="12"/>
  <c r="T62" i="12" s="1"/>
  <c r="G62" i="14" l="1"/>
  <c r="H61" i="14"/>
  <c r="AF58" i="14"/>
  <c r="AG58" i="14" s="1"/>
  <c r="AE58" i="14"/>
  <c r="N59" i="14"/>
  <c r="T59" i="14"/>
  <c r="AC59" i="14" s="1"/>
  <c r="L60" i="14"/>
  <c r="AE60" i="13"/>
  <c r="AG60" i="13"/>
  <c r="L61" i="13"/>
  <c r="T61" i="13" s="1"/>
  <c r="AC61" i="13" s="1"/>
  <c r="AF62" i="13" s="1"/>
  <c r="N60" i="13"/>
  <c r="G63" i="13"/>
  <c r="H62" i="13"/>
  <c r="R63" i="12"/>
  <c r="S63" i="12"/>
  <c r="T63" i="12" s="1"/>
  <c r="P64" i="12"/>
  <c r="AF59" i="14" l="1"/>
  <c r="AG59" i="14" s="1"/>
  <c r="AE59" i="14"/>
  <c r="L61" i="14"/>
  <c r="T60" i="14"/>
  <c r="AC60" i="14" s="1"/>
  <c r="N60" i="14"/>
  <c r="H62" i="14"/>
  <c r="G63" i="14"/>
  <c r="AG61" i="13"/>
  <c r="AE61" i="13"/>
  <c r="L62" i="13"/>
  <c r="T62" i="13" s="1"/>
  <c r="AC62" i="13" s="1"/>
  <c r="AF63" i="13" s="1"/>
  <c r="N61" i="13"/>
  <c r="G64" i="13"/>
  <c r="H63" i="13"/>
  <c r="R64" i="12"/>
  <c r="S64" i="12"/>
  <c r="T64" i="12" s="1"/>
  <c r="P65" i="12"/>
  <c r="AF60" i="14" l="1"/>
  <c r="AG60" i="14" s="1"/>
  <c r="AE60" i="14"/>
  <c r="T61" i="14"/>
  <c r="AC61" i="14" s="1"/>
  <c r="L62" i="14"/>
  <c r="N61" i="14"/>
  <c r="H63" i="14"/>
  <c r="G64" i="14"/>
  <c r="AG62" i="13"/>
  <c r="AE62" i="13"/>
  <c r="L63" i="13"/>
  <c r="T63" i="13" s="1"/>
  <c r="AC63" i="13" s="1"/>
  <c r="AF64" i="13" s="1"/>
  <c r="N62" i="13"/>
  <c r="G65" i="13"/>
  <c r="H64" i="13"/>
  <c r="S65" i="12"/>
  <c r="T65" i="12" s="1"/>
  <c r="R65" i="12"/>
  <c r="P66" i="12"/>
  <c r="L63" i="14" l="1"/>
  <c r="T62" i="14"/>
  <c r="AC62" i="14" s="1"/>
  <c r="N62" i="14"/>
  <c r="AE61" i="14"/>
  <c r="AF61" i="14"/>
  <c r="AG61" i="14" s="1"/>
  <c r="H64" i="14"/>
  <c r="G65" i="14"/>
  <c r="AG63" i="13"/>
  <c r="AE63" i="13"/>
  <c r="L64" i="13"/>
  <c r="T64" i="13" s="1"/>
  <c r="AC64" i="13" s="1"/>
  <c r="AF65" i="13" s="1"/>
  <c r="N63" i="13"/>
  <c r="G66" i="13"/>
  <c r="H65" i="13"/>
  <c r="P67" i="12"/>
  <c r="R66" i="12"/>
  <c r="S66" i="12"/>
  <c r="T66" i="12" s="1"/>
  <c r="G66" i="14" l="1"/>
  <c r="H65" i="14"/>
  <c r="AE62" i="14"/>
  <c r="AF62" i="14"/>
  <c r="AG62" i="14" s="1"/>
  <c r="N63" i="14"/>
  <c r="L64" i="14"/>
  <c r="T63" i="14"/>
  <c r="AC63" i="14" s="1"/>
  <c r="AG64" i="13"/>
  <c r="AE64" i="13"/>
  <c r="L65" i="13"/>
  <c r="T65" i="13" s="1"/>
  <c r="AC65" i="13" s="1"/>
  <c r="AF66" i="13" s="1"/>
  <c r="N64" i="13"/>
  <c r="G67" i="13"/>
  <c r="H66" i="13"/>
  <c r="S67" i="12"/>
  <c r="T67" i="12" s="1"/>
  <c r="R67" i="12"/>
  <c r="P68" i="12"/>
  <c r="AE63" i="14" l="1"/>
  <c r="AF63" i="14"/>
  <c r="AG63" i="14" s="1"/>
  <c r="N64" i="14"/>
  <c r="T64" i="14"/>
  <c r="AC64" i="14" s="1"/>
  <c r="L65" i="14"/>
  <c r="G67" i="14"/>
  <c r="H66" i="14"/>
  <c r="AE65" i="13"/>
  <c r="AG65" i="13"/>
  <c r="L66" i="13"/>
  <c r="T66" i="13" s="1"/>
  <c r="AC66" i="13" s="1"/>
  <c r="AF67" i="13" s="1"/>
  <c r="N65" i="13"/>
  <c r="G68" i="13"/>
  <c r="H67" i="13"/>
  <c r="S68" i="12"/>
  <c r="T68" i="12" s="1"/>
  <c r="R68" i="12"/>
  <c r="P69" i="12"/>
  <c r="H67" i="14" l="1"/>
  <c r="G68" i="14"/>
  <c r="T65" i="14"/>
  <c r="AC65" i="14" s="1"/>
  <c r="L66" i="14"/>
  <c r="N65" i="14"/>
  <c r="AF64" i="14"/>
  <c r="AG64" i="14" s="1"/>
  <c r="AE64" i="14"/>
  <c r="AE66" i="13"/>
  <c r="AG66" i="13"/>
  <c r="N66" i="13"/>
  <c r="L67" i="13"/>
  <c r="T67" i="13" s="1"/>
  <c r="AC67" i="13" s="1"/>
  <c r="AF68" i="13" s="1"/>
  <c r="G69" i="13"/>
  <c r="H68" i="13"/>
  <c r="P70" i="12"/>
  <c r="R69" i="12"/>
  <c r="S69" i="12"/>
  <c r="T69" i="12" s="1"/>
  <c r="G69" i="14" l="1"/>
  <c r="H68" i="14"/>
  <c r="N66" i="14"/>
  <c r="L67" i="14"/>
  <c r="T66" i="14"/>
  <c r="AC66" i="14" s="1"/>
  <c r="AE65" i="14"/>
  <c r="AF65" i="14"/>
  <c r="AG65" i="14" s="1"/>
  <c r="AE67" i="13"/>
  <c r="AG67" i="13"/>
  <c r="L68" i="13"/>
  <c r="T68" i="13" s="1"/>
  <c r="AC68" i="13" s="1"/>
  <c r="AF69" i="13" s="1"/>
  <c r="N67" i="13"/>
  <c r="G70" i="13"/>
  <c r="H69" i="13"/>
  <c r="S70" i="12"/>
  <c r="T70" i="12" s="1"/>
  <c r="R70" i="12"/>
  <c r="P71" i="12"/>
  <c r="AE66" i="14" l="1"/>
  <c r="AF66" i="14"/>
  <c r="AG66" i="14" s="1"/>
  <c r="L68" i="14"/>
  <c r="T67" i="14"/>
  <c r="AC67" i="14" s="1"/>
  <c r="N67" i="14"/>
  <c r="H69" i="14"/>
  <c r="G70" i="14"/>
  <c r="AE68" i="13"/>
  <c r="AG68" i="13"/>
  <c r="L69" i="13"/>
  <c r="T69" i="13" s="1"/>
  <c r="AC69" i="13" s="1"/>
  <c r="AF70" i="13" s="1"/>
  <c r="N68" i="13"/>
  <c r="G71" i="13"/>
  <c r="H70" i="13"/>
  <c r="S71" i="12"/>
  <c r="T71" i="12" s="1"/>
  <c r="R71" i="12"/>
  <c r="P72" i="12"/>
  <c r="H70" i="14" l="1"/>
  <c r="G71" i="14"/>
  <c r="N68" i="14"/>
  <c r="L69" i="14"/>
  <c r="T68" i="14"/>
  <c r="AC68" i="14" s="1"/>
  <c r="AE67" i="14"/>
  <c r="AF67" i="14"/>
  <c r="AG67" i="14" s="1"/>
  <c r="AE69" i="13"/>
  <c r="AG69" i="13"/>
  <c r="L70" i="13"/>
  <c r="T70" i="13" s="1"/>
  <c r="AC70" i="13" s="1"/>
  <c r="AF71" i="13" s="1"/>
  <c r="N69" i="13"/>
  <c r="G72" i="13"/>
  <c r="H71" i="13"/>
  <c r="S72" i="12"/>
  <c r="T72" i="12" s="1"/>
  <c r="R72" i="12"/>
  <c r="P73" i="12"/>
  <c r="G72" i="14" l="1"/>
  <c r="H71" i="14"/>
  <c r="AF68" i="14"/>
  <c r="AG68" i="14" s="1"/>
  <c r="AE68" i="14"/>
  <c r="L70" i="14"/>
  <c r="T69" i="14"/>
  <c r="AC69" i="14" s="1"/>
  <c r="N69" i="14"/>
  <c r="AG70" i="13"/>
  <c r="AE70" i="13"/>
  <c r="L71" i="13"/>
  <c r="T71" i="13" s="1"/>
  <c r="AC71" i="13" s="1"/>
  <c r="AF72" i="13" s="1"/>
  <c r="N70" i="13"/>
  <c r="G73" i="13"/>
  <c r="H72" i="13"/>
  <c r="S73" i="12"/>
  <c r="T73" i="12" s="1"/>
  <c r="R73" i="12"/>
  <c r="P74" i="12"/>
  <c r="AF69" i="14" l="1"/>
  <c r="AG69" i="14" s="1"/>
  <c r="AE69" i="14"/>
  <c r="T70" i="14"/>
  <c r="AC70" i="14" s="1"/>
  <c r="N70" i="14"/>
  <c r="L71" i="14"/>
  <c r="H72" i="14"/>
  <c r="G73" i="14"/>
  <c r="AG71" i="13"/>
  <c r="AE71" i="13"/>
  <c r="L72" i="13"/>
  <c r="T72" i="13" s="1"/>
  <c r="AC72" i="13" s="1"/>
  <c r="AF73" i="13" s="1"/>
  <c r="N71" i="13"/>
  <c r="G74" i="13"/>
  <c r="H73" i="13"/>
  <c r="P75" i="12"/>
  <c r="R74" i="12"/>
  <c r="S74" i="12"/>
  <c r="T74" i="12" s="1"/>
  <c r="H73" i="14" l="1"/>
  <c r="G74" i="14"/>
  <c r="AE70" i="14"/>
  <c r="AF70" i="14"/>
  <c r="AG70" i="14" s="1"/>
  <c r="T71" i="14"/>
  <c r="AC71" i="14" s="1"/>
  <c r="L72" i="14"/>
  <c r="N71" i="14"/>
  <c r="AE72" i="13"/>
  <c r="AG72" i="13"/>
  <c r="L73" i="13"/>
  <c r="T73" i="13" s="1"/>
  <c r="AC73" i="13" s="1"/>
  <c r="AF74" i="13" s="1"/>
  <c r="N72" i="13"/>
  <c r="G75" i="13"/>
  <c r="H74" i="13"/>
  <c r="P76" i="12"/>
  <c r="R75" i="12"/>
  <c r="S75" i="12"/>
  <c r="T75" i="12" s="1"/>
  <c r="G75" i="14" l="1"/>
  <c r="H74" i="14"/>
  <c r="L73" i="14"/>
  <c r="N72" i="14"/>
  <c r="T72" i="14"/>
  <c r="AC72" i="14" s="1"/>
  <c r="AF71" i="14"/>
  <c r="AG71" i="14" s="1"/>
  <c r="AE71" i="14"/>
  <c r="AG73" i="13"/>
  <c r="AE73" i="13"/>
  <c r="L74" i="13"/>
  <c r="T74" i="13" s="1"/>
  <c r="AC74" i="13" s="1"/>
  <c r="AF75" i="13" s="1"/>
  <c r="N73" i="13"/>
  <c r="G76" i="13"/>
  <c r="H75" i="13"/>
  <c r="S76" i="12"/>
  <c r="T76" i="12" s="1"/>
  <c r="R76" i="12"/>
  <c r="P77" i="12"/>
  <c r="AE72" i="14" l="1"/>
  <c r="AF72" i="14"/>
  <c r="AG72" i="14" s="1"/>
  <c r="T73" i="14"/>
  <c r="AC73" i="14" s="1"/>
  <c r="L74" i="14"/>
  <c r="N73" i="14"/>
  <c r="G76" i="14"/>
  <c r="H75" i="14"/>
  <c r="AG74" i="13"/>
  <c r="AE74" i="13"/>
  <c r="L75" i="13"/>
  <c r="T75" i="13" s="1"/>
  <c r="AC75" i="13" s="1"/>
  <c r="AF76" i="13" s="1"/>
  <c r="N74" i="13"/>
  <c r="G77" i="13"/>
  <c r="H76" i="13"/>
  <c r="S77" i="12"/>
  <c r="T77" i="12" s="1"/>
  <c r="R77" i="12"/>
  <c r="P78" i="12"/>
  <c r="G77" i="14" l="1"/>
  <c r="H76" i="14"/>
  <c r="L75" i="14"/>
  <c r="N74" i="14"/>
  <c r="T74" i="14"/>
  <c r="AC74" i="14" s="1"/>
  <c r="AF73" i="14"/>
  <c r="AG73" i="14" s="1"/>
  <c r="AE73" i="14"/>
  <c r="AG75" i="13"/>
  <c r="AE75" i="13"/>
  <c r="L76" i="13"/>
  <c r="T76" i="13" s="1"/>
  <c r="AC76" i="13" s="1"/>
  <c r="AF77" i="13" s="1"/>
  <c r="N75" i="13"/>
  <c r="G78" i="13"/>
  <c r="H77" i="13"/>
  <c r="R78" i="12"/>
  <c r="S78" i="12"/>
  <c r="T78" i="12" s="1"/>
  <c r="P79" i="12"/>
  <c r="N75" i="14" l="1"/>
  <c r="T75" i="14"/>
  <c r="AC75" i="14" s="1"/>
  <c r="L76" i="14"/>
  <c r="AF74" i="14"/>
  <c r="AG74" i="14" s="1"/>
  <c r="AE74" i="14"/>
  <c r="G78" i="14"/>
  <c r="H77" i="14"/>
  <c r="AE76" i="13"/>
  <c r="AG76" i="13"/>
  <c r="L77" i="13"/>
  <c r="T77" i="13" s="1"/>
  <c r="AC77" i="13" s="1"/>
  <c r="AF78" i="13" s="1"/>
  <c r="N76" i="13"/>
  <c r="G79" i="13"/>
  <c r="H78" i="13"/>
  <c r="P80" i="12"/>
  <c r="S79" i="12"/>
  <c r="T79" i="12" s="1"/>
  <c r="R79" i="12"/>
  <c r="H78" i="14" l="1"/>
  <c r="G79" i="14"/>
  <c r="L77" i="14"/>
  <c r="T76" i="14"/>
  <c r="AC76" i="14" s="1"/>
  <c r="N76" i="14"/>
  <c r="AE75" i="14"/>
  <c r="AF75" i="14"/>
  <c r="AG75" i="14" s="1"/>
  <c r="AE77" i="13"/>
  <c r="AG77" i="13"/>
  <c r="L78" i="13"/>
  <c r="T78" i="13" s="1"/>
  <c r="AC78" i="13" s="1"/>
  <c r="AF79" i="13" s="1"/>
  <c r="N77" i="13"/>
  <c r="G80" i="13"/>
  <c r="H79" i="13"/>
  <c r="P81" i="12"/>
  <c r="S80" i="12"/>
  <c r="T80" i="12" s="1"/>
  <c r="R80" i="12"/>
  <c r="T77" i="14" l="1"/>
  <c r="AC77" i="14" s="1"/>
  <c r="N77" i="14"/>
  <c r="L78" i="14"/>
  <c r="G80" i="14"/>
  <c r="H79" i="14"/>
  <c r="AE76" i="14"/>
  <c r="AF76" i="14"/>
  <c r="AG76" i="14" s="1"/>
  <c r="AE78" i="13"/>
  <c r="AG78" i="13"/>
  <c r="L79" i="13"/>
  <c r="T79" i="13" s="1"/>
  <c r="AC79" i="13" s="1"/>
  <c r="AF80" i="13" s="1"/>
  <c r="N78" i="13"/>
  <c r="G81" i="13"/>
  <c r="H80" i="13"/>
  <c r="R81" i="12"/>
  <c r="S81" i="12"/>
  <c r="T81" i="12" s="1"/>
  <c r="P82" i="12"/>
  <c r="T78" i="14" l="1"/>
  <c r="AC78" i="14" s="1"/>
  <c r="N78" i="14"/>
  <c r="L79" i="14"/>
  <c r="G81" i="14"/>
  <c r="H80" i="14"/>
  <c r="AF77" i="14"/>
  <c r="AG77" i="14" s="1"/>
  <c r="AE77" i="14"/>
  <c r="AG79" i="13"/>
  <c r="AE79" i="13"/>
  <c r="N79" i="13"/>
  <c r="L80" i="13"/>
  <c r="T80" i="13" s="1"/>
  <c r="AC80" i="13" s="1"/>
  <c r="AF81" i="13" s="1"/>
  <c r="G82" i="13"/>
  <c r="H81" i="13"/>
  <c r="S82" i="12"/>
  <c r="T82" i="12" s="1"/>
  <c r="R82" i="12"/>
  <c r="P83" i="12"/>
  <c r="G82" i="14" l="1"/>
  <c r="H81" i="14"/>
  <c r="L80" i="14"/>
  <c r="N79" i="14"/>
  <c r="T79" i="14"/>
  <c r="AC79" i="14" s="1"/>
  <c r="AE78" i="14"/>
  <c r="AF78" i="14"/>
  <c r="AG78" i="14" s="1"/>
  <c r="AG80" i="13"/>
  <c r="AE80" i="13"/>
  <c r="L81" i="13"/>
  <c r="T81" i="13" s="1"/>
  <c r="AC81" i="13" s="1"/>
  <c r="AF82" i="13" s="1"/>
  <c r="N80" i="13"/>
  <c r="G83" i="13"/>
  <c r="H82" i="13"/>
  <c r="R83" i="12"/>
  <c r="S83" i="12"/>
  <c r="T83" i="12" s="1"/>
  <c r="P84" i="12"/>
  <c r="N80" i="14" l="1"/>
  <c r="T80" i="14"/>
  <c r="AC80" i="14" s="1"/>
  <c r="L81" i="14"/>
  <c r="AE79" i="14"/>
  <c r="AF79" i="14"/>
  <c r="AG79" i="14" s="1"/>
  <c r="H82" i="14"/>
  <c r="G83" i="14"/>
  <c r="AG81" i="13"/>
  <c r="AE81" i="13"/>
  <c r="L82" i="13"/>
  <c r="T82" i="13" s="1"/>
  <c r="AC82" i="13" s="1"/>
  <c r="AF83" i="13" s="1"/>
  <c r="N81" i="13"/>
  <c r="G84" i="13"/>
  <c r="H83" i="13"/>
  <c r="S84" i="12"/>
  <c r="T84" i="12" s="1"/>
  <c r="R84" i="12"/>
  <c r="P85" i="12"/>
  <c r="N81" i="14" l="1"/>
  <c r="L82" i="14"/>
  <c r="T81" i="14"/>
  <c r="AC81" i="14" s="1"/>
  <c r="AF80" i="14"/>
  <c r="AG80" i="14" s="1"/>
  <c r="AE80" i="14"/>
  <c r="H83" i="14"/>
  <c r="G84" i="14"/>
  <c r="AE82" i="13"/>
  <c r="AG82" i="13"/>
  <c r="L83" i="13"/>
  <c r="T83" i="13" s="1"/>
  <c r="AC83" i="13" s="1"/>
  <c r="AF84" i="13" s="1"/>
  <c r="N82" i="13"/>
  <c r="G85" i="13"/>
  <c r="H84" i="13"/>
  <c r="R85" i="12"/>
  <c r="S85" i="12"/>
  <c r="T85" i="12" s="1"/>
  <c r="P86" i="12"/>
  <c r="G85" i="14" l="1"/>
  <c r="H84" i="14"/>
  <c r="AE81" i="14"/>
  <c r="AF81" i="14"/>
  <c r="AG81" i="14" s="1"/>
  <c r="T82" i="14"/>
  <c r="AC82" i="14" s="1"/>
  <c r="N82" i="14"/>
  <c r="L83" i="14"/>
  <c r="AG83" i="13"/>
  <c r="AE83" i="13"/>
  <c r="L84" i="13"/>
  <c r="T84" i="13" s="1"/>
  <c r="AC84" i="13" s="1"/>
  <c r="AF85" i="13" s="1"/>
  <c r="N83" i="13"/>
  <c r="G86" i="13"/>
  <c r="H85" i="13"/>
  <c r="S86" i="12"/>
  <c r="T86" i="12" s="1"/>
  <c r="R86" i="12"/>
  <c r="P87" i="12"/>
  <c r="T83" i="14" l="1"/>
  <c r="AC83" i="14" s="1"/>
  <c r="L84" i="14"/>
  <c r="N83" i="14"/>
  <c r="AF82" i="14"/>
  <c r="AG82" i="14" s="1"/>
  <c r="AE82" i="14"/>
  <c r="H85" i="14"/>
  <c r="G86" i="14"/>
  <c r="AG84" i="13"/>
  <c r="AE84" i="13"/>
  <c r="L85" i="13"/>
  <c r="T85" i="13" s="1"/>
  <c r="AC85" i="13" s="1"/>
  <c r="AF86" i="13" s="1"/>
  <c r="N84" i="13"/>
  <c r="G87" i="13"/>
  <c r="H86" i="13"/>
  <c r="P88" i="12"/>
  <c r="S87" i="12"/>
  <c r="T87" i="12" s="1"/>
  <c r="R87" i="12"/>
  <c r="G87" i="14" l="1"/>
  <c r="H86" i="14"/>
  <c r="T84" i="14"/>
  <c r="AC84" i="14" s="1"/>
  <c r="L85" i="14"/>
  <c r="N84" i="14"/>
  <c r="AF83" i="14"/>
  <c r="AG83" i="14" s="1"/>
  <c r="AE83" i="14"/>
  <c r="AG85" i="13"/>
  <c r="AE85" i="13"/>
  <c r="L86" i="13"/>
  <c r="T86" i="13" s="1"/>
  <c r="AC86" i="13" s="1"/>
  <c r="AF87" i="13" s="1"/>
  <c r="N85" i="13"/>
  <c r="G88" i="13"/>
  <c r="H87" i="13"/>
  <c r="R88" i="12"/>
  <c r="S88" i="12"/>
  <c r="T88" i="12" s="1"/>
  <c r="P89" i="12"/>
  <c r="AE84" i="14" l="1"/>
  <c r="AF84" i="14"/>
  <c r="AG84" i="14" s="1"/>
  <c r="L86" i="14"/>
  <c r="N85" i="14"/>
  <c r="T85" i="14"/>
  <c r="AC85" i="14" s="1"/>
  <c r="H87" i="14"/>
  <c r="G88" i="14"/>
  <c r="AE86" i="13"/>
  <c r="AG86" i="13"/>
  <c r="L87" i="13"/>
  <c r="T87" i="13" s="1"/>
  <c r="AC87" i="13" s="1"/>
  <c r="AF88" i="13" s="1"/>
  <c r="N86" i="13"/>
  <c r="G89" i="13"/>
  <c r="H88" i="13"/>
  <c r="S89" i="12"/>
  <c r="T89" i="12" s="1"/>
  <c r="R89" i="12"/>
  <c r="P90" i="12"/>
  <c r="G89" i="14" l="1"/>
  <c r="H88" i="14"/>
  <c r="AF85" i="14"/>
  <c r="AG85" i="14" s="1"/>
  <c r="AE85" i="14"/>
  <c r="T86" i="14"/>
  <c r="AC86" i="14" s="1"/>
  <c r="N86" i="14"/>
  <c r="L87" i="14"/>
  <c r="AE87" i="13"/>
  <c r="AG87" i="13"/>
  <c r="L88" i="13"/>
  <c r="T88" i="13" s="1"/>
  <c r="AC88" i="13" s="1"/>
  <c r="AF89" i="13" s="1"/>
  <c r="N87" i="13"/>
  <c r="G90" i="13"/>
  <c r="H89" i="13"/>
  <c r="R90" i="12"/>
  <c r="S90" i="12"/>
  <c r="T90" i="12" s="1"/>
  <c r="P91" i="12"/>
  <c r="L88" i="14" l="1"/>
  <c r="T87" i="14"/>
  <c r="AC87" i="14" s="1"/>
  <c r="N87" i="14"/>
  <c r="AE86" i="14"/>
  <c r="AF86" i="14"/>
  <c r="AG86" i="14" s="1"/>
  <c r="H89" i="14"/>
  <c r="G90" i="14"/>
  <c r="AE88" i="13"/>
  <c r="AG88" i="13"/>
  <c r="L89" i="13"/>
  <c r="T89" i="13" s="1"/>
  <c r="AC89" i="13" s="1"/>
  <c r="AF90" i="13" s="1"/>
  <c r="N88" i="13"/>
  <c r="G91" i="13"/>
  <c r="H90" i="13"/>
  <c r="S91" i="12"/>
  <c r="T91" i="12" s="1"/>
  <c r="R91" i="12"/>
  <c r="P92" i="12"/>
  <c r="AF87" i="14" l="1"/>
  <c r="AG87" i="14" s="1"/>
  <c r="AE87" i="14"/>
  <c r="G91" i="14"/>
  <c r="H90" i="14"/>
  <c r="T88" i="14"/>
  <c r="AC88" i="14" s="1"/>
  <c r="L89" i="14"/>
  <c r="N88" i="14"/>
  <c r="AE89" i="13"/>
  <c r="AG89" i="13"/>
  <c r="L90" i="13"/>
  <c r="T90" i="13" s="1"/>
  <c r="AC90" i="13" s="1"/>
  <c r="AF91" i="13" s="1"/>
  <c r="N89" i="13"/>
  <c r="G92" i="13"/>
  <c r="H91" i="13"/>
  <c r="S92" i="12"/>
  <c r="T92" i="12" s="1"/>
  <c r="R92" i="12"/>
  <c r="P93" i="12"/>
  <c r="AE88" i="14" l="1"/>
  <c r="AF88" i="14"/>
  <c r="AG88" i="14" s="1"/>
  <c r="H91" i="14"/>
  <c r="G92" i="14"/>
  <c r="N89" i="14"/>
  <c r="T89" i="14"/>
  <c r="AC89" i="14" s="1"/>
  <c r="L90" i="14"/>
  <c r="AE90" i="13"/>
  <c r="AG90" i="13"/>
  <c r="L91" i="13"/>
  <c r="T91" i="13" s="1"/>
  <c r="AC91" i="13" s="1"/>
  <c r="AF92" i="13" s="1"/>
  <c r="N90" i="13"/>
  <c r="G93" i="13"/>
  <c r="H92" i="13"/>
  <c r="R93" i="12"/>
  <c r="S93" i="12"/>
  <c r="T93" i="12" s="1"/>
  <c r="P94" i="12"/>
  <c r="N90" i="14" l="1"/>
  <c r="L91" i="14"/>
  <c r="T90" i="14"/>
  <c r="AC90" i="14" s="1"/>
  <c r="G93" i="14"/>
  <c r="H92" i="14"/>
  <c r="AE89" i="14"/>
  <c r="AF89" i="14"/>
  <c r="AG89" i="14" s="1"/>
  <c r="AG91" i="13"/>
  <c r="AE91" i="13"/>
  <c r="L92" i="13"/>
  <c r="T92" i="13" s="1"/>
  <c r="AC92" i="13" s="1"/>
  <c r="AF93" i="13" s="1"/>
  <c r="N91" i="13"/>
  <c r="G94" i="13"/>
  <c r="H93" i="13"/>
  <c r="S94" i="12"/>
  <c r="T94" i="12" s="1"/>
  <c r="R94" i="12"/>
  <c r="P95" i="12"/>
  <c r="G94" i="14" l="1"/>
  <c r="H93" i="14"/>
  <c r="AF90" i="14"/>
  <c r="AG90" i="14" s="1"/>
  <c r="AE90" i="14"/>
  <c r="N91" i="14"/>
  <c r="T91" i="14"/>
  <c r="AC91" i="14" s="1"/>
  <c r="L92" i="14"/>
  <c r="AG92" i="13"/>
  <c r="AE92" i="13"/>
  <c r="N92" i="13"/>
  <c r="L93" i="13"/>
  <c r="T93" i="13" s="1"/>
  <c r="AC93" i="13" s="1"/>
  <c r="AF94" i="13" s="1"/>
  <c r="G95" i="13"/>
  <c r="H94" i="13"/>
  <c r="R95" i="12"/>
  <c r="S95" i="12"/>
  <c r="T95" i="12" s="1"/>
  <c r="P96" i="12"/>
  <c r="N92" i="14" l="1"/>
  <c r="L93" i="14"/>
  <c r="T92" i="14"/>
  <c r="AC92" i="14" s="1"/>
  <c r="AE91" i="14"/>
  <c r="AF91" i="14"/>
  <c r="AG91" i="14" s="1"/>
  <c r="H94" i="14"/>
  <c r="G95" i="14"/>
  <c r="AG93" i="13"/>
  <c r="AE93" i="13"/>
  <c r="L94" i="13"/>
  <c r="T94" i="13" s="1"/>
  <c r="AC94" i="13" s="1"/>
  <c r="AF95" i="13" s="1"/>
  <c r="N93" i="13"/>
  <c r="G96" i="13"/>
  <c r="H95" i="13"/>
  <c r="R96" i="12"/>
  <c r="S96" i="12"/>
  <c r="T96" i="12" s="1"/>
  <c r="P97" i="12"/>
  <c r="T93" i="14" l="1"/>
  <c r="AC93" i="14" s="1"/>
  <c r="N93" i="14"/>
  <c r="L94" i="14"/>
  <c r="G96" i="14"/>
  <c r="H95" i="14"/>
  <c r="AE92" i="14"/>
  <c r="AF92" i="14"/>
  <c r="AG92" i="14" s="1"/>
  <c r="AE94" i="13"/>
  <c r="AG94" i="13"/>
  <c r="L95" i="13"/>
  <c r="T95" i="13" s="1"/>
  <c r="AC95" i="13" s="1"/>
  <c r="AF96" i="13" s="1"/>
  <c r="N94" i="13"/>
  <c r="G97" i="13"/>
  <c r="H96" i="13"/>
  <c r="S97" i="12"/>
  <c r="T97" i="12" s="1"/>
  <c r="R97" i="12"/>
  <c r="P98" i="12"/>
  <c r="N94" i="14" l="1"/>
  <c r="L95" i="14"/>
  <c r="T94" i="14"/>
  <c r="AC94" i="14" s="1"/>
  <c r="H96" i="14"/>
  <c r="G97" i="14"/>
  <c r="AE93" i="14"/>
  <c r="AF93" i="14"/>
  <c r="AG93" i="14" s="1"/>
  <c r="AE95" i="13"/>
  <c r="AG95" i="13"/>
  <c r="L96" i="13"/>
  <c r="T96" i="13" s="1"/>
  <c r="AC96" i="13" s="1"/>
  <c r="AF97" i="13" s="1"/>
  <c r="N95" i="13"/>
  <c r="G98" i="13"/>
  <c r="H97" i="13"/>
  <c r="S98" i="12"/>
  <c r="T98" i="12" s="1"/>
  <c r="R98" i="12"/>
  <c r="P99" i="12"/>
  <c r="AE94" i="14" l="1"/>
  <c r="AF94" i="14"/>
  <c r="AG94" i="14" s="1"/>
  <c r="T95" i="14"/>
  <c r="AC95" i="14" s="1"/>
  <c r="N95" i="14"/>
  <c r="L96" i="14"/>
  <c r="G98" i="14"/>
  <c r="H97" i="14"/>
  <c r="AG96" i="13"/>
  <c r="AE96" i="13"/>
  <c r="L97" i="13"/>
  <c r="T97" i="13" s="1"/>
  <c r="AC97" i="13" s="1"/>
  <c r="AF98" i="13" s="1"/>
  <c r="N96" i="13"/>
  <c r="G99" i="13"/>
  <c r="H98" i="13"/>
  <c r="R99" i="12"/>
  <c r="S99" i="12"/>
  <c r="T99" i="12" s="1"/>
  <c r="P100" i="12"/>
  <c r="AE95" i="14" l="1"/>
  <c r="AF95" i="14"/>
  <c r="AG95" i="14" s="1"/>
  <c r="H98" i="14"/>
  <c r="G99" i="14"/>
  <c r="L97" i="14"/>
  <c r="T96" i="14"/>
  <c r="AC96" i="14" s="1"/>
  <c r="N96" i="14"/>
  <c r="AG97" i="13"/>
  <c r="AE97" i="13"/>
  <c r="L98" i="13"/>
  <c r="T98" i="13" s="1"/>
  <c r="AC98" i="13" s="1"/>
  <c r="AF99" i="13" s="1"/>
  <c r="N97" i="13"/>
  <c r="G100" i="13"/>
  <c r="H99" i="13"/>
  <c r="R100" i="12"/>
  <c r="S100" i="12"/>
  <c r="T100" i="12" s="1"/>
  <c r="P101" i="12"/>
  <c r="AE96" i="14" l="1"/>
  <c r="AF96" i="14"/>
  <c r="AG96" i="14" s="1"/>
  <c r="N97" i="14"/>
  <c r="L98" i="14"/>
  <c r="T97" i="14"/>
  <c r="AC97" i="14" s="1"/>
  <c r="H99" i="14"/>
  <c r="G100" i="14"/>
  <c r="AG98" i="13"/>
  <c r="AE98" i="13"/>
  <c r="L99" i="13"/>
  <c r="T99" i="13" s="1"/>
  <c r="AC99" i="13" s="1"/>
  <c r="AF100" i="13" s="1"/>
  <c r="N98" i="13"/>
  <c r="G101" i="13"/>
  <c r="H100" i="13"/>
  <c r="S101" i="12"/>
  <c r="T101" i="12" s="1"/>
  <c r="R101" i="12"/>
  <c r="P102" i="12"/>
  <c r="G101" i="14" l="1"/>
  <c r="H100" i="14"/>
  <c r="AE97" i="14"/>
  <c r="AF97" i="14"/>
  <c r="AG97" i="14" s="1"/>
  <c r="N98" i="14"/>
  <c r="T98" i="14"/>
  <c r="AC98" i="14" s="1"/>
  <c r="L99" i="14"/>
  <c r="AG99" i="13"/>
  <c r="AE99" i="13"/>
  <c r="L100" i="13"/>
  <c r="T100" i="13" s="1"/>
  <c r="AC100" i="13" s="1"/>
  <c r="AF101" i="13" s="1"/>
  <c r="N99" i="13"/>
  <c r="G102" i="13"/>
  <c r="H101" i="13"/>
  <c r="R102" i="12"/>
  <c r="S102" i="12"/>
  <c r="T102" i="12" s="1"/>
  <c r="P103" i="12"/>
  <c r="N99" i="14" l="1"/>
  <c r="L100" i="14"/>
  <c r="T99" i="14"/>
  <c r="AC99" i="14" s="1"/>
  <c r="AF98" i="14"/>
  <c r="AG98" i="14" s="1"/>
  <c r="AE98" i="14"/>
  <c r="H101" i="14"/>
  <c r="G102" i="14"/>
  <c r="AE100" i="13"/>
  <c r="AG100" i="13"/>
  <c r="L101" i="13"/>
  <c r="T101" i="13" s="1"/>
  <c r="AC101" i="13" s="1"/>
  <c r="AF102" i="13" s="1"/>
  <c r="N100" i="13"/>
  <c r="G103" i="13"/>
  <c r="H102" i="13"/>
  <c r="R103" i="12"/>
  <c r="S103" i="12"/>
  <c r="T103" i="12" s="1"/>
  <c r="P104" i="12"/>
  <c r="H102" i="14" l="1"/>
  <c r="G103" i="14"/>
  <c r="N100" i="14"/>
  <c r="L101" i="14"/>
  <c r="T100" i="14"/>
  <c r="AC100" i="14" s="1"/>
  <c r="AF99" i="14"/>
  <c r="AG99" i="14" s="1"/>
  <c r="AE99" i="14"/>
  <c r="AE101" i="13"/>
  <c r="AG101" i="13"/>
  <c r="L102" i="13"/>
  <c r="T102" i="13" s="1"/>
  <c r="AC102" i="13" s="1"/>
  <c r="AF103" i="13" s="1"/>
  <c r="N101" i="13"/>
  <c r="G104" i="13"/>
  <c r="H103" i="13"/>
  <c r="R104" i="12"/>
  <c r="S104" i="12"/>
  <c r="T104" i="12" s="1"/>
  <c r="P105" i="12"/>
  <c r="N101" i="14" l="1"/>
  <c r="L102" i="14"/>
  <c r="T101" i="14"/>
  <c r="AC101" i="14" s="1"/>
  <c r="H103" i="14"/>
  <c r="G104" i="14"/>
  <c r="AF100" i="14"/>
  <c r="AG100" i="14" s="1"/>
  <c r="AE100" i="14"/>
  <c r="AG102" i="13"/>
  <c r="AE102" i="13"/>
  <c r="L103" i="13"/>
  <c r="T103" i="13" s="1"/>
  <c r="AC103" i="13" s="1"/>
  <c r="AF104" i="13" s="1"/>
  <c r="N102" i="13"/>
  <c r="G105" i="13"/>
  <c r="H104" i="13"/>
  <c r="S105" i="12"/>
  <c r="T105" i="12" s="1"/>
  <c r="R105" i="12"/>
  <c r="P106" i="12"/>
  <c r="N102" i="14" l="1"/>
  <c r="L103" i="14"/>
  <c r="T102" i="14"/>
  <c r="AC102" i="14" s="1"/>
  <c r="G105" i="14"/>
  <c r="H104" i="14"/>
  <c r="AE101" i="14"/>
  <c r="AF101" i="14"/>
  <c r="AG101" i="14" s="1"/>
  <c r="AG103" i="13"/>
  <c r="AE103" i="13"/>
  <c r="L104" i="13"/>
  <c r="T104" i="13" s="1"/>
  <c r="AC104" i="13" s="1"/>
  <c r="AF105" i="13" s="1"/>
  <c r="N103" i="13"/>
  <c r="G106" i="13"/>
  <c r="H105" i="13"/>
  <c r="R106" i="12"/>
  <c r="S106" i="12"/>
  <c r="T106" i="12" s="1"/>
  <c r="P107" i="12"/>
  <c r="AF102" i="14" l="1"/>
  <c r="AG102" i="14" s="1"/>
  <c r="AE102" i="14"/>
  <c r="H105" i="14"/>
  <c r="G106" i="14"/>
  <c r="T103" i="14"/>
  <c r="AC103" i="14" s="1"/>
  <c r="N103" i="14"/>
  <c r="L104" i="14"/>
  <c r="AE104" i="13"/>
  <c r="AG104" i="13"/>
  <c r="L105" i="13"/>
  <c r="T105" i="13" s="1"/>
  <c r="AC105" i="13" s="1"/>
  <c r="AF106" i="13" s="1"/>
  <c r="N104" i="13"/>
  <c r="G107" i="13"/>
  <c r="H106" i="13"/>
  <c r="R107" i="12"/>
  <c r="S107" i="12"/>
  <c r="T107" i="12" s="1"/>
  <c r="P108" i="12"/>
  <c r="L105" i="14" l="1"/>
  <c r="N104" i="14"/>
  <c r="T104" i="14"/>
  <c r="AC104" i="14" s="1"/>
  <c r="AE103" i="14"/>
  <c r="AF103" i="14"/>
  <c r="AG103" i="14" s="1"/>
  <c r="G107" i="14"/>
  <c r="H106" i="14"/>
  <c r="AG105" i="13"/>
  <c r="AE105" i="13"/>
  <c r="L106" i="13"/>
  <c r="T106" i="13" s="1"/>
  <c r="AC106" i="13" s="1"/>
  <c r="AF107" i="13" s="1"/>
  <c r="N105" i="13"/>
  <c r="G108" i="13"/>
  <c r="H107" i="13"/>
  <c r="S108" i="12"/>
  <c r="T108" i="12" s="1"/>
  <c r="R108" i="12"/>
  <c r="P109" i="12"/>
  <c r="H107" i="14" l="1"/>
  <c r="G108" i="14"/>
  <c r="AE104" i="14"/>
  <c r="AF104" i="14"/>
  <c r="AG104" i="14" s="1"/>
  <c r="N105" i="14"/>
  <c r="L106" i="14"/>
  <c r="T105" i="14"/>
  <c r="AC105" i="14" s="1"/>
  <c r="AG106" i="13"/>
  <c r="AE106" i="13"/>
  <c r="L107" i="13"/>
  <c r="T107" i="13" s="1"/>
  <c r="AC107" i="13" s="1"/>
  <c r="AF108" i="13" s="1"/>
  <c r="N106" i="13"/>
  <c r="G109" i="13"/>
  <c r="H108" i="13"/>
  <c r="S109" i="12"/>
  <c r="T109" i="12" s="1"/>
  <c r="R109" i="12"/>
  <c r="P110" i="12"/>
  <c r="AE105" i="14" l="1"/>
  <c r="AF105" i="14"/>
  <c r="AG105" i="14" s="1"/>
  <c r="T106" i="14"/>
  <c r="AC106" i="14" s="1"/>
  <c r="N106" i="14"/>
  <c r="L107" i="14"/>
  <c r="G109" i="14"/>
  <c r="H108" i="14"/>
  <c r="AG107" i="13"/>
  <c r="AE107" i="13"/>
  <c r="L108" i="13"/>
  <c r="T108" i="13" s="1"/>
  <c r="AC108" i="13" s="1"/>
  <c r="AF109" i="13" s="1"/>
  <c r="N107" i="13"/>
  <c r="G110" i="13"/>
  <c r="H109" i="13"/>
  <c r="R110" i="12"/>
  <c r="S110" i="12"/>
  <c r="T110" i="12" s="1"/>
  <c r="P111" i="12"/>
  <c r="H109" i="14" l="1"/>
  <c r="G110" i="14"/>
  <c r="N107" i="14"/>
  <c r="T107" i="14"/>
  <c r="AC107" i="14" s="1"/>
  <c r="L108" i="14"/>
  <c r="AF106" i="14"/>
  <c r="AG106" i="14" s="1"/>
  <c r="AE106" i="14"/>
  <c r="AE108" i="13"/>
  <c r="AG108" i="13"/>
  <c r="L109" i="13"/>
  <c r="T109" i="13" s="1"/>
  <c r="AC109" i="13" s="1"/>
  <c r="AF110" i="13" s="1"/>
  <c r="N108" i="13"/>
  <c r="G111" i="13"/>
  <c r="H110" i="13"/>
  <c r="S111" i="12"/>
  <c r="T111" i="12" s="1"/>
  <c r="R111" i="12"/>
  <c r="P112" i="12"/>
  <c r="T108" i="14" l="1"/>
  <c r="AC108" i="14" s="1"/>
  <c r="N108" i="14"/>
  <c r="L109" i="14"/>
  <c r="AE107" i="14"/>
  <c r="AF107" i="14"/>
  <c r="AG107" i="14" s="1"/>
  <c r="G111" i="14"/>
  <c r="H110" i="14"/>
  <c r="AG109" i="13"/>
  <c r="AE109" i="13"/>
  <c r="L110" i="13"/>
  <c r="T110" i="13" s="1"/>
  <c r="AC110" i="13" s="1"/>
  <c r="AF111" i="13" s="1"/>
  <c r="N109" i="13"/>
  <c r="G112" i="13"/>
  <c r="H111" i="13"/>
  <c r="R112" i="12"/>
  <c r="S112" i="12"/>
  <c r="T112" i="12" s="1"/>
  <c r="P113" i="12"/>
  <c r="G112" i="14" l="1"/>
  <c r="H111" i="14"/>
  <c r="L110" i="14"/>
  <c r="N109" i="14"/>
  <c r="T109" i="14"/>
  <c r="AC109" i="14" s="1"/>
  <c r="AE108" i="14"/>
  <c r="AF108" i="14"/>
  <c r="AG108" i="14" s="1"/>
  <c r="AG110" i="13"/>
  <c r="AE110" i="13"/>
  <c r="L111" i="13"/>
  <c r="T111" i="13" s="1"/>
  <c r="AC111" i="13" s="1"/>
  <c r="AF112" i="13" s="1"/>
  <c r="N110" i="13"/>
  <c r="G113" i="13"/>
  <c r="H112" i="13"/>
  <c r="S113" i="12"/>
  <c r="T113" i="12" s="1"/>
  <c r="R113" i="12"/>
  <c r="P114" i="12"/>
  <c r="AE109" i="14" l="1"/>
  <c r="AF109" i="14"/>
  <c r="AG109" i="14" s="1"/>
  <c r="N110" i="14"/>
  <c r="L111" i="14"/>
  <c r="T110" i="14"/>
  <c r="AC110" i="14" s="1"/>
  <c r="G113" i="14"/>
  <c r="H112" i="14"/>
  <c r="AG111" i="13"/>
  <c r="AE111" i="13"/>
  <c r="L112" i="13"/>
  <c r="T112" i="13" s="1"/>
  <c r="AC112" i="13" s="1"/>
  <c r="AF113" i="13" s="1"/>
  <c r="N111" i="13"/>
  <c r="G114" i="13"/>
  <c r="H113" i="13"/>
  <c r="S114" i="12"/>
  <c r="T114" i="12" s="1"/>
  <c r="R114" i="12"/>
  <c r="P115" i="12"/>
  <c r="G114" i="14" l="1"/>
  <c r="H113" i="14"/>
  <c r="AE110" i="14"/>
  <c r="AF110" i="14"/>
  <c r="AG110" i="14" s="1"/>
  <c r="L112" i="14"/>
  <c r="T111" i="14"/>
  <c r="AC111" i="14" s="1"/>
  <c r="N111" i="14"/>
  <c r="AG112" i="13"/>
  <c r="AE112" i="13"/>
  <c r="L113" i="13"/>
  <c r="T113" i="13" s="1"/>
  <c r="AC113" i="13" s="1"/>
  <c r="AF114" i="13" s="1"/>
  <c r="N112" i="13"/>
  <c r="G115" i="13"/>
  <c r="H114" i="13"/>
  <c r="S115" i="12"/>
  <c r="T115" i="12" s="1"/>
  <c r="R115" i="12"/>
  <c r="P116" i="12"/>
  <c r="AF111" i="14" l="1"/>
  <c r="AG111" i="14" s="1"/>
  <c r="AE111" i="14"/>
  <c r="T112" i="14"/>
  <c r="AC112" i="14" s="1"/>
  <c r="L113" i="14"/>
  <c r="N112" i="14"/>
  <c r="G115" i="14"/>
  <c r="H114" i="14"/>
  <c r="AE113" i="13"/>
  <c r="AG113" i="13"/>
  <c r="L114" i="13"/>
  <c r="T114" i="13" s="1"/>
  <c r="AC114" i="13" s="1"/>
  <c r="AF115" i="13" s="1"/>
  <c r="N113" i="13"/>
  <c r="G116" i="13"/>
  <c r="H115" i="13"/>
  <c r="R116" i="12"/>
  <c r="S116" i="12"/>
  <c r="T116" i="12" s="1"/>
  <c r="P117" i="12"/>
  <c r="H115" i="14" l="1"/>
  <c r="G116" i="14"/>
  <c r="N113" i="14"/>
  <c r="L114" i="14"/>
  <c r="T113" i="14"/>
  <c r="AC113" i="14" s="1"/>
  <c r="AE112" i="14"/>
  <c r="AF112" i="14"/>
  <c r="AG112" i="14" s="1"/>
  <c r="AG114" i="13"/>
  <c r="AE114" i="13"/>
  <c r="N114" i="13"/>
  <c r="L115" i="13"/>
  <c r="T115" i="13" s="1"/>
  <c r="AC115" i="13" s="1"/>
  <c r="AF116" i="13" s="1"/>
  <c r="G117" i="13"/>
  <c r="H116" i="13"/>
  <c r="S117" i="12"/>
  <c r="T117" i="12" s="1"/>
  <c r="R117" i="12"/>
  <c r="P118" i="12"/>
  <c r="AE113" i="14" l="1"/>
  <c r="AF113" i="14"/>
  <c r="AG113" i="14" s="1"/>
  <c r="T114" i="14"/>
  <c r="AC114" i="14" s="1"/>
  <c r="N114" i="14"/>
  <c r="L115" i="14"/>
  <c r="G117" i="14"/>
  <c r="H116" i="14"/>
  <c r="AG115" i="13"/>
  <c r="AE115" i="13"/>
  <c r="L116" i="13"/>
  <c r="T116" i="13" s="1"/>
  <c r="AC116" i="13" s="1"/>
  <c r="AF117" i="13" s="1"/>
  <c r="N115" i="13"/>
  <c r="G118" i="13"/>
  <c r="H117" i="13"/>
  <c r="R118" i="12"/>
  <c r="S118" i="12"/>
  <c r="T118" i="12" s="1"/>
  <c r="P119" i="12"/>
  <c r="H117" i="14" l="1"/>
  <c r="G118" i="14"/>
  <c r="T115" i="14"/>
  <c r="AC115" i="14" s="1"/>
  <c r="L116" i="14"/>
  <c r="N115" i="14"/>
  <c r="AF114" i="14"/>
  <c r="AG114" i="14" s="1"/>
  <c r="AE114" i="14"/>
  <c r="AG116" i="13"/>
  <c r="AE116" i="13"/>
  <c r="L117" i="13"/>
  <c r="T117" i="13" s="1"/>
  <c r="AC117" i="13" s="1"/>
  <c r="AF118" i="13" s="1"/>
  <c r="N116" i="13"/>
  <c r="G119" i="13"/>
  <c r="H118" i="13"/>
  <c r="R119" i="12"/>
  <c r="S119" i="12"/>
  <c r="T119" i="12" s="1"/>
  <c r="P120" i="12"/>
  <c r="N116" i="14" l="1"/>
  <c r="L117" i="14"/>
  <c r="T116" i="14"/>
  <c r="AC116" i="14" s="1"/>
  <c r="AE115" i="14"/>
  <c r="AF115" i="14"/>
  <c r="AG115" i="14" s="1"/>
  <c r="G119" i="14"/>
  <c r="H118" i="14"/>
  <c r="AG117" i="13"/>
  <c r="AE117" i="13"/>
  <c r="L118" i="13"/>
  <c r="T118" i="13" s="1"/>
  <c r="AC118" i="13" s="1"/>
  <c r="AF119" i="13" s="1"/>
  <c r="N117" i="13"/>
  <c r="G120" i="13"/>
  <c r="H119" i="13"/>
  <c r="R120" i="12"/>
  <c r="S120" i="12"/>
  <c r="T120" i="12" s="1"/>
  <c r="P121" i="12"/>
  <c r="H119" i="14" l="1"/>
  <c r="G120" i="14"/>
  <c r="AE116" i="14"/>
  <c r="AF116" i="14"/>
  <c r="AG116" i="14" s="1"/>
  <c r="N117" i="14"/>
  <c r="T117" i="14"/>
  <c r="AC117" i="14" s="1"/>
  <c r="L118" i="14"/>
  <c r="AG118" i="13"/>
  <c r="AE118" i="13"/>
  <c r="L119" i="13"/>
  <c r="T119" i="13" s="1"/>
  <c r="AC119" i="13" s="1"/>
  <c r="AF120" i="13" s="1"/>
  <c r="N118" i="13"/>
  <c r="G121" i="13"/>
  <c r="H120" i="13"/>
  <c r="S121" i="12"/>
  <c r="T121" i="12" s="1"/>
  <c r="R121" i="12"/>
  <c r="P122" i="12"/>
  <c r="N118" i="14" l="1"/>
  <c r="L119" i="14"/>
  <c r="T118" i="14"/>
  <c r="AC118" i="14" s="1"/>
  <c r="AE117" i="14"/>
  <c r="AF117" i="14"/>
  <c r="AG117" i="14" s="1"/>
  <c r="H120" i="14"/>
  <c r="G121" i="14"/>
  <c r="AG119" i="13"/>
  <c r="AE119" i="13"/>
  <c r="L120" i="13"/>
  <c r="T120" i="13" s="1"/>
  <c r="AC120" i="13" s="1"/>
  <c r="AF121" i="13" s="1"/>
  <c r="N119" i="13"/>
  <c r="G122" i="13"/>
  <c r="H121" i="13"/>
  <c r="S122" i="12"/>
  <c r="T122" i="12" s="1"/>
  <c r="R122" i="12"/>
  <c r="P123" i="12"/>
  <c r="G122" i="14" l="1"/>
  <c r="H121" i="14"/>
  <c r="AE118" i="14"/>
  <c r="AF118" i="14"/>
  <c r="AG118" i="14" s="1"/>
  <c r="L120" i="14"/>
  <c r="N119" i="14"/>
  <c r="T119" i="14"/>
  <c r="AC119" i="14" s="1"/>
  <c r="AG120" i="13"/>
  <c r="AE120" i="13"/>
  <c r="L121" i="13"/>
  <c r="T121" i="13" s="1"/>
  <c r="AC121" i="13" s="1"/>
  <c r="AF122" i="13" s="1"/>
  <c r="N120" i="13"/>
  <c r="G123" i="13"/>
  <c r="H122" i="13"/>
  <c r="S123" i="12"/>
  <c r="T123" i="12" s="1"/>
  <c r="R123" i="12"/>
  <c r="P124" i="12"/>
  <c r="AF119" i="14" l="1"/>
  <c r="AG119" i="14" s="1"/>
  <c r="AE119" i="14"/>
  <c r="T120" i="14"/>
  <c r="AC120" i="14" s="1"/>
  <c r="L121" i="14"/>
  <c r="N120" i="14"/>
  <c r="H122" i="14"/>
  <c r="G123" i="14"/>
  <c r="AG121" i="13"/>
  <c r="AE121" i="13"/>
  <c r="L122" i="13"/>
  <c r="T122" i="13" s="1"/>
  <c r="AC122" i="13" s="1"/>
  <c r="AF123" i="13" s="1"/>
  <c r="N121" i="13"/>
  <c r="G124" i="13"/>
  <c r="H123" i="13"/>
  <c r="S124" i="12"/>
  <c r="T124" i="12" s="1"/>
  <c r="R124" i="12"/>
  <c r="P125" i="12"/>
  <c r="H123" i="14" l="1"/>
  <c r="G124" i="14"/>
  <c r="AE120" i="14"/>
  <c r="AF120" i="14"/>
  <c r="AG120" i="14" s="1"/>
  <c r="T121" i="14"/>
  <c r="AC121" i="14" s="1"/>
  <c r="N121" i="14"/>
  <c r="L122" i="14"/>
  <c r="AE122" i="13"/>
  <c r="AG122" i="13"/>
  <c r="L123" i="13"/>
  <c r="T123" i="13" s="1"/>
  <c r="AC123" i="13" s="1"/>
  <c r="AF124" i="13" s="1"/>
  <c r="N122" i="13"/>
  <c r="G125" i="13"/>
  <c r="H124" i="13"/>
  <c r="S125" i="12"/>
  <c r="T125" i="12" s="1"/>
  <c r="R125" i="12"/>
  <c r="P126" i="12"/>
  <c r="L123" i="14" l="1"/>
  <c r="T122" i="14"/>
  <c r="AC122" i="14" s="1"/>
  <c r="N122" i="14"/>
  <c r="H124" i="14"/>
  <c r="G125" i="14"/>
  <c r="AF121" i="14"/>
  <c r="AG121" i="14" s="1"/>
  <c r="AE121" i="14"/>
  <c r="AE123" i="13"/>
  <c r="AG123" i="13"/>
  <c r="L124" i="13"/>
  <c r="T124" i="13" s="1"/>
  <c r="AC124" i="13" s="1"/>
  <c r="AF125" i="13" s="1"/>
  <c r="N123" i="13"/>
  <c r="G126" i="13"/>
  <c r="H125" i="13"/>
  <c r="R126" i="12"/>
  <c r="S126" i="12"/>
  <c r="T126" i="12" s="1"/>
  <c r="P127" i="12"/>
  <c r="AE122" i="14" l="1"/>
  <c r="AF122" i="14"/>
  <c r="AG122" i="14" s="1"/>
  <c r="H125" i="14"/>
  <c r="G126" i="14"/>
  <c r="L124" i="14"/>
  <c r="T123" i="14"/>
  <c r="AC123" i="14" s="1"/>
  <c r="N123" i="14"/>
  <c r="AG124" i="13"/>
  <c r="AE124" i="13"/>
  <c r="L125" i="13"/>
  <c r="T125" i="13" s="1"/>
  <c r="AC125" i="13" s="1"/>
  <c r="AF126" i="13" s="1"/>
  <c r="N124" i="13"/>
  <c r="G127" i="13"/>
  <c r="H126" i="13"/>
  <c r="R127" i="12"/>
  <c r="S127" i="12"/>
  <c r="T127" i="12" s="1"/>
  <c r="P128" i="12"/>
  <c r="AF123" i="14" l="1"/>
  <c r="AG123" i="14" s="1"/>
  <c r="AE123" i="14"/>
  <c r="N124" i="14"/>
  <c r="L125" i="14"/>
  <c r="T124" i="14"/>
  <c r="AC124" i="14" s="1"/>
  <c r="H126" i="14"/>
  <c r="G127" i="14"/>
  <c r="AG125" i="13"/>
  <c r="AE125" i="13"/>
  <c r="L126" i="13"/>
  <c r="T126" i="13" s="1"/>
  <c r="AC126" i="13" s="1"/>
  <c r="AF127" i="13" s="1"/>
  <c r="N125" i="13"/>
  <c r="G128" i="13"/>
  <c r="H127" i="13"/>
  <c r="S128" i="12"/>
  <c r="T128" i="12" s="1"/>
  <c r="R128" i="12"/>
  <c r="P129" i="12"/>
  <c r="G128" i="14" l="1"/>
  <c r="H127" i="14"/>
  <c r="AE124" i="14"/>
  <c r="AF124" i="14"/>
  <c r="AG124" i="14" s="1"/>
  <c r="L126" i="14"/>
  <c r="T125" i="14"/>
  <c r="AC125" i="14" s="1"/>
  <c r="N125" i="14"/>
  <c r="AE126" i="13"/>
  <c r="AG126" i="13"/>
  <c r="L127" i="13"/>
  <c r="T127" i="13" s="1"/>
  <c r="AC127" i="13" s="1"/>
  <c r="AF128" i="13" s="1"/>
  <c r="N126" i="13"/>
  <c r="G129" i="13"/>
  <c r="H128" i="13"/>
  <c r="S129" i="12"/>
  <c r="T129" i="12" s="1"/>
  <c r="R129" i="12"/>
  <c r="P130" i="12"/>
  <c r="AE125" i="14" l="1"/>
  <c r="AF125" i="14"/>
  <c r="AG125" i="14" s="1"/>
  <c r="N126" i="14"/>
  <c r="L127" i="14"/>
  <c r="T126" i="14"/>
  <c r="AC126" i="14" s="1"/>
  <c r="G129" i="14"/>
  <c r="H128" i="14"/>
  <c r="AG127" i="13"/>
  <c r="AE127" i="13"/>
  <c r="L128" i="13"/>
  <c r="T128" i="13" s="1"/>
  <c r="AC128" i="13" s="1"/>
  <c r="AF129" i="13" s="1"/>
  <c r="N127" i="13"/>
  <c r="G130" i="13"/>
  <c r="H129" i="13"/>
  <c r="S130" i="12"/>
  <c r="T130" i="12" s="1"/>
  <c r="R130" i="12"/>
  <c r="P131" i="12"/>
  <c r="H129" i="14" l="1"/>
  <c r="G130" i="14"/>
  <c r="AE126" i="14"/>
  <c r="AF126" i="14"/>
  <c r="AG126" i="14" s="1"/>
  <c r="L128" i="14"/>
  <c r="N127" i="14"/>
  <c r="T127" i="14"/>
  <c r="AC127" i="14" s="1"/>
  <c r="AE128" i="13"/>
  <c r="AG128" i="13"/>
  <c r="L129" i="13"/>
  <c r="T129" i="13" s="1"/>
  <c r="AC129" i="13" s="1"/>
  <c r="AF130" i="13" s="1"/>
  <c r="N128" i="13"/>
  <c r="G131" i="13"/>
  <c r="H130" i="13"/>
  <c r="R131" i="12"/>
  <c r="S131" i="12"/>
  <c r="T131" i="12" s="1"/>
  <c r="P132" i="12"/>
  <c r="AF127" i="14" l="1"/>
  <c r="AG127" i="14" s="1"/>
  <c r="AE127" i="14"/>
  <c r="L129" i="14"/>
  <c r="N128" i="14"/>
  <c r="T128" i="14"/>
  <c r="AC128" i="14" s="1"/>
  <c r="G131" i="14"/>
  <c r="H130" i="14"/>
  <c r="AE129" i="13"/>
  <c r="AG129" i="13"/>
  <c r="N129" i="13"/>
  <c r="L130" i="13"/>
  <c r="T130" i="13" s="1"/>
  <c r="AC130" i="13" s="1"/>
  <c r="AF131" i="13" s="1"/>
  <c r="G132" i="13"/>
  <c r="H131" i="13"/>
  <c r="R132" i="12"/>
  <c r="S132" i="12"/>
  <c r="T132" i="12" s="1"/>
  <c r="P133" i="12"/>
  <c r="H131" i="14" l="1"/>
  <c r="G132" i="14"/>
  <c r="AE128" i="14"/>
  <c r="AF128" i="14"/>
  <c r="AG128" i="14" s="1"/>
  <c r="L130" i="14"/>
  <c r="N129" i="14"/>
  <c r="T129" i="14"/>
  <c r="AC129" i="14" s="1"/>
  <c r="AG130" i="13"/>
  <c r="AE130" i="13"/>
  <c r="L131" i="13"/>
  <c r="T131" i="13" s="1"/>
  <c r="AC131" i="13" s="1"/>
  <c r="AF132" i="13" s="1"/>
  <c r="N130" i="13"/>
  <c r="G133" i="13"/>
  <c r="H132" i="13"/>
  <c r="S133" i="12"/>
  <c r="T133" i="12" s="1"/>
  <c r="R133" i="12"/>
  <c r="P134" i="12"/>
  <c r="AF129" i="14" l="1"/>
  <c r="AG129" i="14" s="1"/>
  <c r="AE129" i="14"/>
  <c r="L131" i="14"/>
  <c r="N130" i="14"/>
  <c r="T130" i="14"/>
  <c r="AC130" i="14" s="1"/>
  <c r="H132" i="14"/>
  <c r="G133" i="14"/>
  <c r="AG131" i="13"/>
  <c r="AE131" i="13"/>
  <c r="L132" i="13"/>
  <c r="T132" i="13" s="1"/>
  <c r="AC132" i="13" s="1"/>
  <c r="AF133" i="13" s="1"/>
  <c r="N131" i="13"/>
  <c r="G134" i="13"/>
  <c r="H133" i="13"/>
  <c r="R134" i="12"/>
  <c r="S134" i="12"/>
  <c r="T134" i="12" s="1"/>
  <c r="P135" i="12"/>
  <c r="H133" i="14" l="1"/>
  <c r="G134" i="14"/>
  <c r="AE130" i="14"/>
  <c r="AF130" i="14"/>
  <c r="AG130" i="14" s="1"/>
  <c r="T131" i="14"/>
  <c r="AC131" i="14" s="1"/>
  <c r="L132" i="14"/>
  <c r="N131" i="14"/>
  <c r="AG132" i="13"/>
  <c r="AE132" i="13"/>
  <c r="L133" i="13"/>
  <c r="T133" i="13" s="1"/>
  <c r="AC133" i="13" s="1"/>
  <c r="AF134" i="13" s="1"/>
  <c r="N132" i="13"/>
  <c r="G135" i="13"/>
  <c r="H134" i="13"/>
  <c r="S135" i="12"/>
  <c r="T135" i="12" s="1"/>
  <c r="R135" i="12"/>
  <c r="P136" i="12"/>
  <c r="N132" i="14" l="1"/>
  <c r="L133" i="14"/>
  <c r="T132" i="14"/>
  <c r="AC132" i="14" s="1"/>
  <c r="AE131" i="14"/>
  <c r="AF131" i="14"/>
  <c r="AG131" i="14" s="1"/>
  <c r="G135" i="14"/>
  <c r="H134" i="14"/>
  <c r="AE133" i="13"/>
  <c r="AG133" i="13"/>
  <c r="L134" i="13"/>
  <c r="T134" i="13" s="1"/>
  <c r="AC134" i="13" s="1"/>
  <c r="AF135" i="13" s="1"/>
  <c r="N133" i="13"/>
  <c r="G136" i="13"/>
  <c r="H135" i="13"/>
  <c r="R136" i="12"/>
  <c r="S136" i="12"/>
  <c r="T136" i="12" s="1"/>
  <c r="P137" i="12"/>
  <c r="H135" i="14" l="1"/>
  <c r="G136" i="14"/>
  <c r="AE132" i="14"/>
  <c r="AF132" i="14"/>
  <c r="AG132" i="14" s="1"/>
  <c r="T133" i="14"/>
  <c r="AC133" i="14" s="1"/>
  <c r="N133" i="14"/>
  <c r="L134" i="14"/>
  <c r="AG134" i="13"/>
  <c r="AE134" i="13"/>
  <c r="L135" i="13"/>
  <c r="T135" i="13" s="1"/>
  <c r="AC135" i="13" s="1"/>
  <c r="AF136" i="13" s="1"/>
  <c r="N134" i="13"/>
  <c r="G137" i="13"/>
  <c r="H136" i="13"/>
  <c r="S137" i="12"/>
  <c r="T137" i="12" s="1"/>
  <c r="R137" i="12"/>
  <c r="P138" i="12"/>
  <c r="N134" i="14" l="1"/>
  <c r="L135" i="14"/>
  <c r="T134" i="14"/>
  <c r="AC134" i="14" s="1"/>
  <c r="AE133" i="14"/>
  <c r="AF133" i="14"/>
  <c r="AG133" i="14" s="1"/>
  <c r="H136" i="14"/>
  <c r="G137" i="14"/>
  <c r="AE135" i="13"/>
  <c r="AG135" i="13"/>
  <c r="L136" i="13"/>
  <c r="T136" i="13" s="1"/>
  <c r="AC136" i="13" s="1"/>
  <c r="AF137" i="13" s="1"/>
  <c r="N135" i="13"/>
  <c r="G138" i="13"/>
  <c r="H137" i="13"/>
  <c r="R138" i="12"/>
  <c r="S138" i="12"/>
  <c r="T138" i="12" s="1"/>
  <c r="P139" i="12"/>
  <c r="G138" i="14" l="1"/>
  <c r="H137" i="14"/>
  <c r="AE134" i="14"/>
  <c r="AF134" i="14"/>
  <c r="AG134" i="14" s="1"/>
  <c r="L136" i="14"/>
  <c r="N135" i="14"/>
  <c r="T135" i="14"/>
  <c r="AC135" i="14" s="1"/>
  <c r="AE136" i="13"/>
  <c r="AG136" i="13"/>
  <c r="L137" i="13"/>
  <c r="T137" i="13" s="1"/>
  <c r="AC137" i="13" s="1"/>
  <c r="AF138" i="13" s="1"/>
  <c r="N136" i="13"/>
  <c r="G139" i="13"/>
  <c r="H138" i="13"/>
  <c r="P140" i="12"/>
  <c r="R139" i="12"/>
  <c r="S139" i="12"/>
  <c r="T139" i="12" s="1"/>
  <c r="AF135" i="14" l="1"/>
  <c r="AG135" i="14" s="1"/>
  <c r="AE135" i="14"/>
  <c r="T136" i="14"/>
  <c r="AC136" i="14" s="1"/>
  <c r="L137" i="14"/>
  <c r="N136" i="14"/>
  <c r="G139" i="14"/>
  <c r="H138" i="14"/>
  <c r="AG137" i="13"/>
  <c r="AE137" i="13"/>
  <c r="L138" i="13"/>
  <c r="T138" i="13" s="1"/>
  <c r="AC138" i="13" s="1"/>
  <c r="AF139" i="13" s="1"/>
  <c r="N137" i="13"/>
  <c r="G140" i="13"/>
  <c r="H139" i="13"/>
  <c r="R140" i="12"/>
  <c r="S140" i="12"/>
  <c r="T140" i="12" s="1"/>
  <c r="P141" i="12"/>
  <c r="H139" i="14" l="1"/>
  <c r="G140" i="14"/>
  <c r="T137" i="14"/>
  <c r="AC137" i="14" s="1"/>
  <c r="N137" i="14"/>
  <c r="L138" i="14"/>
  <c r="AE136" i="14"/>
  <c r="AF136" i="14"/>
  <c r="AG136" i="14" s="1"/>
  <c r="AG138" i="13"/>
  <c r="AE138" i="13"/>
  <c r="L139" i="13"/>
  <c r="T139" i="13" s="1"/>
  <c r="AC139" i="13" s="1"/>
  <c r="AF140" i="13" s="1"/>
  <c r="N138" i="13"/>
  <c r="G141" i="13"/>
  <c r="H140" i="13"/>
  <c r="R141" i="12"/>
  <c r="S141" i="12"/>
  <c r="T141" i="12" s="1"/>
  <c r="P142" i="12"/>
  <c r="T138" i="14" l="1"/>
  <c r="AC138" i="14" s="1"/>
  <c r="N138" i="14"/>
  <c r="L139" i="14"/>
  <c r="AE137" i="14"/>
  <c r="AF137" i="14"/>
  <c r="AG137" i="14" s="1"/>
  <c r="G141" i="14"/>
  <c r="H140" i="14"/>
  <c r="AE139" i="13"/>
  <c r="AG139" i="13"/>
  <c r="L140" i="13"/>
  <c r="T140" i="13" s="1"/>
  <c r="AC140" i="13" s="1"/>
  <c r="AF141" i="13" s="1"/>
  <c r="N139" i="13"/>
  <c r="G142" i="13"/>
  <c r="H141" i="13"/>
  <c r="S142" i="12"/>
  <c r="T142" i="12" s="1"/>
  <c r="R142" i="12"/>
  <c r="P143" i="12"/>
  <c r="H141" i="14" l="1"/>
  <c r="G142" i="14"/>
  <c r="T139" i="14"/>
  <c r="AC139" i="14" s="1"/>
  <c r="L140" i="14"/>
  <c r="N139" i="14"/>
  <c r="AF138" i="14"/>
  <c r="AG138" i="14" s="1"/>
  <c r="AE138" i="14"/>
  <c r="AG140" i="13"/>
  <c r="AE140" i="13"/>
  <c r="L141" i="13"/>
  <c r="T141" i="13" s="1"/>
  <c r="AC141" i="13" s="1"/>
  <c r="AF142" i="13" s="1"/>
  <c r="N140" i="13"/>
  <c r="G143" i="13"/>
  <c r="H142" i="13"/>
  <c r="P144" i="12"/>
  <c r="S143" i="12"/>
  <c r="T143" i="12" s="1"/>
  <c r="R143" i="12"/>
  <c r="N140" i="14" l="1"/>
  <c r="L141" i="14"/>
  <c r="T140" i="14"/>
  <c r="AC140" i="14" s="1"/>
  <c r="AE139" i="14"/>
  <c r="AF139" i="14"/>
  <c r="AG139" i="14" s="1"/>
  <c r="G143" i="14"/>
  <c r="H142" i="14"/>
  <c r="AE141" i="13"/>
  <c r="AG141" i="13"/>
  <c r="L142" i="13"/>
  <c r="T142" i="13" s="1"/>
  <c r="AC142" i="13" s="1"/>
  <c r="AF143" i="13" s="1"/>
  <c r="N141" i="13"/>
  <c r="G144" i="13"/>
  <c r="H143" i="13"/>
  <c r="R144" i="12"/>
  <c r="S144" i="12"/>
  <c r="T144" i="12" s="1"/>
  <c r="P145" i="12"/>
  <c r="H143" i="14" l="1"/>
  <c r="G144" i="14"/>
  <c r="T141" i="14"/>
  <c r="AC141" i="14" s="1"/>
  <c r="N141" i="14"/>
  <c r="L142" i="14"/>
  <c r="AE140" i="14"/>
  <c r="AF140" i="14"/>
  <c r="AG140" i="14" s="1"/>
  <c r="AG142" i="13"/>
  <c r="AE142" i="13"/>
  <c r="L143" i="13"/>
  <c r="T143" i="13" s="1"/>
  <c r="AC143" i="13" s="1"/>
  <c r="AF144" i="13" s="1"/>
  <c r="N142" i="13"/>
  <c r="G145" i="13"/>
  <c r="H144" i="13"/>
  <c r="R145" i="12"/>
  <c r="S145" i="12"/>
  <c r="T145" i="12" s="1"/>
  <c r="P146" i="12"/>
  <c r="T142" i="14" l="1"/>
  <c r="AC142" i="14" s="1"/>
  <c r="N142" i="14"/>
  <c r="L143" i="14"/>
  <c r="AF141" i="14"/>
  <c r="AG141" i="14" s="1"/>
  <c r="AE141" i="14"/>
  <c r="G145" i="14"/>
  <c r="H144" i="14"/>
  <c r="AG143" i="13"/>
  <c r="AE143" i="13"/>
  <c r="L144" i="13"/>
  <c r="T144" i="13" s="1"/>
  <c r="AC144" i="13" s="1"/>
  <c r="AF145" i="13" s="1"/>
  <c r="N143" i="13"/>
  <c r="G146" i="13"/>
  <c r="H145" i="13"/>
  <c r="R146" i="12"/>
  <c r="S146" i="12"/>
  <c r="T146" i="12" s="1"/>
  <c r="P147" i="12"/>
  <c r="G146" i="14" l="1"/>
  <c r="H145" i="14"/>
  <c r="T143" i="14"/>
  <c r="AC143" i="14" s="1"/>
  <c r="N143" i="14"/>
  <c r="L144" i="14"/>
  <c r="AF142" i="14"/>
  <c r="AG142" i="14" s="1"/>
  <c r="AE142" i="14"/>
  <c r="AG144" i="13"/>
  <c r="AE144" i="13"/>
  <c r="L145" i="13"/>
  <c r="T145" i="13" s="1"/>
  <c r="AC145" i="13" s="1"/>
  <c r="AF146" i="13" s="1"/>
  <c r="N144" i="13"/>
  <c r="G147" i="13"/>
  <c r="H146" i="13"/>
  <c r="P148" i="12"/>
  <c r="S147" i="12"/>
  <c r="T147" i="12" s="1"/>
  <c r="R147" i="12"/>
  <c r="AE143" i="14" l="1"/>
  <c r="AF143" i="14"/>
  <c r="AG143" i="14" s="1"/>
  <c r="L145" i="14"/>
  <c r="N144" i="14"/>
  <c r="T144" i="14"/>
  <c r="AC144" i="14" s="1"/>
  <c r="G147" i="14"/>
  <c r="H146" i="14"/>
  <c r="AG145" i="13"/>
  <c r="AE145" i="13"/>
  <c r="N145" i="13"/>
  <c r="L146" i="13"/>
  <c r="T146" i="13" s="1"/>
  <c r="AC146" i="13" s="1"/>
  <c r="AF147" i="13" s="1"/>
  <c r="G148" i="13"/>
  <c r="H147" i="13"/>
  <c r="R148" i="12"/>
  <c r="S148" i="12"/>
  <c r="T148" i="12" s="1"/>
  <c r="P149" i="12"/>
  <c r="H147" i="14" l="1"/>
  <c r="G148" i="14"/>
  <c r="N145" i="14"/>
  <c r="L146" i="14"/>
  <c r="T145" i="14"/>
  <c r="AC145" i="14" s="1"/>
  <c r="AE144" i="14"/>
  <c r="AF144" i="14"/>
  <c r="AG144" i="14" s="1"/>
  <c r="AE146" i="13"/>
  <c r="AG146" i="13"/>
  <c r="L147" i="13"/>
  <c r="T147" i="13" s="1"/>
  <c r="AC147" i="13" s="1"/>
  <c r="AF148" i="13" s="1"/>
  <c r="N146" i="13"/>
  <c r="G149" i="13"/>
  <c r="H148" i="13"/>
  <c r="P150" i="12"/>
  <c r="R149" i="12"/>
  <c r="S149" i="12"/>
  <c r="T149" i="12" s="1"/>
  <c r="AE145" i="14" l="1"/>
  <c r="AF145" i="14"/>
  <c r="AG145" i="14" s="1"/>
  <c r="T146" i="14"/>
  <c r="AC146" i="14" s="1"/>
  <c r="N146" i="14"/>
  <c r="L147" i="14"/>
  <c r="H148" i="14"/>
  <c r="G149" i="14"/>
  <c r="AG147" i="13"/>
  <c r="AE147" i="13"/>
  <c r="L148" i="13"/>
  <c r="T148" i="13" s="1"/>
  <c r="AC148" i="13" s="1"/>
  <c r="AF149" i="13" s="1"/>
  <c r="N147" i="13"/>
  <c r="G150" i="13"/>
  <c r="H149" i="13"/>
  <c r="P151" i="12"/>
  <c r="R150" i="12"/>
  <c r="S150" i="12"/>
  <c r="T150" i="12" s="1"/>
  <c r="H149" i="14" l="1"/>
  <c r="G150" i="14"/>
  <c r="T147" i="14"/>
  <c r="AC147" i="14" s="1"/>
  <c r="L148" i="14"/>
  <c r="N147" i="14"/>
  <c r="AF146" i="14"/>
  <c r="AG146" i="14" s="1"/>
  <c r="AE146" i="14"/>
  <c r="AG148" i="13"/>
  <c r="AE148" i="13"/>
  <c r="L149" i="13"/>
  <c r="T149" i="13" s="1"/>
  <c r="AC149" i="13" s="1"/>
  <c r="AF150" i="13" s="1"/>
  <c r="N148" i="13"/>
  <c r="G151" i="13"/>
  <c r="H150" i="13"/>
  <c r="S151" i="12"/>
  <c r="T151" i="12" s="1"/>
  <c r="R151" i="12"/>
  <c r="P152" i="12"/>
  <c r="AE147" i="14" l="1"/>
  <c r="AF147" i="14"/>
  <c r="AG147" i="14" s="1"/>
  <c r="H150" i="14"/>
  <c r="G151" i="14"/>
  <c r="N148" i="14"/>
  <c r="L149" i="14"/>
  <c r="T148" i="14"/>
  <c r="AC148" i="14" s="1"/>
  <c r="AG149" i="13"/>
  <c r="AE149" i="13"/>
  <c r="L150" i="13"/>
  <c r="T150" i="13" s="1"/>
  <c r="AC150" i="13" s="1"/>
  <c r="AF151" i="13" s="1"/>
  <c r="N149" i="13"/>
  <c r="G152" i="13"/>
  <c r="H151" i="13"/>
  <c r="R152" i="12"/>
  <c r="S152" i="12"/>
  <c r="T152" i="12" s="1"/>
  <c r="P153" i="12"/>
  <c r="T149" i="14" l="1"/>
  <c r="AC149" i="14" s="1"/>
  <c r="L150" i="14"/>
  <c r="N149" i="14"/>
  <c r="AE148" i="14"/>
  <c r="AF148" i="14"/>
  <c r="AG148" i="14" s="1"/>
  <c r="H151" i="14"/>
  <c r="G152" i="14"/>
  <c r="AG150" i="13"/>
  <c r="AE150" i="13"/>
  <c r="L151" i="13"/>
  <c r="T151" i="13" s="1"/>
  <c r="AC151" i="13" s="1"/>
  <c r="AF152" i="13" s="1"/>
  <c r="N150" i="13"/>
  <c r="G153" i="13"/>
  <c r="H152" i="13"/>
  <c r="R153" i="12"/>
  <c r="S153" i="12"/>
  <c r="T153" i="12" s="1"/>
  <c r="P154" i="12"/>
  <c r="H152" i="14" l="1"/>
  <c r="G153" i="14"/>
  <c r="N150" i="14"/>
  <c r="L151" i="14"/>
  <c r="T150" i="14"/>
  <c r="AC150" i="14" s="1"/>
  <c r="AE149" i="14"/>
  <c r="AF149" i="14"/>
  <c r="AG149" i="14" s="1"/>
  <c r="AG151" i="13"/>
  <c r="AE151" i="13"/>
  <c r="L152" i="13"/>
  <c r="T152" i="13" s="1"/>
  <c r="AC152" i="13" s="1"/>
  <c r="AF153" i="13" s="1"/>
  <c r="N151" i="13"/>
  <c r="G154" i="13"/>
  <c r="H153" i="13"/>
  <c r="P155" i="12"/>
  <c r="R154" i="12"/>
  <c r="S154" i="12"/>
  <c r="T154" i="12" s="1"/>
  <c r="AE150" i="14" l="1"/>
  <c r="AF150" i="14"/>
  <c r="AG150" i="14" s="1"/>
  <c r="L152" i="14"/>
  <c r="N151" i="14"/>
  <c r="T151" i="14"/>
  <c r="AC151" i="14" s="1"/>
  <c r="G154" i="14"/>
  <c r="H153" i="14"/>
  <c r="AG152" i="13"/>
  <c r="AE152" i="13"/>
  <c r="L153" i="13"/>
  <c r="T153" i="13" s="1"/>
  <c r="AC153" i="13" s="1"/>
  <c r="AF154" i="13" s="1"/>
  <c r="N152" i="13"/>
  <c r="G155" i="13"/>
  <c r="H154" i="13"/>
  <c r="S155" i="12"/>
  <c r="T155" i="12" s="1"/>
  <c r="R155" i="12"/>
  <c r="P156" i="12"/>
  <c r="H154" i="14" l="1"/>
  <c r="G155" i="14"/>
  <c r="AE151" i="14"/>
  <c r="AF151" i="14"/>
  <c r="AG151" i="14" s="1"/>
  <c r="T152" i="14"/>
  <c r="AC152" i="14" s="1"/>
  <c r="L153" i="14"/>
  <c r="N152" i="14"/>
  <c r="AG153" i="13"/>
  <c r="AE153" i="13"/>
  <c r="L154" i="13"/>
  <c r="T154" i="13" s="1"/>
  <c r="AC154" i="13" s="1"/>
  <c r="AF155" i="13" s="1"/>
  <c r="N153" i="13"/>
  <c r="G156" i="13"/>
  <c r="H155" i="13"/>
  <c r="S156" i="12"/>
  <c r="T156" i="12" s="1"/>
  <c r="R156" i="12"/>
  <c r="P157" i="12"/>
  <c r="AE152" i="14" l="1"/>
  <c r="AF152" i="14"/>
  <c r="AG152" i="14" s="1"/>
  <c r="N153" i="14"/>
  <c r="L154" i="14"/>
  <c r="T153" i="14"/>
  <c r="AC153" i="14" s="1"/>
  <c r="H155" i="14"/>
  <c r="G156" i="14"/>
  <c r="AE154" i="13"/>
  <c r="AG154" i="13"/>
  <c r="L155" i="13"/>
  <c r="T155" i="13" s="1"/>
  <c r="AC155" i="13" s="1"/>
  <c r="AF156" i="13" s="1"/>
  <c r="N154" i="13"/>
  <c r="G157" i="13"/>
  <c r="H156" i="13"/>
  <c r="P158" i="12"/>
  <c r="S157" i="12"/>
  <c r="T157" i="12" s="1"/>
  <c r="R157" i="12"/>
  <c r="H156" i="14" l="1"/>
  <c r="G157" i="14"/>
  <c r="AF153" i="14"/>
  <c r="AG153" i="14" s="1"/>
  <c r="AE153" i="14"/>
  <c r="T154" i="14"/>
  <c r="AC154" i="14" s="1"/>
  <c r="N154" i="14"/>
  <c r="L155" i="14"/>
  <c r="AG155" i="13"/>
  <c r="AE155" i="13"/>
  <c r="L156" i="13"/>
  <c r="T156" i="13" s="1"/>
  <c r="AC156" i="13" s="1"/>
  <c r="AF157" i="13" s="1"/>
  <c r="N155" i="13"/>
  <c r="G158" i="13"/>
  <c r="H157" i="13"/>
  <c r="S158" i="12"/>
  <c r="T158" i="12" s="1"/>
  <c r="R158" i="12"/>
  <c r="P159" i="12"/>
  <c r="T155" i="14" l="1"/>
  <c r="AC155" i="14" s="1"/>
  <c r="L156" i="14"/>
  <c r="N155" i="14"/>
  <c r="G158" i="14"/>
  <c r="H157" i="14"/>
  <c r="AE154" i="14"/>
  <c r="AF154" i="14"/>
  <c r="AG154" i="14" s="1"/>
  <c r="AG156" i="13"/>
  <c r="AE156" i="13"/>
  <c r="L157" i="13"/>
  <c r="T157" i="13" s="1"/>
  <c r="AC157" i="13" s="1"/>
  <c r="AF158" i="13" s="1"/>
  <c r="N156" i="13"/>
  <c r="G159" i="13"/>
  <c r="H158" i="13"/>
  <c r="R159" i="12"/>
  <c r="S159" i="12"/>
  <c r="T159" i="12" s="1"/>
  <c r="P160" i="12"/>
  <c r="T156" i="14" l="1"/>
  <c r="AC156" i="14" s="1"/>
  <c r="N156" i="14"/>
  <c r="L157" i="14"/>
  <c r="G159" i="14"/>
  <c r="H158" i="14"/>
  <c r="AF155" i="14"/>
  <c r="AG155" i="14" s="1"/>
  <c r="AE155" i="14"/>
  <c r="AG157" i="13"/>
  <c r="AE157" i="13"/>
  <c r="L158" i="13"/>
  <c r="T158" i="13" s="1"/>
  <c r="AC158" i="13" s="1"/>
  <c r="AF159" i="13" s="1"/>
  <c r="N157" i="13"/>
  <c r="G160" i="13"/>
  <c r="H159" i="13"/>
  <c r="R160" i="12"/>
  <c r="S160" i="12"/>
  <c r="T160" i="12" s="1"/>
  <c r="P161" i="12"/>
  <c r="H159" i="14" l="1"/>
  <c r="G160" i="14"/>
  <c r="T157" i="14"/>
  <c r="AC157" i="14" s="1"/>
  <c r="N157" i="14"/>
  <c r="L158" i="14"/>
  <c r="AE156" i="14"/>
  <c r="AF156" i="14"/>
  <c r="AG156" i="14" s="1"/>
  <c r="AE158" i="13"/>
  <c r="AG158" i="13"/>
  <c r="L159" i="13"/>
  <c r="T159" i="13" s="1"/>
  <c r="AC159" i="13" s="1"/>
  <c r="AF160" i="13" s="1"/>
  <c r="N158" i="13"/>
  <c r="G161" i="13"/>
  <c r="H160" i="13"/>
  <c r="S161" i="12"/>
  <c r="T161" i="12" s="1"/>
  <c r="R161" i="12"/>
  <c r="P162" i="12"/>
  <c r="AE157" i="14" l="1"/>
  <c r="AF157" i="14"/>
  <c r="AG157" i="14" s="1"/>
  <c r="H160" i="14"/>
  <c r="G161" i="14"/>
  <c r="N158" i="14"/>
  <c r="L159" i="14"/>
  <c r="T158" i="14"/>
  <c r="AC158" i="14" s="1"/>
  <c r="AG159" i="13"/>
  <c r="AE159" i="13"/>
  <c r="N159" i="13"/>
  <c r="L160" i="13"/>
  <c r="T160" i="13" s="1"/>
  <c r="AC160" i="13" s="1"/>
  <c r="AF161" i="13" s="1"/>
  <c r="G162" i="13"/>
  <c r="H161" i="13"/>
  <c r="S162" i="12"/>
  <c r="T162" i="12" s="1"/>
  <c r="R162" i="12"/>
  <c r="P163" i="12"/>
  <c r="N159" i="14" l="1"/>
  <c r="L160" i="14"/>
  <c r="T159" i="14"/>
  <c r="AC159" i="14" s="1"/>
  <c r="H161" i="14"/>
  <c r="G162" i="14"/>
  <c r="AE158" i="14"/>
  <c r="AF158" i="14"/>
  <c r="AG158" i="14" s="1"/>
  <c r="AE160" i="13"/>
  <c r="AG160" i="13"/>
  <c r="L161" i="13"/>
  <c r="T161" i="13" s="1"/>
  <c r="AC161" i="13" s="1"/>
  <c r="AF162" i="13" s="1"/>
  <c r="N160" i="13"/>
  <c r="G163" i="13"/>
  <c r="H162" i="13"/>
  <c r="P164" i="12"/>
  <c r="S163" i="12"/>
  <c r="T163" i="12" s="1"/>
  <c r="R163" i="12"/>
  <c r="G163" i="14" l="1"/>
  <c r="H162" i="14"/>
  <c r="AF159" i="14"/>
  <c r="AG159" i="14" s="1"/>
  <c r="AE159" i="14"/>
  <c r="T160" i="14"/>
  <c r="AC160" i="14" s="1"/>
  <c r="L161" i="14"/>
  <c r="N160" i="14"/>
  <c r="AE161" i="13"/>
  <c r="AG161" i="13"/>
  <c r="L162" i="13"/>
  <c r="T162" i="13" s="1"/>
  <c r="AC162" i="13" s="1"/>
  <c r="AF163" i="13" s="1"/>
  <c r="N161" i="13"/>
  <c r="G164" i="13"/>
  <c r="H163" i="13"/>
  <c r="S164" i="12"/>
  <c r="T164" i="12" s="1"/>
  <c r="R164" i="12"/>
  <c r="P165" i="12"/>
  <c r="T161" i="14" l="1"/>
  <c r="AC161" i="14" s="1"/>
  <c r="L162" i="14"/>
  <c r="N161" i="14"/>
  <c r="AE160" i="14"/>
  <c r="AF160" i="14"/>
  <c r="AG160" i="14" s="1"/>
  <c r="H163" i="14"/>
  <c r="G164" i="14"/>
  <c r="AG162" i="13"/>
  <c r="AE162" i="13"/>
  <c r="L163" i="13"/>
  <c r="T163" i="13" s="1"/>
  <c r="AC163" i="13" s="1"/>
  <c r="AF164" i="13" s="1"/>
  <c r="N162" i="13"/>
  <c r="G165" i="13"/>
  <c r="H164" i="13"/>
  <c r="S165" i="12"/>
  <c r="T165" i="12" s="1"/>
  <c r="R165" i="12"/>
  <c r="P166" i="12"/>
  <c r="G165" i="14" l="1"/>
  <c r="H164" i="14"/>
  <c r="N162" i="14"/>
  <c r="L163" i="14"/>
  <c r="T162" i="14"/>
  <c r="AC162" i="14" s="1"/>
  <c r="AF161" i="14"/>
  <c r="AG161" i="14" s="1"/>
  <c r="AE161" i="14"/>
  <c r="AG163" i="13"/>
  <c r="AE163" i="13"/>
  <c r="L164" i="13"/>
  <c r="T164" i="13" s="1"/>
  <c r="AC164" i="13" s="1"/>
  <c r="AF165" i="13" s="1"/>
  <c r="N163" i="13"/>
  <c r="G166" i="13"/>
  <c r="H165" i="13"/>
  <c r="S166" i="12"/>
  <c r="T166" i="12" s="1"/>
  <c r="R166" i="12"/>
  <c r="P167" i="12"/>
  <c r="AE162" i="14" l="1"/>
  <c r="AF162" i="14"/>
  <c r="AG162" i="14" s="1"/>
  <c r="T163" i="14"/>
  <c r="AC163" i="14" s="1"/>
  <c r="L164" i="14"/>
  <c r="N163" i="14"/>
  <c r="G166" i="14"/>
  <c r="H165" i="14"/>
  <c r="AE164" i="13"/>
  <c r="AG164" i="13"/>
  <c r="L165" i="13"/>
  <c r="T165" i="13" s="1"/>
  <c r="AC165" i="13" s="1"/>
  <c r="AF166" i="13" s="1"/>
  <c r="N164" i="13"/>
  <c r="G167" i="13"/>
  <c r="H166" i="13"/>
  <c r="S167" i="12"/>
  <c r="T167" i="12" s="1"/>
  <c r="R167" i="12"/>
  <c r="P168" i="12"/>
  <c r="G167" i="14" l="1"/>
  <c r="H166" i="14"/>
  <c r="N164" i="14"/>
  <c r="T164" i="14"/>
  <c r="AC164" i="14" s="1"/>
  <c r="L165" i="14"/>
  <c r="AF163" i="14"/>
  <c r="AG163" i="14" s="1"/>
  <c r="AE163" i="14"/>
  <c r="AG165" i="13"/>
  <c r="AE165" i="13"/>
  <c r="L166" i="13"/>
  <c r="T166" i="13" s="1"/>
  <c r="AC166" i="13" s="1"/>
  <c r="AF167" i="13" s="1"/>
  <c r="N165" i="13"/>
  <c r="G168" i="13"/>
  <c r="H167" i="13"/>
  <c r="P169" i="12"/>
  <c r="R168" i="12"/>
  <c r="S168" i="12"/>
  <c r="T168" i="12" s="1"/>
  <c r="L166" i="14" l="1"/>
  <c r="T165" i="14"/>
  <c r="AC165" i="14" s="1"/>
  <c r="N165" i="14"/>
  <c r="AE164" i="14"/>
  <c r="AF164" i="14"/>
  <c r="AG164" i="14" s="1"/>
  <c r="G168" i="14"/>
  <c r="H167" i="14"/>
  <c r="AG166" i="13"/>
  <c r="AE166" i="13"/>
  <c r="L167" i="13"/>
  <c r="T167" i="13" s="1"/>
  <c r="AC167" i="13" s="1"/>
  <c r="AF168" i="13" s="1"/>
  <c r="N166" i="13"/>
  <c r="G169" i="13"/>
  <c r="H168" i="13"/>
  <c r="S169" i="12"/>
  <c r="T169" i="12" s="1"/>
  <c r="R169" i="12"/>
  <c r="P170" i="12"/>
  <c r="G169" i="14" l="1"/>
  <c r="H168" i="14"/>
  <c r="AF165" i="14"/>
  <c r="AG165" i="14" s="1"/>
  <c r="AE165" i="14"/>
  <c r="L167" i="14"/>
  <c r="T166" i="14"/>
  <c r="AC166" i="14" s="1"/>
  <c r="N166" i="14"/>
  <c r="AG167" i="13"/>
  <c r="AE167" i="13"/>
  <c r="L168" i="13"/>
  <c r="T168" i="13" s="1"/>
  <c r="AC168" i="13" s="1"/>
  <c r="AF169" i="13" s="1"/>
  <c r="N167" i="13"/>
  <c r="G170" i="13"/>
  <c r="H169" i="13"/>
  <c r="R170" i="12"/>
  <c r="S170" i="12"/>
  <c r="T170" i="12" s="1"/>
  <c r="P171" i="12"/>
  <c r="AE166" i="14" l="1"/>
  <c r="AF166" i="14"/>
  <c r="AG166" i="14" s="1"/>
  <c r="N167" i="14"/>
  <c r="L168" i="14"/>
  <c r="T167" i="14"/>
  <c r="AC167" i="14" s="1"/>
  <c r="H169" i="14"/>
  <c r="G170" i="14"/>
  <c r="AE168" i="13"/>
  <c r="AG168" i="13"/>
  <c r="L169" i="13"/>
  <c r="T169" i="13" s="1"/>
  <c r="AC169" i="13" s="1"/>
  <c r="AF170" i="13" s="1"/>
  <c r="N168" i="13"/>
  <c r="G171" i="13"/>
  <c r="H170" i="13"/>
  <c r="S171" i="12"/>
  <c r="T171" i="12" s="1"/>
  <c r="R171" i="12"/>
  <c r="P172" i="12"/>
  <c r="G171" i="14" l="1"/>
  <c r="H170" i="14"/>
  <c r="AE167" i="14"/>
  <c r="AF167" i="14"/>
  <c r="AG167" i="14" s="1"/>
  <c r="T168" i="14"/>
  <c r="AC168" i="14" s="1"/>
  <c r="N168" i="14"/>
  <c r="L169" i="14"/>
  <c r="AG169" i="13"/>
  <c r="AE169" i="13"/>
  <c r="L170" i="13"/>
  <c r="T170" i="13" s="1"/>
  <c r="AC170" i="13" s="1"/>
  <c r="AF171" i="13" s="1"/>
  <c r="N169" i="13"/>
  <c r="G172" i="13"/>
  <c r="H171" i="13"/>
  <c r="P173" i="12"/>
  <c r="R172" i="12"/>
  <c r="S172" i="12"/>
  <c r="T172" i="12" s="1"/>
  <c r="T169" i="14" l="1"/>
  <c r="AC169" i="14" s="1"/>
  <c r="L170" i="14"/>
  <c r="N169" i="14"/>
  <c r="AE168" i="14"/>
  <c r="AF168" i="14"/>
  <c r="AG168" i="14" s="1"/>
  <c r="H171" i="14"/>
  <c r="G172" i="14"/>
  <c r="AE170" i="13"/>
  <c r="AG170" i="13"/>
  <c r="L171" i="13"/>
  <c r="T171" i="13" s="1"/>
  <c r="AC171" i="13" s="1"/>
  <c r="AF172" i="13" s="1"/>
  <c r="N170" i="13"/>
  <c r="G173" i="13"/>
  <c r="H172" i="13"/>
  <c r="P174" i="12"/>
  <c r="R173" i="12"/>
  <c r="S173" i="12"/>
  <c r="T173" i="12" s="1"/>
  <c r="G173" i="14" l="1"/>
  <c r="H172" i="14"/>
  <c r="L171" i="14"/>
  <c r="T170" i="14"/>
  <c r="AC170" i="14" s="1"/>
  <c r="N170" i="14"/>
  <c r="AE169" i="14"/>
  <c r="AF169" i="14"/>
  <c r="AG169" i="14" s="1"/>
  <c r="AG171" i="13"/>
  <c r="AE171" i="13"/>
  <c r="L172" i="13"/>
  <c r="T172" i="13" s="1"/>
  <c r="AC172" i="13" s="1"/>
  <c r="AF173" i="13" s="1"/>
  <c r="N171" i="13"/>
  <c r="G174" i="13"/>
  <c r="H173" i="13"/>
  <c r="R174" i="12"/>
  <c r="S174" i="12"/>
  <c r="T174" i="12" s="1"/>
  <c r="P175" i="12"/>
  <c r="AF170" i="14" l="1"/>
  <c r="AG170" i="14" s="1"/>
  <c r="AE170" i="14"/>
  <c r="T171" i="14"/>
  <c r="AC171" i="14" s="1"/>
  <c r="L172" i="14"/>
  <c r="N171" i="14"/>
  <c r="H173" i="14"/>
  <c r="G174" i="14"/>
  <c r="AE172" i="13"/>
  <c r="AG172" i="13"/>
  <c r="L173" i="13"/>
  <c r="T173" i="13" s="1"/>
  <c r="AC173" i="13" s="1"/>
  <c r="AF174" i="13" s="1"/>
  <c r="N172" i="13"/>
  <c r="G175" i="13"/>
  <c r="H174" i="13"/>
  <c r="R175" i="12"/>
  <c r="S175" i="12"/>
  <c r="T175" i="12" s="1"/>
  <c r="P176" i="12"/>
  <c r="H174" i="14" l="1"/>
  <c r="G175" i="14"/>
  <c r="T172" i="14"/>
  <c r="AC172" i="14" s="1"/>
  <c r="L173" i="14"/>
  <c r="N172" i="14"/>
  <c r="AF171" i="14"/>
  <c r="AG171" i="14" s="1"/>
  <c r="AE171" i="14"/>
  <c r="AG173" i="13"/>
  <c r="AE173" i="13"/>
  <c r="L174" i="13"/>
  <c r="T174" i="13" s="1"/>
  <c r="AC174" i="13" s="1"/>
  <c r="AF175" i="13" s="1"/>
  <c r="N173" i="13"/>
  <c r="G176" i="13"/>
  <c r="H175" i="13"/>
  <c r="P177" i="12"/>
  <c r="R176" i="12"/>
  <c r="S176" i="12"/>
  <c r="T176" i="12" s="1"/>
  <c r="L174" i="14" l="1"/>
  <c r="T173" i="14"/>
  <c r="AC173" i="14" s="1"/>
  <c r="N173" i="14"/>
  <c r="AE172" i="14"/>
  <c r="AF172" i="14"/>
  <c r="AG172" i="14" s="1"/>
  <c r="H175" i="14"/>
  <c r="G176" i="14"/>
  <c r="AG174" i="13"/>
  <c r="AE174" i="13"/>
  <c r="L175" i="13"/>
  <c r="T175" i="13" s="1"/>
  <c r="AC175" i="13" s="1"/>
  <c r="AF176" i="13" s="1"/>
  <c r="N174" i="13"/>
  <c r="G177" i="13"/>
  <c r="H176" i="13"/>
  <c r="S177" i="12"/>
  <c r="T177" i="12" s="1"/>
  <c r="R177" i="12"/>
  <c r="P178" i="12"/>
  <c r="G177" i="14" l="1"/>
  <c r="H176" i="14"/>
  <c r="AF173" i="14"/>
  <c r="AG173" i="14" s="1"/>
  <c r="AE173" i="14"/>
  <c r="T174" i="14"/>
  <c r="AC174" i="14" s="1"/>
  <c r="N174" i="14"/>
  <c r="L175" i="14"/>
  <c r="AE175" i="13"/>
  <c r="AG175" i="13"/>
  <c r="L176" i="13"/>
  <c r="T176" i="13" s="1"/>
  <c r="AC176" i="13" s="1"/>
  <c r="AF177" i="13" s="1"/>
  <c r="N175" i="13"/>
  <c r="G178" i="13"/>
  <c r="H177" i="13"/>
  <c r="R178" i="12"/>
  <c r="S178" i="12"/>
  <c r="T178" i="12" s="1"/>
  <c r="P179" i="12"/>
  <c r="L176" i="14" l="1"/>
  <c r="T175" i="14"/>
  <c r="AC175" i="14" s="1"/>
  <c r="N175" i="14"/>
  <c r="AF174" i="14"/>
  <c r="AG174" i="14" s="1"/>
  <c r="AE174" i="14"/>
  <c r="H177" i="14"/>
  <c r="G178" i="14"/>
  <c r="AE176" i="13"/>
  <c r="AG176" i="13"/>
  <c r="L177" i="13"/>
  <c r="T177" i="13" s="1"/>
  <c r="AC177" i="13" s="1"/>
  <c r="AF178" i="13" s="1"/>
  <c r="N176" i="13"/>
  <c r="G179" i="13"/>
  <c r="H178" i="13"/>
  <c r="S179" i="12"/>
  <c r="T179" i="12" s="1"/>
  <c r="R179" i="12"/>
  <c r="P180" i="12"/>
  <c r="G179" i="14" l="1"/>
  <c r="H178" i="14"/>
  <c r="AE175" i="14"/>
  <c r="AF175" i="14"/>
  <c r="AG175" i="14" s="1"/>
  <c r="N176" i="14"/>
  <c r="T176" i="14"/>
  <c r="AC176" i="14" s="1"/>
  <c r="L177" i="14"/>
  <c r="AE177" i="13"/>
  <c r="AG177" i="13"/>
  <c r="L178" i="13"/>
  <c r="T178" i="13" s="1"/>
  <c r="AC178" i="13" s="1"/>
  <c r="AF179" i="13" s="1"/>
  <c r="N177" i="13"/>
  <c r="G180" i="13"/>
  <c r="H179" i="13"/>
  <c r="R180" i="12"/>
  <c r="S180" i="12"/>
  <c r="T180" i="12" s="1"/>
  <c r="P181" i="12"/>
  <c r="T177" i="14" l="1"/>
  <c r="AC177" i="14" s="1"/>
  <c r="L178" i="14"/>
  <c r="N177" i="14"/>
  <c r="AE176" i="14"/>
  <c r="AF176" i="14"/>
  <c r="AG176" i="14" s="1"/>
  <c r="H179" i="14"/>
  <c r="G180" i="14"/>
  <c r="AG178" i="13"/>
  <c r="AE178" i="13"/>
  <c r="L179" i="13"/>
  <c r="T179" i="13" s="1"/>
  <c r="AC179" i="13" s="1"/>
  <c r="AF180" i="13" s="1"/>
  <c r="N178" i="13"/>
  <c r="G181" i="13"/>
  <c r="H180" i="13"/>
  <c r="R181" i="12"/>
  <c r="S181" i="12"/>
  <c r="T181" i="12" s="1"/>
  <c r="P182" i="12"/>
  <c r="G181" i="14" l="1"/>
  <c r="H180" i="14"/>
  <c r="N178" i="14"/>
  <c r="L179" i="14"/>
  <c r="T178" i="14"/>
  <c r="AC178" i="14" s="1"/>
  <c r="AE177" i="14"/>
  <c r="AF177" i="14"/>
  <c r="AG177" i="14" s="1"/>
  <c r="AG179" i="13"/>
  <c r="AE179" i="13"/>
  <c r="L180" i="13"/>
  <c r="T180" i="13" s="1"/>
  <c r="AC180" i="13" s="1"/>
  <c r="AF181" i="13" s="1"/>
  <c r="N179" i="13"/>
  <c r="G182" i="13"/>
  <c r="H181" i="13"/>
  <c r="S182" i="12"/>
  <c r="T182" i="12" s="1"/>
  <c r="R182" i="12"/>
  <c r="P183" i="12"/>
  <c r="AF178" i="14" l="1"/>
  <c r="AG178" i="14" s="1"/>
  <c r="AE178" i="14"/>
  <c r="N179" i="14"/>
  <c r="T179" i="14"/>
  <c r="AC179" i="14" s="1"/>
  <c r="L180" i="14"/>
  <c r="H181" i="14"/>
  <c r="G182" i="14"/>
  <c r="AG180" i="13"/>
  <c r="AE180" i="13"/>
  <c r="L181" i="13"/>
  <c r="T181" i="13" s="1"/>
  <c r="AC181" i="13" s="1"/>
  <c r="AF182" i="13" s="1"/>
  <c r="N180" i="13"/>
  <c r="G183" i="13"/>
  <c r="H182" i="13"/>
  <c r="P184" i="12"/>
  <c r="S183" i="12"/>
  <c r="T183" i="12" s="1"/>
  <c r="R183" i="12"/>
  <c r="AE179" i="14" l="1"/>
  <c r="AF179" i="14"/>
  <c r="AG179" i="14" s="1"/>
  <c r="H182" i="14"/>
  <c r="G183" i="14"/>
  <c r="L181" i="14"/>
  <c r="N180" i="14"/>
  <c r="T180" i="14"/>
  <c r="AC180" i="14" s="1"/>
  <c r="AE181" i="13"/>
  <c r="AG181" i="13"/>
  <c r="L182" i="13"/>
  <c r="T182" i="13" s="1"/>
  <c r="AC182" i="13" s="1"/>
  <c r="AF183" i="13" s="1"/>
  <c r="N181" i="13"/>
  <c r="G184" i="13"/>
  <c r="H183" i="13"/>
  <c r="S184" i="12"/>
  <c r="T184" i="12" s="1"/>
  <c r="R184" i="12"/>
  <c r="P185" i="12"/>
  <c r="AE180" i="14" l="1"/>
  <c r="AF180" i="14"/>
  <c r="AG180" i="14" s="1"/>
  <c r="N181" i="14"/>
  <c r="T181" i="14"/>
  <c r="AC181" i="14" s="1"/>
  <c r="L182" i="14"/>
  <c r="G184" i="14"/>
  <c r="H183" i="14"/>
  <c r="AG182" i="13"/>
  <c r="AE182" i="13"/>
  <c r="L183" i="13"/>
  <c r="T183" i="13" s="1"/>
  <c r="AC183" i="13" s="1"/>
  <c r="AF184" i="13" s="1"/>
  <c r="N182" i="13"/>
  <c r="G185" i="13"/>
  <c r="H184" i="13"/>
  <c r="S185" i="12"/>
  <c r="T185" i="12" s="1"/>
  <c r="R185" i="12"/>
  <c r="P186" i="12"/>
  <c r="AF181" i="14" l="1"/>
  <c r="AG181" i="14" s="1"/>
  <c r="AE181" i="14"/>
  <c r="H184" i="14"/>
  <c r="G185" i="14"/>
  <c r="N182" i="14"/>
  <c r="L183" i="14"/>
  <c r="T182" i="14"/>
  <c r="AC182" i="14" s="1"/>
  <c r="AG183" i="13"/>
  <c r="AE183" i="13"/>
  <c r="L184" i="13"/>
  <c r="T184" i="13" s="1"/>
  <c r="AC184" i="13" s="1"/>
  <c r="AF185" i="13" s="1"/>
  <c r="N183" i="13"/>
  <c r="G186" i="13"/>
  <c r="H185" i="13"/>
  <c r="P187" i="12"/>
  <c r="S186" i="12"/>
  <c r="T186" i="12" s="1"/>
  <c r="R186" i="12"/>
  <c r="L184" i="14" l="1"/>
  <c r="N183" i="14"/>
  <c r="T183" i="14"/>
  <c r="AC183" i="14" s="1"/>
  <c r="AE182" i="14"/>
  <c r="AF182" i="14"/>
  <c r="AG182" i="14" s="1"/>
  <c r="G186" i="14"/>
  <c r="H185" i="14"/>
  <c r="AE184" i="13"/>
  <c r="AG184" i="13"/>
  <c r="L185" i="13"/>
  <c r="T185" i="13" s="1"/>
  <c r="AC185" i="13" s="1"/>
  <c r="AF186" i="13" s="1"/>
  <c r="N184" i="13"/>
  <c r="G187" i="13"/>
  <c r="H186" i="13"/>
  <c r="R187" i="12"/>
  <c r="S187" i="12"/>
  <c r="T187" i="12" s="1"/>
  <c r="P188" i="12"/>
  <c r="H186" i="14" l="1"/>
  <c r="G187" i="14"/>
  <c r="AE183" i="14"/>
  <c r="AF183" i="14"/>
  <c r="AG183" i="14" s="1"/>
  <c r="N184" i="14"/>
  <c r="T184" i="14"/>
  <c r="AC184" i="14" s="1"/>
  <c r="L185" i="14"/>
  <c r="AG185" i="13"/>
  <c r="AE185" i="13"/>
  <c r="L186" i="13"/>
  <c r="T186" i="13" s="1"/>
  <c r="AC186" i="13" s="1"/>
  <c r="AF187" i="13" s="1"/>
  <c r="N185" i="13"/>
  <c r="G188" i="13"/>
  <c r="H187" i="13"/>
  <c r="R188" i="12"/>
  <c r="S188" i="12"/>
  <c r="T188" i="12" s="1"/>
  <c r="P189" i="12"/>
  <c r="N185" i="14" l="1"/>
  <c r="T185" i="14"/>
  <c r="AC185" i="14" s="1"/>
  <c r="L186" i="14"/>
  <c r="AF184" i="14"/>
  <c r="AG184" i="14" s="1"/>
  <c r="AE184" i="14"/>
  <c r="H187" i="14"/>
  <c r="G188" i="14"/>
  <c r="AE186" i="13"/>
  <c r="AG186" i="13"/>
  <c r="L187" i="13"/>
  <c r="T187" i="13" s="1"/>
  <c r="AC187" i="13" s="1"/>
  <c r="AF188" i="13" s="1"/>
  <c r="N186" i="13"/>
  <c r="G189" i="13"/>
  <c r="H188" i="13"/>
  <c r="R189" i="12"/>
  <c r="S189" i="12"/>
  <c r="T189" i="12" s="1"/>
  <c r="P190" i="12"/>
  <c r="G189" i="14" l="1"/>
  <c r="H188" i="14"/>
  <c r="N186" i="14"/>
  <c r="T186" i="14"/>
  <c r="AC186" i="14" s="1"/>
  <c r="L187" i="14"/>
  <c r="AE185" i="14"/>
  <c r="AF185" i="14"/>
  <c r="AG185" i="14" s="1"/>
  <c r="AG187" i="13"/>
  <c r="AE187" i="13"/>
  <c r="L188" i="13"/>
  <c r="T188" i="13" s="1"/>
  <c r="AC188" i="13" s="1"/>
  <c r="AF189" i="13" s="1"/>
  <c r="N187" i="13"/>
  <c r="G190" i="13"/>
  <c r="H189" i="13"/>
  <c r="P191" i="12"/>
  <c r="S190" i="12"/>
  <c r="T190" i="12" s="1"/>
  <c r="R190" i="12"/>
  <c r="N187" i="14" l="1"/>
  <c r="L188" i="14"/>
  <c r="T187" i="14"/>
  <c r="AC187" i="14" s="1"/>
  <c r="AF186" i="14"/>
  <c r="AG186" i="14" s="1"/>
  <c r="AE186" i="14"/>
  <c r="H189" i="14"/>
  <c r="G190" i="14"/>
  <c r="AG188" i="13"/>
  <c r="AE188" i="13"/>
  <c r="L189" i="13"/>
  <c r="T189" i="13" s="1"/>
  <c r="AC189" i="13" s="1"/>
  <c r="AF190" i="13" s="1"/>
  <c r="N188" i="13"/>
  <c r="G191" i="13"/>
  <c r="H190" i="13"/>
  <c r="S191" i="12"/>
  <c r="T191" i="12" s="1"/>
  <c r="R191" i="12"/>
  <c r="P192" i="12"/>
  <c r="H190" i="14" l="1"/>
  <c r="G191" i="14"/>
  <c r="AE187" i="14"/>
  <c r="AF187" i="14"/>
  <c r="AG187" i="14" s="1"/>
  <c r="N188" i="14"/>
  <c r="L189" i="14"/>
  <c r="T188" i="14"/>
  <c r="AC188" i="14" s="1"/>
  <c r="AE189" i="13"/>
  <c r="AG189" i="13"/>
  <c r="L190" i="13"/>
  <c r="T190" i="13" s="1"/>
  <c r="AC190" i="13" s="1"/>
  <c r="AF191" i="13" s="1"/>
  <c r="N189" i="13"/>
  <c r="G192" i="13"/>
  <c r="H191" i="13"/>
  <c r="R192" i="12"/>
  <c r="S192" i="12"/>
  <c r="T192" i="12" s="1"/>
  <c r="P193" i="12"/>
  <c r="AE188" i="14" l="1"/>
  <c r="AF188" i="14"/>
  <c r="AG188" i="14" s="1"/>
  <c r="T189" i="14"/>
  <c r="AC189" i="14" s="1"/>
  <c r="N189" i="14"/>
  <c r="L190" i="14"/>
  <c r="G192" i="14"/>
  <c r="H191" i="14"/>
  <c r="AG190" i="13"/>
  <c r="AE190" i="13"/>
  <c r="L191" i="13"/>
  <c r="T191" i="13" s="1"/>
  <c r="AC191" i="13" s="1"/>
  <c r="AF192" i="13" s="1"/>
  <c r="N190" i="13"/>
  <c r="G193" i="13"/>
  <c r="H192" i="13"/>
  <c r="S193" i="12"/>
  <c r="T193" i="12" s="1"/>
  <c r="R193" i="12"/>
  <c r="P194" i="12"/>
  <c r="G193" i="14" l="1"/>
  <c r="H192" i="14"/>
  <c r="T190" i="14"/>
  <c r="AC190" i="14" s="1"/>
  <c r="N190" i="14"/>
  <c r="L191" i="14"/>
  <c r="AE189" i="14"/>
  <c r="AF189" i="14"/>
  <c r="AG189" i="14" s="1"/>
  <c r="AE191" i="13"/>
  <c r="AG191" i="13"/>
  <c r="L192" i="13"/>
  <c r="T192" i="13" s="1"/>
  <c r="AC192" i="13" s="1"/>
  <c r="AF193" i="13" s="1"/>
  <c r="N191" i="13"/>
  <c r="G194" i="13"/>
  <c r="H193" i="13"/>
  <c r="S194" i="12"/>
  <c r="T194" i="12" s="1"/>
  <c r="R194" i="12"/>
  <c r="P195" i="12"/>
  <c r="L192" i="14" l="1"/>
  <c r="N191" i="14"/>
  <c r="T191" i="14"/>
  <c r="AC191" i="14" s="1"/>
  <c r="AE190" i="14"/>
  <c r="AF190" i="14"/>
  <c r="AG190" i="14" s="1"/>
  <c r="H193" i="14"/>
  <c r="G194" i="14"/>
  <c r="AE192" i="13"/>
  <c r="AG192" i="13"/>
  <c r="L193" i="13"/>
  <c r="T193" i="13" s="1"/>
  <c r="AC193" i="13" s="1"/>
  <c r="AF194" i="13" s="1"/>
  <c r="N192" i="13"/>
  <c r="G195" i="13"/>
  <c r="H194" i="13"/>
  <c r="S195" i="12"/>
  <c r="T195" i="12" s="1"/>
  <c r="R195" i="12"/>
  <c r="P196" i="12"/>
  <c r="G195" i="14" l="1"/>
  <c r="H194" i="14"/>
  <c r="AE191" i="14"/>
  <c r="AF191" i="14"/>
  <c r="AG191" i="14" s="1"/>
  <c r="N192" i="14"/>
  <c r="L193" i="14"/>
  <c r="T192" i="14"/>
  <c r="AC192" i="14" s="1"/>
  <c r="AG193" i="13"/>
  <c r="AE193" i="13"/>
  <c r="L194" i="13"/>
  <c r="T194" i="13" s="1"/>
  <c r="AC194" i="13" s="1"/>
  <c r="AF195" i="13" s="1"/>
  <c r="N193" i="13"/>
  <c r="G196" i="13"/>
  <c r="H195" i="13"/>
  <c r="R196" i="12"/>
  <c r="S196" i="12"/>
  <c r="T196" i="12" s="1"/>
  <c r="P197" i="12"/>
  <c r="AF192" i="14" l="1"/>
  <c r="AG192" i="14" s="1"/>
  <c r="AE192" i="14"/>
  <c r="N193" i="14"/>
  <c r="T193" i="14"/>
  <c r="AC193" i="14" s="1"/>
  <c r="L194" i="14"/>
  <c r="H195" i="14"/>
  <c r="G196" i="14"/>
  <c r="AG194" i="13"/>
  <c r="AE194" i="13"/>
  <c r="L195" i="13"/>
  <c r="T195" i="13" s="1"/>
  <c r="AC195" i="13" s="1"/>
  <c r="AF196" i="13" s="1"/>
  <c r="N194" i="13"/>
  <c r="G197" i="13"/>
  <c r="H196" i="13"/>
  <c r="R197" i="12"/>
  <c r="S197" i="12"/>
  <c r="T197" i="12" s="1"/>
  <c r="P198" i="12"/>
  <c r="H196" i="14" l="1"/>
  <c r="G197" i="14"/>
  <c r="T194" i="14"/>
  <c r="AC194" i="14" s="1"/>
  <c r="N194" i="14"/>
  <c r="L195" i="14"/>
  <c r="AE193" i="14"/>
  <c r="AF193" i="14"/>
  <c r="AG193" i="14" s="1"/>
  <c r="AE195" i="13"/>
  <c r="AG195" i="13"/>
  <c r="L196" i="13"/>
  <c r="T196" i="13" s="1"/>
  <c r="AC196" i="13" s="1"/>
  <c r="AF197" i="13" s="1"/>
  <c r="N195" i="13"/>
  <c r="G198" i="13"/>
  <c r="H197" i="13"/>
  <c r="R198" i="12"/>
  <c r="S198" i="12"/>
  <c r="T198" i="12" s="1"/>
  <c r="P199" i="12"/>
  <c r="T195" i="14" l="1"/>
  <c r="AC195" i="14" s="1"/>
  <c r="N195" i="14"/>
  <c r="L196" i="14"/>
  <c r="AE194" i="14"/>
  <c r="AF194" i="14"/>
  <c r="AG194" i="14" s="1"/>
  <c r="G198" i="14"/>
  <c r="H197" i="14"/>
  <c r="AG196" i="13"/>
  <c r="AE196" i="13"/>
  <c r="L197" i="13"/>
  <c r="T197" i="13" s="1"/>
  <c r="AC197" i="13" s="1"/>
  <c r="AF198" i="13" s="1"/>
  <c r="N196" i="13"/>
  <c r="G199" i="13"/>
  <c r="H198" i="13"/>
  <c r="R199" i="12"/>
  <c r="S199" i="12"/>
  <c r="T199" i="12" s="1"/>
  <c r="P200" i="12"/>
  <c r="G199" i="14" l="1"/>
  <c r="H198" i="14"/>
  <c r="N196" i="14"/>
  <c r="L197" i="14"/>
  <c r="T196" i="14"/>
  <c r="AC196" i="14" s="1"/>
  <c r="AE195" i="14"/>
  <c r="AF195" i="14"/>
  <c r="AG195" i="14" s="1"/>
  <c r="AG197" i="13"/>
  <c r="AE197" i="13"/>
  <c r="L198" i="13"/>
  <c r="T198" i="13" s="1"/>
  <c r="AC198" i="13" s="1"/>
  <c r="AF199" i="13" s="1"/>
  <c r="N197" i="13"/>
  <c r="G200" i="13"/>
  <c r="H199" i="13"/>
  <c r="R200" i="12"/>
  <c r="S200" i="12"/>
  <c r="T200" i="12" s="1"/>
  <c r="P201" i="12"/>
  <c r="T197" i="14" l="1"/>
  <c r="AC197" i="14" s="1"/>
  <c r="N197" i="14"/>
  <c r="L198" i="14"/>
  <c r="AF196" i="14"/>
  <c r="AG196" i="14" s="1"/>
  <c r="AE196" i="14"/>
  <c r="G200" i="14"/>
  <c r="H199" i="14"/>
  <c r="AG198" i="13"/>
  <c r="AE198" i="13"/>
  <c r="L199" i="13"/>
  <c r="T199" i="13" s="1"/>
  <c r="AC199" i="13" s="1"/>
  <c r="AF200" i="13" s="1"/>
  <c r="N198" i="13"/>
  <c r="G201" i="13"/>
  <c r="H200" i="13"/>
  <c r="R201" i="12"/>
  <c r="S201" i="12"/>
  <c r="T201" i="12" s="1"/>
  <c r="P202" i="12"/>
  <c r="G201" i="14" l="1"/>
  <c r="H200" i="14"/>
  <c r="L199" i="14"/>
  <c r="N198" i="14"/>
  <c r="T198" i="14"/>
  <c r="AC198" i="14" s="1"/>
  <c r="AF197" i="14"/>
  <c r="AG197" i="14" s="1"/>
  <c r="AE197" i="14"/>
  <c r="AE199" i="13"/>
  <c r="AG199" i="13"/>
  <c r="L200" i="13"/>
  <c r="T200" i="13" s="1"/>
  <c r="AC200" i="13" s="1"/>
  <c r="AF201" i="13" s="1"/>
  <c r="N199" i="13"/>
  <c r="G202" i="13"/>
  <c r="H201" i="13"/>
  <c r="S202" i="12"/>
  <c r="T202" i="12" s="1"/>
  <c r="R202" i="12"/>
  <c r="P203" i="12"/>
  <c r="N199" i="14" l="1"/>
  <c r="L200" i="14"/>
  <c r="T199" i="14"/>
  <c r="AC199" i="14" s="1"/>
  <c r="AE198" i="14"/>
  <c r="AF198" i="14"/>
  <c r="AG198" i="14" s="1"/>
  <c r="G202" i="14"/>
  <c r="H201" i="14"/>
  <c r="AE200" i="13"/>
  <c r="AG200" i="13"/>
  <c r="L201" i="13"/>
  <c r="T201" i="13" s="1"/>
  <c r="AC201" i="13" s="1"/>
  <c r="AF202" i="13" s="1"/>
  <c r="N200" i="13"/>
  <c r="G203" i="13"/>
  <c r="H202" i="13"/>
  <c r="P204" i="12"/>
  <c r="S203" i="12"/>
  <c r="T203" i="12" s="1"/>
  <c r="R203" i="12"/>
  <c r="G203" i="14" l="1"/>
  <c r="H202" i="14"/>
  <c r="AF199" i="14"/>
  <c r="AG199" i="14" s="1"/>
  <c r="AE199" i="14"/>
  <c r="N200" i="14"/>
  <c r="L201" i="14"/>
  <c r="T200" i="14"/>
  <c r="AC200" i="14" s="1"/>
  <c r="AE201" i="13"/>
  <c r="AG201" i="13"/>
  <c r="N201" i="13"/>
  <c r="L202" i="13"/>
  <c r="T202" i="13" s="1"/>
  <c r="AC202" i="13" s="1"/>
  <c r="AF203" i="13" s="1"/>
  <c r="G204" i="13"/>
  <c r="H203" i="13"/>
  <c r="R204" i="12"/>
  <c r="S204" i="12"/>
  <c r="T204" i="12" s="1"/>
  <c r="P205" i="12"/>
  <c r="AF200" i="14" l="1"/>
  <c r="AG200" i="14" s="1"/>
  <c r="AE200" i="14"/>
  <c r="N201" i="14"/>
  <c r="T201" i="14"/>
  <c r="AC201" i="14" s="1"/>
  <c r="L202" i="14"/>
  <c r="G204" i="14"/>
  <c r="H203" i="14"/>
  <c r="AE202" i="13"/>
  <c r="AG202" i="13"/>
  <c r="L203" i="13"/>
  <c r="T203" i="13" s="1"/>
  <c r="AC203" i="13" s="1"/>
  <c r="AF204" i="13" s="1"/>
  <c r="N202" i="13"/>
  <c r="G205" i="13"/>
  <c r="H204" i="13"/>
  <c r="P206" i="12"/>
  <c r="S205" i="12"/>
  <c r="T205" i="12" s="1"/>
  <c r="R205" i="12"/>
  <c r="H204" i="14" l="1"/>
  <c r="G205" i="14"/>
  <c r="T202" i="14"/>
  <c r="AC202" i="14" s="1"/>
  <c r="L203" i="14"/>
  <c r="N202" i="14"/>
  <c r="AE201" i="14"/>
  <c r="AF201" i="14"/>
  <c r="AG201" i="14" s="1"/>
  <c r="AE203" i="13"/>
  <c r="AG203" i="13"/>
  <c r="L204" i="13"/>
  <c r="T204" i="13" s="1"/>
  <c r="AC204" i="13" s="1"/>
  <c r="AF205" i="13" s="1"/>
  <c r="N203" i="13"/>
  <c r="G206" i="13"/>
  <c r="H205" i="13"/>
  <c r="R206" i="12"/>
  <c r="S206" i="12"/>
  <c r="T206" i="12" s="1"/>
  <c r="P207" i="12"/>
  <c r="T203" i="14" l="1"/>
  <c r="AC203" i="14" s="1"/>
  <c r="N203" i="14"/>
  <c r="L204" i="14"/>
  <c r="AE202" i="14"/>
  <c r="AF202" i="14"/>
  <c r="AG202" i="14" s="1"/>
  <c r="H205" i="14"/>
  <c r="G206" i="14"/>
  <c r="AE204" i="13"/>
  <c r="AG204" i="13"/>
  <c r="L205" i="13"/>
  <c r="T205" i="13" s="1"/>
  <c r="AC205" i="13" s="1"/>
  <c r="AF206" i="13" s="1"/>
  <c r="N204" i="13"/>
  <c r="G207" i="13"/>
  <c r="H206" i="13"/>
  <c r="P208" i="12"/>
  <c r="S207" i="12"/>
  <c r="T207" i="12" s="1"/>
  <c r="R207" i="12"/>
  <c r="H206" i="14" l="1"/>
  <c r="G207" i="14"/>
  <c r="N204" i="14"/>
  <c r="L205" i="14"/>
  <c r="T204" i="14"/>
  <c r="AC204" i="14" s="1"/>
  <c r="AF203" i="14"/>
  <c r="AG203" i="14" s="1"/>
  <c r="AE203" i="14"/>
  <c r="AE205" i="13"/>
  <c r="AG205" i="13"/>
  <c r="L206" i="13"/>
  <c r="T206" i="13" s="1"/>
  <c r="AC206" i="13" s="1"/>
  <c r="AF207" i="13" s="1"/>
  <c r="N205" i="13"/>
  <c r="G208" i="13"/>
  <c r="H207" i="13"/>
  <c r="S208" i="12"/>
  <c r="T208" i="12" s="1"/>
  <c r="R208" i="12"/>
  <c r="P209" i="12"/>
  <c r="AF204" i="14" l="1"/>
  <c r="AG204" i="14" s="1"/>
  <c r="AE204" i="14"/>
  <c r="H207" i="14"/>
  <c r="G208" i="14"/>
  <c r="T205" i="14"/>
  <c r="AC205" i="14" s="1"/>
  <c r="N205" i="14"/>
  <c r="L206" i="14"/>
  <c r="AG206" i="13"/>
  <c r="AE206" i="13"/>
  <c r="L207" i="13"/>
  <c r="T207" i="13" s="1"/>
  <c r="AC207" i="13" s="1"/>
  <c r="AF208" i="13" s="1"/>
  <c r="N206" i="13"/>
  <c r="G209" i="13"/>
  <c r="H208" i="13"/>
  <c r="P210" i="12"/>
  <c r="S209" i="12"/>
  <c r="T209" i="12" s="1"/>
  <c r="R209" i="12"/>
  <c r="T206" i="14" l="1"/>
  <c r="AC206" i="14" s="1"/>
  <c r="N206" i="14"/>
  <c r="L207" i="14"/>
  <c r="AE205" i="14"/>
  <c r="AF205" i="14"/>
  <c r="AG205" i="14" s="1"/>
  <c r="G209" i="14"/>
  <c r="H208" i="14"/>
  <c r="AE207" i="13"/>
  <c r="AG207" i="13"/>
  <c r="L208" i="13"/>
  <c r="T208" i="13" s="1"/>
  <c r="AC208" i="13" s="1"/>
  <c r="AF209" i="13" s="1"/>
  <c r="N207" i="13"/>
  <c r="G210" i="13"/>
  <c r="H209" i="13"/>
  <c r="P211" i="12"/>
  <c r="R210" i="12"/>
  <c r="S210" i="12"/>
  <c r="T210" i="12" s="1"/>
  <c r="G210" i="14" l="1"/>
  <c r="H209" i="14"/>
  <c r="N207" i="14"/>
  <c r="L208" i="14"/>
  <c r="T207" i="14"/>
  <c r="AC207" i="14" s="1"/>
  <c r="AE206" i="14"/>
  <c r="AF206" i="14"/>
  <c r="AG206" i="14" s="1"/>
  <c r="AE208" i="13"/>
  <c r="AG208" i="13"/>
  <c r="L209" i="13"/>
  <c r="T209" i="13" s="1"/>
  <c r="AC209" i="13" s="1"/>
  <c r="AF210" i="13" s="1"/>
  <c r="N208" i="13"/>
  <c r="G211" i="13"/>
  <c r="H210" i="13"/>
  <c r="R211" i="12"/>
  <c r="S211" i="12"/>
  <c r="T211" i="12" s="1"/>
  <c r="P212" i="12"/>
  <c r="AE207" i="14" l="1"/>
  <c r="AF207" i="14"/>
  <c r="AG207" i="14" s="1"/>
  <c r="L209" i="14"/>
  <c r="N208" i="14"/>
  <c r="T208" i="14"/>
  <c r="AC208" i="14" s="1"/>
  <c r="G211" i="14"/>
  <c r="H210" i="14"/>
  <c r="AE209" i="13"/>
  <c r="AG209" i="13"/>
  <c r="L210" i="13"/>
  <c r="T210" i="13" s="1"/>
  <c r="AC210" i="13" s="1"/>
  <c r="AF211" i="13" s="1"/>
  <c r="N209" i="13"/>
  <c r="G212" i="13"/>
  <c r="H211" i="13"/>
  <c r="R212" i="12"/>
  <c r="S212" i="12"/>
  <c r="T212" i="12" s="1"/>
  <c r="P213" i="12"/>
  <c r="G212" i="14" l="1"/>
  <c r="H211" i="14"/>
  <c r="AF208" i="14"/>
  <c r="AG208" i="14" s="1"/>
  <c r="AE208" i="14"/>
  <c r="N209" i="14"/>
  <c r="L210" i="14"/>
  <c r="T209" i="14"/>
  <c r="AC209" i="14" s="1"/>
  <c r="AG210" i="13"/>
  <c r="AE210" i="13"/>
  <c r="L211" i="13"/>
  <c r="T211" i="13" s="1"/>
  <c r="AC211" i="13" s="1"/>
  <c r="AF212" i="13" s="1"/>
  <c r="N210" i="13"/>
  <c r="G213" i="13"/>
  <c r="H212" i="13"/>
  <c r="S213" i="12"/>
  <c r="T213" i="12" s="1"/>
  <c r="R213" i="12"/>
  <c r="P214" i="12"/>
  <c r="AE209" i="14" l="1"/>
  <c r="AF209" i="14"/>
  <c r="AG209" i="14" s="1"/>
  <c r="N210" i="14"/>
  <c r="L211" i="14"/>
  <c r="T210" i="14"/>
  <c r="AC210" i="14" s="1"/>
  <c r="H212" i="14"/>
  <c r="G213" i="14"/>
  <c r="AE211" i="13"/>
  <c r="AG211" i="13"/>
  <c r="L212" i="13"/>
  <c r="T212" i="13" s="1"/>
  <c r="AC212" i="13" s="1"/>
  <c r="AF213" i="13" s="1"/>
  <c r="N211" i="13"/>
  <c r="G214" i="13"/>
  <c r="H213" i="13"/>
  <c r="S214" i="12"/>
  <c r="T214" i="12" s="1"/>
  <c r="R214" i="12"/>
  <c r="P215" i="12"/>
  <c r="H213" i="14" l="1"/>
  <c r="G214" i="14"/>
  <c r="AE210" i="14"/>
  <c r="AF210" i="14"/>
  <c r="AG210" i="14" s="1"/>
  <c r="N211" i="14"/>
  <c r="L212" i="14"/>
  <c r="T211" i="14"/>
  <c r="AC211" i="14" s="1"/>
  <c r="AE212" i="13"/>
  <c r="AG212" i="13"/>
  <c r="L213" i="13"/>
  <c r="T213" i="13" s="1"/>
  <c r="AC213" i="13" s="1"/>
  <c r="AF214" i="13" s="1"/>
  <c r="N212" i="13"/>
  <c r="G215" i="13"/>
  <c r="H214" i="13"/>
  <c r="R215" i="12"/>
  <c r="S215" i="12"/>
  <c r="T215" i="12" s="1"/>
  <c r="P216" i="12"/>
  <c r="AF211" i="14" l="1"/>
  <c r="AG211" i="14" s="1"/>
  <c r="AE211" i="14"/>
  <c r="T212" i="14"/>
  <c r="AC212" i="14" s="1"/>
  <c r="N212" i="14"/>
  <c r="L213" i="14"/>
  <c r="G215" i="14"/>
  <c r="H214" i="14"/>
  <c r="AG213" i="13"/>
  <c r="AE213" i="13"/>
  <c r="L214" i="13"/>
  <c r="T214" i="13" s="1"/>
  <c r="AC214" i="13" s="1"/>
  <c r="AF215" i="13" s="1"/>
  <c r="N213" i="13"/>
  <c r="G216" i="13"/>
  <c r="H215" i="13"/>
  <c r="R216" i="12"/>
  <c r="S216" i="12"/>
  <c r="T216" i="12" s="1"/>
  <c r="P217" i="12"/>
  <c r="G216" i="14" l="1"/>
  <c r="H215" i="14"/>
  <c r="L214" i="14"/>
  <c r="T213" i="14"/>
  <c r="AC213" i="14" s="1"/>
  <c r="N213" i="14"/>
  <c r="AE212" i="14"/>
  <c r="AF212" i="14"/>
  <c r="AG212" i="14" s="1"/>
  <c r="AG214" i="13"/>
  <c r="AE214" i="13"/>
  <c r="L215" i="13"/>
  <c r="T215" i="13" s="1"/>
  <c r="AC215" i="13" s="1"/>
  <c r="AF216" i="13" s="1"/>
  <c r="N214" i="13"/>
  <c r="G217" i="13"/>
  <c r="H216" i="13"/>
  <c r="S217" i="12"/>
  <c r="T217" i="12" s="1"/>
  <c r="R217" i="12"/>
  <c r="P218" i="12"/>
  <c r="AF213" i="14" l="1"/>
  <c r="AG213" i="14" s="1"/>
  <c r="AE213" i="14"/>
  <c r="T214" i="14"/>
  <c r="AC214" i="14" s="1"/>
  <c r="L215" i="14"/>
  <c r="N214" i="14"/>
  <c r="G217" i="14"/>
  <c r="H216" i="14"/>
  <c r="AG215" i="13"/>
  <c r="AE215" i="13"/>
  <c r="L216" i="13"/>
  <c r="T216" i="13" s="1"/>
  <c r="AC216" i="13" s="1"/>
  <c r="AF217" i="13" s="1"/>
  <c r="N215" i="13"/>
  <c r="G218" i="13"/>
  <c r="H217" i="13"/>
  <c r="R218" i="12"/>
  <c r="S218" i="12"/>
  <c r="T218" i="12" s="1"/>
  <c r="P219" i="12"/>
  <c r="AE214" i="14" l="1"/>
  <c r="AF214" i="14"/>
  <c r="AG214" i="14" s="1"/>
  <c r="G218" i="14"/>
  <c r="H217" i="14"/>
  <c r="T215" i="14"/>
  <c r="AC215" i="14" s="1"/>
  <c r="N215" i="14"/>
  <c r="L216" i="14"/>
  <c r="AG216" i="13"/>
  <c r="AE216" i="13"/>
  <c r="L217" i="13"/>
  <c r="T217" i="13" s="1"/>
  <c r="AC217" i="13" s="1"/>
  <c r="AF218" i="13" s="1"/>
  <c r="N216" i="13"/>
  <c r="G219" i="13"/>
  <c r="H218" i="13"/>
  <c r="S219" i="12"/>
  <c r="T219" i="12" s="1"/>
  <c r="R219" i="12"/>
  <c r="P220" i="12"/>
  <c r="T216" i="14" l="1"/>
  <c r="AC216" i="14" s="1"/>
  <c r="N216" i="14"/>
  <c r="L217" i="14"/>
  <c r="AE215" i="14"/>
  <c r="AF215" i="14"/>
  <c r="AG215" i="14" s="1"/>
  <c r="G219" i="14"/>
  <c r="H218" i="14"/>
  <c r="AG217" i="13"/>
  <c r="AE217" i="13"/>
  <c r="L218" i="13"/>
  <c r="T218" i="13" s="1"/>
  <c r="AC218" i="13" s="1"/>
  <c r="AF219" i="13" s="1"/>
  <c r="N217" i="13"/>
  <c r="G220" i="13"/>
  <c r="H219" i="13"/>
  <c r="R220" i="12"/>
  <c r="S220" i="12"/>
  <c r="T220" i="12" s="1"/>
  <c r="P221" i="12"/>
  <c r="H219" i="14" l="1"/>
  <c r="G220" i="14"/>
  <c r="L218" i="14"/>
  <c r="N217" i="14"/>
  <c r="T217" i="14"/>
  <c r="AC217" i="14" s="1"/>
  <c r="AF216" i="14"/>
  <c r="AG216" i="14" s="1"/>
  <c r="AE216" i="14"/>
  <c r="AE218" i="13"/>
  <c r="AG218" i="13"/>
  <c r="N218" i="13"/>
  <c r="L219" i="13"/>
  <c r="T219" i="13" s="1"/>
  <c r="AC219" i="13" s="1"/>
  <c r="AF220" i="13" s="1"/>
  <c r="G221" i="13"/>
  <c r="H220" i="13"/>
  <c r="R221" i="12"/>
  <c r="S221" i="12"/>
  <c r="T221" i="12" s="1"/>
  <c r="P222" i="12"/>
  <c r="AE217" i="14" l="1"/>
  <c r="AF217" i="14"/>
  <c r="AG217" i="14" s="1"/>
  <c r="N218" i="14"/>
  <c r="T218" i="14"/>
  <c r="AC218" i="14" s="1"/>
  <c r="L219" i="14"/>
  <c r="H220" i="14"/>
  <c r="G221" i="14"/>
  <c r="AG219" i="13"/>
  <c r="AE219" i="13"/>
  <c r="L220" i="13"/>
  <c r="T220" i="13" s="1"/>
  <c r="AC220" i="13" s="1"/>
  <c r="AF221" i="13" s="1"/>
  <c r="N219" i="13"/>
  <c r="G222" i="13"/>
  <c r="H221" i="13"/>
  <c r="S222" i="12"/>
  <c r="T222" i="12" s="1"/>
  <c r="R222" i="12"/>
  <c r="P223" i="12"/>
  <c r="G222" i="14" l="1"/>
  <c r="H221" i="14"/>
  <c r="T219" i="14"/>
  <c r="AC219" i="14" s="1"/>
  <c r="N219" i="14"/>
  <c r="L220" i="14"/>
  <c r="AE218" i="14"/>
  <c r="AF218" i="14"/>
  <c r="AG218" i="14" s="1"/>
  <c r="AG220" i="13"/>
  <c r="AE220" i="13"/>
  <c r="L221" i="13"/>
  <c r="T221" i="13" s="1"/>
  <c r="AC221" i="13" s="1"/>
  <c r="AF222" i="13" s="1"/>
  <c r="N220" i="13"/>
  <c r="G223" i="13"/>
  <c r="H222" i="13"/>
  <c r="R223" i="12"/>
  <c r="S223" i="12"/>
  <c r="T223" i="12" s="1"/>
  <c r="P224" i="12"/>
  <c r="T220" i="14" l="1"/>
  <c r="AC220" i="14" s="1"/>
  <c r="N220" i="14"/>
  <c r="L221" i="14"/>
  <c r="AE219" i="14"/>
  <c r="AF219" i="14"/>
  <c r="AG219" i="14" s="1"/>
  <c r="G223" i="14"/>
  <c r="H222" i="14"/>
  <c r="AE221" i="13"/>
  <c r="AG221" i="13"/>
  <c r="L222" i="13"/>
  <c r="T222" i="13" s="1"/>
  <c r="AC222" i="13" s="1"/>
  <c r="AF223" i="13" s="1"/>
  <c r="N221" i="13"/>
  <c r="G224" i="13"/>
  <c r="H223" i="13"/>
  <c r="R224" i="12"/>
  <c r="S224" i="12"/>
  <c r="T224" i="12" s="1"/>
  <c r="P225" i="12"/>
  <c r="N221" i="14" l="1"/>
  <c r="L222" i="14"/>
  <c r="T221" i="14"/>
  <c r="AC221" i="14" s="1"/>
  <c r="G224" i="14"/>
  <c r="H223" i="14"/>
  <c r="AF220" i="14"/>
  <c r="AG220" i="14" s="1"/>
  <c r="AE220" i="14"/>
  <c r="AG222" i="13"/>
  <c r="AE222" i="13"/>
  <c r="L223" i="13"/>
  <c r="T223" i="13" s="1"/>
  <c r="AC223" i="13" s="1"/>
  <c r="AF224" i="13" s="1"/>
  <c r="N222" i="13"/>
  <c r="G225" i="13"/>
  <c r="H224" i="13"/>
  <c r="R225" i="12"/>
  <c r="S225" i="12"/>
  <c r="T225" i="12" s="1"/>
  <c r="P226" i="12"/>
  <c r="H224" i="14" l="1"/>
  <c r="G225" i="14"/>
  <c r="AE221" i="14"/>
  <c r="AF221" i="14"/>
  <c r="AG221" i="14" s="1"/>
  <c r="N222" i="14"/>
  <c r="L223" i="14"/>
  <c r="T222" i="14"/>
  <c r="AC222" i="14" s="1"/>
  <c r="AE223" i="13"/>
  <c r="AG223" i="13"/>
  <c r="L224" i="13"/>
  <c r="T224" i="13" s="1"/>
  <c r="AC224" i="13" s="1"/>
  <c r="AF225" i="13" s="1"/>
  <c r="N223" i="13"/>
  <c r="G226" i="13"/>
  <c r="H225" i="13"/>
  <c r="P227" i="12"/>
  <c r="R226" i="12"/>
  <c r="S226" i="12"/>
  <c r="T226" i="12" s="1"/>
  <c r="AE222" i="14" l="1"/>
  <c r="AF222" i="14"/>
  <c r="AG222" i="14" s="1"/>
  <c r="N223" i="14"/>
  <c r="T223" i="14"/>
  <c r="AC223" i="14" s="1"/>
  <c r="L224" i="14"/>
  <c r="G226" i="14"/>
  <c r="H225" i="14"/>
  <c r="AE224" i="13"/>
  <c r="AG224" i="13"/>
  <c r="L225" i="13"/>
  <c r="T225" i="13" s="1"/>
  <c r="AC225" i="13" s="1"/>
  <c r="AF226" i="13" s="1"/>
  <c r="N224" i="13"/>
  <c r="G227" i="13"/>
  <c r="H226" i="13"/>
  <c r="R227" i="12"/>
  <c r="S227" i="12"/>
  <c r="T227" i="12" s="1"/>
  <c r="P228" i="12"/>
  <c r="H226" i="14" l="1"/>
  <c r="G227" i="14"/>
  <c r="N224" i="14"/>
  <c r="T224" i="14"/>
  <c r="AC224" i="14" s="1"/>
  <c r="L225" i="14"/>
  <c r="AF223" i="14"/>
  <c r="AG223" i="14" s="1"/>
  <c r="AE223" i="14"/>
  <c r="AE225" i="13"/>
  <c r="AG225" i="13"/>
  <c r="L226" i="13"/>
  <c r="T226" i="13" s="1"/>
  <c r="AC226" i="13" s="1"/>
  <c r="AF227" i="13" s="1"/>
  <c r="N225" i="13"/>
  <c r="G228" i="13"/>
  <c r="H227" i="13"/>
  <c r="S228" i="12"/>
  <c r="T228" i="12" s="1"/>
  <c r="R228" i="12"/>
  <c r="P229" i="12"/>
  <c r="N225" i="14" l="1"/>
  <c r="T225" i="14"/>
  <c r="AC225" i="14" s="1"/>
  <c r="L226" i="14"/>
  <c r="AE224" i="14"/>
  <c r="AF224" i="14"/>
  <c r="AG224" i="14" s="1"/>
  <c r="H227" i="14"/>
  <c r="G228" i="14"/>
  <c r="AE226" i="13"/>
  <c r="AG226" i="13"/>
  <c r="L227" i="13"/>
  <c r="T227" i="13" s="1"/>
  <c r="AC227" i="13" s="1"/>
  <c r="AF228" i="13" s="1"/>
  <c r="N226" i="13"/>
  <c r="G229" i="13"/>
  <c r="H228" i="13"/>
  <c r="S229" i="12"/>
  <c r="T229" i="12" s="1"/>
  <c r="R229" i="12"/>
  <c r="P230" i="12"/>
  <c r="G229" i="14" l="1"/>
  <c r="H228" i="14"/>
  <c r="T226" i="14"/>
  <c r="AC226" i="14" s="1"/>
  <c r="N226" i="14"/>
  <c r="L227" i="14"/>
  <c r="AE225" i="14"/>
  <c r="AF225" i="14"/>
  <c r="AG225" i="14" s="1"/>
  <c r="AE227" i="13"/>
  <c r="AG227" i="13"/>
  <c r="N227" i="13"/>
  <c r="L228" i="13"/>
  <c r="G230" i="13"/>
  <c r="H229" i="13"/>
  <c r="P231" i="12"/>
  <c r="S230" i="12"/>
  <c r="T230" i="12" s="1"/>
  <c r="R230" i="12"/>
  <c r="N227" i="14" l="1"/>
  <c r="L228" i="14"/>
  <c r="T227" i="14"/>
  <c r="AC227" i="14" s="1"/>
  <c r="AE226" i="14"/>
  <c r="AF226" i="14"/>
  <c r="AG226" i="14" s="1"/>
  <c r="G230" i="14"/>
  <c r="H229" i="14"/>
  <c r="L229" i="13"/>
  <c r="L230" i="13" s="1"/>
  <c r="L231" i="13" s="1"/>
  <c r="L232" i="13" s="1"/>
  <c r="L233" i="13" s="1"/>
  <c r="L234" i="13" s="1"/>
  <c r="L235" i="13" s="1"/>
  <c r="L236" i="13" s="1"/>
  <c r="L237" i="13" s="1"/>
  <c r="L238" i="13" s="1"/>
  <c r="L239" i="13" s="1"/>
  <c r="L240" i="13" s="1"/>
  <c r="N228" i="13"/>
  <c r="O228" i="13" s="1"/>
  <c r="T228" i="13" s="1"/>
  <c r="AC228" i="13" s="1"/>
  <c r="AF229" i="13" s="1"/>
  <c r="G231" i="13"/>
  <c r="H230" i="13"/>
  <c r="S231" i="12"/>
  <c r="T231" i="12" s="1"/>
  <c r="R231" i="12"/>
  <c r="P232" i="12"/>
  <c r="H230" i="14" l="1"/>
  <c r="G231" i="14"/>
  <c r="AE227" i="14"/>
  <c r="AF227" i="14"/>
  <c r="AG227" i="14" s="1"/>
  <c r="N228" i="14"/>
  <c r="O228" i="14" s="1"/>
  <c r="L229" i="14"/>
  <c r="L230" i="14" s="1"/>
  <c r="L231" i="14" s="1"/>
  <c r="L232" i="14" s="1"/>
  <c r="L233" i="14" s="1"/>
  <c r="L234" i="14" s="1"/>
  <c r="L235" i="14" s="1"/>
  <c r="L236" i="14" s="1"/>
  <c r="L237" i="14" s="1"/>
  <c r="L238" i="14" s="1"/>
  <c r="L239" i="14" s="1"/>
  <c r="L240" i="14" s="1"/>
  <c r="AG228" i="13"/>
  <c r="AE228" i="13"/>
  <c r="P228" i="13"/>
  <c r="U228" i="13" s="1"/>
  <c r="Q228" i="13"/>
  <c r="O229" i="13"/>
  <c r="T229" i="13" s="1"/>
  <c r="AC229" i="13" s="1"/>
  <c r="AF230" i="13" s="1"/>
  <c r="G232" i="13"/>
  <c r="H231" i="13"/>
  <c r="S232" i="12"/>
  <c r="T232" i="12" s="1"/>
  <c r="R232" i="12"/>
  <c r="P233" i="12"/>
  <c r="Q228" i="14" l="1"/>
  <c r="O229" i="14"/>
  <c r="P228" i="14"/>
  <c r="U228" i="14" s="1"/>
  <c r="T228" i="14"/>
  <c r="AC228" i="14" s="1"/>
  <c r="H231" i="14"/>
  <c r="G232" i="14"/>
  <c r="AE229" i="13"/>
  <c r="AG229" i="13"/>
  <c r="Q229" i="13"/>
  <c r="O230" i="13"/>
  <c r="T230" i="13" s="1"/>
  <c r="AC230" i="13" s="1"/>
  <c r="AF231" i="13" s="1"/>
  <c r="G233" i="13"/>
  <c r="H232" i="13"/>
  <c r="P234" i="12"/>
  <c r="S233" i="12"/>
  <c r="T233" i="12" s="1"/>
  <c r="R233" i="12"/>
  <c r="G233" i="14" l="1"/>
  <c r="H232" i="14"/>
  <c r="AF228" i="14"/>
  <c r="AG228" i="14" s="1"/>
  <c r="AE228" i="14"/>
  <c r="T229" i="14"/>
  <c r="AC229" i="14" s="1"/>
  <c r="O230" i="14"/>
  <c r="Q229" i="14"/>
  <c r="AG230" i="13"/>
  <c r="AE230" i="13"/>
  <c r="O231" i="13"/>
  <c r="T231" i="13" s="1"/>
  <c r="AC231" i="13" s="1"/>
  <c r="AF232" i="13" s="1"/>
  <c r="Q230" i="13"/>
  <c r="G234" i="13"/>
  <c r="H233" i="13"/>
  <c r="P235" i="12"/>
  <c r="S234" i="12"/>
  <c r="T234" i="12" s="1"/>
  <c r="R234" i="12"/>
  <c r="Q230" i="14" l="1"/>
  <c r="O231" i="14"/>
  <c r="T230" i="14"/>
  <c r="AC230" i="14" s="1"/>
  <c r="AE229" i="14"/>
  <c r="AF229" i="14"/>
  <c r="AG229" i="14" s="1"/>
  <c r="G234" i="14"/>
  <c r="H233" i="14"/>
  <c r="AE231" i="13"/>
  <c r="AG231" i="13"/>
  <c r="O232" i="13"/>
  <c r="T232" i="13" s="1"/>
  <c r="AC232" i="13" s="1"/>
  <c r="AF233" i="13" s="1"/>
  <c r="Q231" i="13"/>
  <c r="G235" i="13"/>
  <c r="H234" i="13"/>
  <c r="S235" i="12"/>
  <c r="T235" i="12" s="1"/>
  <c r="R235" i="12"/>
  <c r="P236" i="12"/>
  <c r="G235" i="14" l="1"/>
  <c r="H234" i="14"/>
  <c r="AE230" i="14"/>
  <c r="AF230" i="14"/>
  <c r="AG230" i="14" s="1"/>
  <c r="T231" i="14"/>
  <c r="AC231" i="14" s="1"/>
  <c r="Q231" i="14"/>
  <c r="O232" i="14"/>
  <c r="AE232" i="13"/>
  <c r="AG232" i="13"/>
  <c r="O233" i="13"/>
  <c r="T233" i="13" s="1"/>
  <c r="AC233" i="13" s="1"/>
  <c r="AF234" i="13" s="1"/>
  <c r="Q232" i="13"/>
  <c r="G236" i="13"/>
  <c r="H235" i="13"/>
  <c r="R236" i="12"/>
  <c r="S236" i="12"/>
  <c r="T236" i="12" s="1"/>
  <c r="P237" i="12"/>
  <c r="T232" i="14" l="1"/>
  <c r="AC232" i="14" s="1"/>
  <c r="O233" i="14"/>
  <c r="Q232" i="14"/>
  <c r="AE231" i="14"/>
  <c r="AF231" i="14"/>
  <c r="AG231" i="14" s="1"/>
  <c r="G236" i="14"/>
  <c r="H235" i="14"/>
  <c r="AG233" i="13"/>
  <c r="AE233" i="13"/>
  <c r="O234" i="13"/>
  <c r="T234" i="13" s="1"/>
  <c r="AC234" i="13" s="1"/>
  <c r="AF235" i="13" s="1"/>
  <c r="Q233" i="13"/>
  <c r="G237" i="13"/>
  <c r="H236" i="13"/>
  <c r="R237" i="12"/>
  <c r="S237" i="12"/>
  <c r="T237" i="12" s="1"/>
  <c r="P238" i="12"/>
  <c r="G237" i="14" l="1"/>
  <c r="H236" i="14"/>
  <c r="Q233" i="14"/>
  <c r="T233" i="14"/>
  <c r="AC233" i="14" s="1"/>
  <c r="O234" i="14"/>
  <c r="AE232" i="14"/>
  <c r="AF232" i="14"/>
  <c r="AG232" i="14" s="1"/>
  <c r="AG234" i="13"/>
  <c r="AE234" i="13"/>
  <c r="O235" i="13"/>
  <c r="T235" i="13" s="1"/>
  <c r="AC235" i="13" s="1"/>
  <c r="AF236" i="13" s="1"/>
  <c r="Q234" i="13"/>
  <c r="G238" i="13"/>
  <c r="H237" i="13"/>
  <c r="S238" i="12"/>
  <c r="T238" i="12" s="1"/>
  <c r="R238" i="12"/>
  <c r="P239" i="12"/>
  <c r="Q234" i="14" l="1"/>
  <c r="O235" i="14"/>
  <c r="T234" i="14"/>
  <c r="AC234" i="14" s="1"/>
  <c r="AE233" i="14"/>
  <c r="AF233" i="14"/>
  <c r="AG233" i="14" s="1"/>
  <c r="G238" i="14"/>
  <c r="H237" i="14"/>
  <c r="AG235" i="13"/>
  <c r="AE235" i="13"/>
  <c r="O236" i="13"/>
  <c r="T236" i="13" s="1"/>
  <c r="AC236" i="13" s="1"/>
  <c r="AF237" i="13" s="1"/>
  <c r="Q235" i="13"/>
  <c r="G239" i="13"/>
  <c r="H238" i="13"/>
  <c r="S239" i="12"/>
  <c r="T239" i="12" s="1"/>
  <c r="R239" i="12"/>
  <c r="P240" i="12"/>
  <c r="H238" i="14" l="1"/>
  <c r="G239" i="14"/>
  <c r="AE234" i="14"/>
  <c r="AF234" i="14"/>
  <c r="AG234" i="14" s="1"/>
  <c r="O236" i="14"/>
  <c r="Q235" i="14"/>
  <c r="T235" i="14"/>
  <c r="AC235" i="14" s="1"/>
  <c r="AE236" i="13"/>
  <c r="AG236" i="13"/>
  <c r="O237" i="13"/>
  <c r="T237" i="13" s="1"/>
  <c r="AC237" i="13" s="1"/>
  <c r="AF238" i="13" s="1"/>
  <c r="Q236" i="13"/>
  <c r="G240" i="13"/>
  <c r="H239" i="13"/>
  <c r="S240" i="12"/>
  <c r="T240" i="12" s="1"/>
  <c r="R240" i="12"/>
  <c r="P241" i="12"/>
  <c r="AF235" i="14" l="1"/>
  <c r="AG235" i="14" s="1"/>
  <c r="AE235" i="14"/>
  <c r="Q236" i="14"/>
  <c r="O237" i="14"/>
  <c r="T236" i="14"/>
  <c r="AC236" i="14" s="1"/>
  <c r="H239" i="14"/>
  <c r="G240" i="14"/>
  <c r="AG237" i="13"/>
  <c r="AE237" i="13"/>
  <c r="O238" i="13"/>
  <c r="T238" i="13" s="1"/>
  <c r="AC238" i="13" s="1"/>
  <c r="AF239" i="13" s="1"/>
  <c r="Q237" i="13"/>
  <c r="G241" i="13"/>
  <c r="H240" i="13"/>
  <c r="R241" i="12"/>
  <c r="S241" i="12"/>
  <c r="T241" i="12" s="1"/>
  <c r="P242" i="12"/>
  <c r="G241" i="14" l="1"/>
  <c r="H240" i="14"/>
  <c r="AF236" i="14"/>
  <c r="AG236" i="14" s="1"/>
  <c r="AE236" i="14"/>
  <c r="O238" i="14"/>
  <c r="Q237" i="14"/>
  <c r="T237" i="14"/>
  <c r="AC237" i="14" s="1"/>
  <c r="AG238" i="13"/>
  <c r="AE238" i="13"/>
  <c r="O239" i="13"/>
  <c r="T239" i="13" s="1"/>
  <c r="AC239" i="13" s="1"/>
  <c r="AF240" i="13" s="1"/>
  <c r="Q238" i="13"/>
  <c r="G242" i="13"/>
  <c r="H241" i="13"/>
  <c r="S242" i="12"/>
  <c r="T242" i="12" s="1"/>
  <c r="R242" i="12"/>
  <c r="P243" i="12"/>
  <c r="AE237" i="14" l="1"/>
  <c r="AF237" i="14"/>
  <c r="AG237" i="14" s="1"/>
  <c r="Q238" i="14"/>
  <c r="T238" i="14"/>
  <c r="AC238" i="14" s="1"/>
  <c r="O239" i="14"/>
  <c r="H241" i="14"/>
  <c r="G242" i="14"/>
  <c r="AG239" i="13"/>
  <c r="AE239" i="13"/>
  <c r="Q239" i="13"/>
  <c r="O240" i="13"/>
  <c r="T240" i="13" s="1"/>
  <c r="AC240" i="13" s="1"/>
  <c r="AF241" i="13" s="1"/>
  <c r="G243" i="13"/>
  <c r="H242" i="13"/>
  <c r="S243" i="12"/>
  <c r="T243" i="12" s="1"/>
  <c r="R243" i="12"/>
  <c r="P244" i="12"/>
  <c r="G243" i="14" l="1"/>
  <c r="H242" i="14"/>
  <c r="O240" i="14"/>
  <c r="T239" i="14"/>
  <c r="AC239" i="14" s="1"/>
  <c r="Q239" i="14"/>
  <c r="AE238" i="14"/>
  <c r="AF238" i="14"/>
  <c r="AG238" i="14" s="1"/>
  <c r="AG240" i="13"/>
  <c r="AE240" i="13"/>
  <c r="Q240" i="13"/>
  <c r="O241" i="13"/>
  <c r="T241" i="13" s="1"/>
  <c r="AC241" i="13" s="1"/>
  <c r="AF242" i="13" s="1"/>
  <c r="G244" i="13"/>
  <c r="H243" i="13"/>
  <c r="S244" i="12"/>
  <c r="T244" i="12" s="1"/>
  <c r="R244" i="12"/>
  <c r="P245" i="12"/>
  <c r="AE239" i="14" l="1"/>
  <c r="AF239" i="14"/>
  <c r="AG239" i="14" s="1"/>
  <c r="O241" i="14"/>
  <c r="Q240" i="14"/>
  <c r="T240" i="14"/>
  <c r="AC240" i="14" s="1"/>
  <c r="H243" i="14"/>
  <c r="G244" i="14"/>
  <c r="AE241" i="13"/>
  <c r="AG241" i="13"/>
  <c r="O242" i="13"/>
  <c r="T242" i="13" s="1"/>
  <c r="AC242" i="13" s="1"/>
  <c r="AF243" i="13" s="1"/>
  <c r="Q241" i="13"/>
  <c r="G245" i="13"/>
  <c r="H244" i="13"/>
  <c r="S245" i="12"/>
  <c r="T245" i="12" s="1"/>
  <c r="R245" i="12"/>
  <c r="P246" i="12"/>
  <c r="H244" i="14" l="1"/>
  <c r="G245" i="14"/>
  <c r="AE240" i="14"/>
  <c r="AF240" i="14"/>
  <c r="AG240" i="14" s="1"/>
  <c r="O242" i="14"/>
  <c r="T241" i="14"/>
  <c r="AC241" i="14" s="1"/>
  <c r="Q241" i="14"/>
  <c r="AG242" i="13"/>
  <c r="AE242" i="13"/>
  <c r="O243" i="13"/>
  <c r="T243" i="13" s="1"/>
  <c r="AC243" i="13" s="1"/>
  <c r="AF244" i="13" s="1"/>
  <c r="Q242" i="13"/>
  <c r="G246" i="13"/>
  <c r="H245" i="13"/>
  <c r="S246" i="12"/>
  <c r="T246" i="12" s="1"/>
  <c r="R246" i="12"/>
  <c r="P247" i="12"/>
  <c r="AF241" i="14" l="1"/>
  <c r="AG241" i="14" s="1"/>
  <c r="AE241" i="14"/>
  <c r="Q242" i="14"/>
  <c r="T242" i="14"/>
  <c r="AC242" i="14" s="1"/>
  <c r="O243" i="14"/>
  <c r="H245" i="14"/>
  <c r="G246" i="14"/>
  <c r="AE243" i="13"/>
  <c r="AG243" i="13"/>
  <c r="O244" i="13"/>
  <c r="T244" i="13" s="1"/>
  <c r="AC244" i="13" s="1"/>
  <c r="AF245" i="13" s="1"/>
  <c r="Q243" i="13"/>
  <c r="G247" i="13"/>
  <c r="H246" i="13"/>
  <c r="S247" i="12"/>
  <c r="T247" i="12" s="1"/>
  <c r="R247" i="12"/>
  <c r="P248" i="12"/>
  <c r="AE242" i="14" l="1"/>
  <c r="AF242" i="14"/>
  <c r="AG242" i="14" s="1"/>
  <c r="H246" i="14"/>
  <c r="G247" i="14"/>
  <c r="T243" i="14"/>
  <c r="AC243" i="14" s="1"/>
  <c r="Q243" i="14"/>
  <c r="O244" i="14"/>
  <c r="AG244" i="13"/>
  <c r="AE244" i="13"/>
  <c r="O245" i="13"/>
  <c r="T245" i="13" s="1"/>
  <c r="AC245" i="13" s="1"/>
  <c r="AF246" i="13" s="1"/>
  <c r="Q244" i="13"/>
  <c r="G248" i="13"/>
  <c r="H247" i="13"/>
  <c r="R248" i="12"/>
  <c r="S248" i="12"/>
  <c r="T248" i="12" s="1"/>
  <c r="P249" i="12"/>
  <c r="G248" i="14" l="1"/>
  <c r="H247" i="14"/>
  <c r="Q244" i="14"/>
  <c r="O245" i="14"/>
  <c r="T244" i="14"/>
  <c r="AC244" i="14" s="1"/>
  <c r="AE243" i="14"/>
  <c r="AF243" i="14"/>
  <c r="AG243" i="14" s="1"/>
  <c r="AG245" i="13"/>
  <c r="AE245" i="13"/>
  <c r="O246" i="13"/>
  <c r="T246" i="13" s="1"/>
  <c r="AC246" i="13" s="1"/>
  <c r="AF247" i="13" s="1"/>
  <c r="Q245" i="13"/>
  <c r="G249" i="13"/>
  <c r="H248" i="13"/>
  <c r="S249" i="12"/>
  <c r="T249" i="12" s="1"/>
  <c r="R249" i="12"/>
  <c r="P250" i="12"/>
  <c r="AE244" i="14" l="1"/>
  <c r="AF244" i="14"/>
  <c r="AG244" i="14" s="1"/>
  <c r="O246" i="14"/>
  <c r="Q245" i="14"/>
  <c r="T245" i="14"/>
  <c r="AC245" i="14" s="1"/>
  <c r="G249" i="14"/>
  <c r="H248" i="14"/>
  <c r="AE246" i="13"/>
  <c r="AG246" i="13"/>
  <c r="O247" i="13"/>
  <c r="Q246" i="13"/>
  <c r="G250" i="13"/>
  <c r="H249" i="13"/>
  <c r="S250" i="12"/>
  <c r="T250" i="12" s="1"/>
  <c r="R250" i="12"/>
  <c r="P251" i="12"/>
  <c r="T246" i="14" l="1"/>
  <c r="AC246" i="14" s="1"/>
  <c r="Q246" i="14"/>
  <c r="O247" i="14"/>
  <c r="AF245" i="14"/>
  <c r="AG245" i="14" s="1"/>
  <c r="AE245" i="14"/>
  <c r="H249" i="14"/>
  <c r="G250" i="14"/>
  <c r="O248" i="13"/>
  <c r="O249" i="13" s="1"/>
  <c r="O250" i="13" s="1"/>
  <c r="O251" i="13" s="1"/>
  <c r="O252" i="13" s="1"/>
  <c r="O253" i="13" s="1"/>
  <c r="Q247" i="13"/>
  <c r="R247" i="13" s="1"/>
  <c r="G251" i="13"/>
  <c r="H250" i="13"/>
  <c r="R251" i="12"/>
  <c r="S251" i="12"/>
  <c r="T251" i="12" s="1"/>
  <c r="P252" i="12"/>
  <c r="G251" i="14" l="1"/>
  <c r="H250" i="14"/>
  <c r="Q247" i="14"/>
  <c r="R247" i="14" s="1"/>
  <c r="O248" i="14"/>
  <c r="O249" i="14" s="1"/>
  <c r="O250" i="14" s="1"/>
  <c r="O251" i="14" s="1"/>
  <c r="O252" i="14" s="1"/>
  <c r="O253" i="14" s="1"/>
  <c r="AE246" i="14"/>
  <c r="AF246" i="14"/>
  <c r="AG246" i="14" s="1"/>
  <c r="R248" i="13"/>
  <c r="S247" i="13"/>
  <c r="U247" i="13" s="1"/>
  <c r="T247" i="13"/>
  <c r="AC247" i="13" s="1"/>
  <c r="AF248" i="13" s="1"/>
  <c r="G252" i="13"/>
  <c r="H251" i="13"/>
  <c r="S252" i="12"/>
  <c r="T252" i="12" s="1"/>
  <c r="R252" i="12"/>
  <c r="P253" i="12"/>
  <c r="T247" i="14" l="1"/>
  <c r="AC247" i="14" s="1"/>
  <c r="R248" i="14"/>
  <c r="S247" i="14"/>
  <c r="U247" i="14" s="1"/>
  <c r="G252" i="14"/>
  <c r="H251" i="14"/>
  <c r="AG247" i="13"/>
  <c r="AE247" i="13"/>
  <c r="T248" i="13"/>
  <c r="AC248" i="13" s="1"/>
  <c r="AF249" i="13" s="1"/>
  <c r="R249" i="13"/>
  <c r="G253" i="13"/>
  <c r="H252" i="13"/>
  <c r="S253" i="12"/>
  <c r="T253" i="12" s="1"/>
  <c r="R253" i="12"/>
  <c r="P254" i="12"/>
  <c r="G253" i="14" l="1"/>
  <c r="H252" i="14"/>
  <c r="R249" i="14"/>
  <c r="T248" i="14"/>
  <c r="AC248" i="14" s="1"/>
  <c r="AF247" i="14"/>
  <c r="AG247" i="14" s="1"/>
  <c r="AE247" i="14"/>
  <c r="R250" i="13"/>
  <c r="T249" i="13"/>
  <c r="AC249" i="13" s="1"/>
  <c r="AF250" i="13" s="1"/>
  <c r="AG248" i="13"/>
  <c r="AE248" i="13"/>
  <c r="G254" i="13"/>
  <c r="H253" i="13"/>
  <c r="R254" i="12"/>
  <c r="S254" i="12"/>
  <c r="T254" i="12" s="1"/>
  <c r="P255" i="12"/>
  <c r="T249" i="14" l="1"/>
  <c r="AC249" i="14" s="1"/>
  <c r="R250" i="14"/>
  <c r="AF248" i="14"/>
  <c r="AG248" i="14" s="1"/>
  <c r="AE248" i="14"/>
  <c r="G254" i="14"/>
  <c r="H253" i="14"/>
  <c r="AE249" i="13"/>
  <c r="AG249" i="13"/>
  <c r="R251" i="13"/>
  <c r="T250" i="13"/>
  <c r="AC250" i="13" s="1"/>
  <c r="AF251" i="13" s="1"/>
  <c r="G255" i="13"/>
  <c r="H254" i="13"/>
  <c r="S255" i="12"/>
  <c r="T255" i="12" s="1"/>
  <c r="R255" i="12"/>
  <c r="P256" i="12"/>
  <c r="T250" i="14" l="1"/>
  <c r="AC250" i="14" s="1"/>
  <c r="R251" i="14"/>
  <c r="H254" i="14"/>
  <c r="G255" i="14"/>
  <c r="AF249" i="14"/>
  <c r="AG249" i="14" s="1"/>
  <c r="AE249" i="14"/>
  <c r="AG250" i="13"/>
  <c r="AE250" i="13"/>
  <c r="R252" i="13"/>
  <c r="T251" i="13"/>
  <c r="AC251" i="13" s="1"/>
  <c r="AF252" i="13" s="1"/>
  <c r="G256" i="13"/>
  <c r="H255" i="13"/>
  <c r="S256" i="12"/>
  <c r="T256" i="12" s="1"/>
  <c r="R256" i="12"/>
  <c r="P257" i="12"/>
  <c r="G256" i="14" l="1"/>
  <c r="H255" i="14"/>
  <c r="T251" i="14"/>
  <c r="AC251" i="14" s="1"/>
  <c r="R252" i="14"/>
  <c r="AE250" i="14"/>
  <c r="AF250" i="14"/>
  <c r="AG250" i="14" s="1"/>
  <c r="AG251" i="13"/>
  <c r="AE251" i="13"/>
  <c r="R253" i="13"/>
  <c r="T252" i="13"/>
  <c r="AC252" i="13" s="1"/>
  <c r="AF253" i="13" s="1"/>
  <c r="G257" i="13"/>
  <c r="H256" i="13"/>
  <c r="S257" i="12"/>
  <c r="T257" i="12" s="1"/>
  <c r="R257" i="12"/>
  <c r="P258" i="12"/>
  <c r="AE251" i="14" l="1"/>
  <c r="AF251" i="14"/>
  <c r="AG251" i="14" s="1"/>
  <c r="T252" i="14"/>
  <c r="AC252" i="14" s="1"/>
  <c r="R253" i="14"/>
  <c r="G257" i="14"/>
  <c r="H256" i="14"/>
  <c r="AE252" i="13"/>
  <c r="AG252" i="13"/>
  <c r="R254" i="13"/>
  <c r="T253" i="13"/>
  <c r="AC253" i="13" s="1"/>
  <c r="AF254" i="13" s="1"/>
  <c r="G258" i="13"/>
  <c r="H257" i="13"/>
  <c r="R258" i="12"/>
  <c r="S258" i="12"/>
  <c r="T258" i="12" s="1"/>
  <c r="P259" i="12"/>
  <c r="AE252" i="14" l="1"/>
  <c r="AF252" i="14"/>
  <c r="AG252" i="14" s="1"/>
  <c r="H257" i="14"/>
  <c r="G258" i="14"/>
  <c r="T253" i="14"/>
  <c r="AC253" i="14" s="1"/>
  <c r="R254" i="14"/>
  <c r="AG253" i="13"/>
  <c r="AE253" i="13"/>
  <c r="R255" i="13"/>
  <c r="T254" i="13"/>
  <c r="AC254" i="13" s="1"/>
  <c r="AF255" i="13" s="1"/>
  <c r="G259" i="13"/>
  <c r="H258" i="13"/>
  <c r="P260" i="12"/>
  <c r="S259" i="12"/>
  <c r="T259" i="12" s="1"/>
  <c r="R259" i="12"/>
  <c r="AF253" i="14" l="1"/>
  <c r="AG253" i="14" s="1"/>
  <c r="AE253" i="14"/>
  <c r="T254" i="14"/>
  <c r="AC254" i="14" s="1"/>
  <c r="R255" i="14"/>
  <c r="G259" i="14"/>
  <c r="H258" i="14"/>
  <c r="AE254" i="13"/>
  <c r="AG254" i="13"/>
  <c r="R256" i="13"/>
  <c r="T255" i="13"/>
  <c r="AC255" i="13" s="1"/>
  <c r="AF256" i="13" s="1"/>
  <c r="G260" i="13"/>
  <c r="H259" i="13"/>
  <c r="S260" i="12"/>
  <c r="T260" i="12" s="1"/>
  <c r="R260" i="12"/>
  <c r="P261" i="12"/>
  <c r="AE254" i="14" l="1"/>
  <c r="AF254" i="14"/>
  <c r="AG254" i="14" s="1"/>
  <c r="G260" i="14"/>
  <c r="H259" i="14"/>
  <c r="R256" i="14"/>
  <c r="T255" i="14"/>
  <c r="AC255" i="14" s="1"/>
  <c r="AE255" i="13"/>
  <c r="AG255" i="13"/>
  <c r="R257" i="13"/>
  <c r="T256" i="13"/>
  <c r="AC256" i="13" s="1"/>
  <c r="AF257" i="13" s="1"/>
  <c r="G261" i="13"/>
  <c r="H260" i="13"/>
  <c r="S261" i="12"/>
  <c r="T261" i="12" s="1"/>
  <c r="R261" i="12"/>
  <c r="P262" i="12"/>
  <c r="H260" i="14" l="1"/>
  <c r="G261" i="14"/>
  <c r="AF255" i="14"/>
  <c r="AG255" i="14" s="1"/>
  <c r="AE255" i="14"/>
  <c r="T256" i="14"/>
  <c r="AC256" i="14" s="1"/>
  <c r="R257" i="14"/>
  <c r="AE256" i="13"/>
  <c r="AG256" i="13"/>
  <c r="R258" i="13"/>
  <c r="T257" i="13"/>
  <c r="AC257" i="13" s="1"/>
  <c r="AF258" i="13" s="1"/>
  <c r="G262" i="13"/>
  <c r="H261" i="13"/>
  <c r="R262" i="12"/>
  <c r="S262" i="12"/>
  <c r="T262" i="12" s="1"/>
  <c r="P263" i="12"/>
  <c r="T257" i="14" l="1"/>
  <c r="AC257" i="14" s="1"/>
  <c r="R258" i="14"/>
  <c r="G262" i="14"/>
  <c r="H261" i="14"/>
  <c r="AE256" i="14"/>
  <c r="AF256" i="14"/>
  <c r="AG256" i="14" s="1"/>
  <c r="AG257" i="13"/>
  <c r="AE257" i="13"/>
  <c r="R259" i="13"/>
  <c r="T258" i="13"/>
  <c r="AC258" i="13" s="1"/>
  <c r="AF259" i="13" s="1"/>
  <c r="G263" i="13"/>
  <c r="H262" i="13"/>
  <c r="P264" i="12"/>
  <c r="S263" i="12"/>
  <c r="T263" i="12" s="1"/>
  <c r="R263" i="12"/>
  <c r="G263" i="14" l="1"/>
  <c r="H262" i="14"/>
  <c r="T258" i="14"/>
  <c r="AC258" i="14" s="1"/>
  <c r="R259" i="14"/>
  <c r="AF257" i="14"/>
  <c r="AG257" i="14" s="1"/>
  <c r="AE257" i="14"/>
  <c r="AG258" i="13"/>
  <c r="AE258" i="13"/>
  <c r="R260" i="13"/>
  <c r="T259" i="13"/>
  <c r="AC259" i="13" s="1"/>
  <c r="AF260" i="13" s="1"/>
  <c r="G264" i="13"/>
  <c r="H263" i="13"/>
  <c r="P265" i="12"/>
  <c r="R264" i="12"/>
  <c r="S264" i="12"/>
  <c r="T264" i="12" s="1"/>
  <c r="R260" i="14" l="1"/>
  <c r="T259" i="14"/>
  <c r="AC259" i="14" s="1"/>
  <c r="AE258" i="14"/>
  <c r="AF258" i="14"/>
  <c r="AG258" i="14" s="1"/>
  <c r="H263" i="14"/>
  <c r="G264" i="14"/>
  <c r="AE259" i="13"/>
  <c r="AG259" i="13"/>
  <c r="R261" i="13"/>
  <c r="T260" i="13"/>
  <c r="AC260" i="13" s="1"/>
  <c r="AF261" i="13" s="1"/>
  <c r="G265" i="13"/>
  <c r="H264" i="13"/>
  <c r="S265" i="12"/>
  <c r="T265" i="12" s="1"/>
  <c r="R265" i="12"/>
  <c r="P266" i="12"/>
  <c r="G265" i="14" l="1"/>
  <c r="H264" i="14"/>
  <c r="AE259" i="14"/>
  <c r="AF259" i="14"/>
  <c r="AG259" i="14" s="1"/>
  <c r="T260" i="14"/>
  <c r="AC260" i="14" s="1"/>
  <c r="R261" i="14"/>
  <c r="AG260" i="13"/>
  <c r="AE260" i="13"/>
  <c r="R262" i="13"/>
  <c r="T261" i="13"/>
  <c r="AC261" i="13" s="1"/>
  <c r="AF262" i="13" s="1"/>
  <c r="G266" i="13"/>
  <c r="H265" i="13"/>
  <c r="R266" i="12"/>
  <c r="S266" i="12"/>
  <c r="T266" i="12" s="1"/>
  <c r="P267" i="12"/>
  <c r="T261" i="14" l="1"/>
  <c r="AC261" i="14" s="1"/>
  <c r="R262" i="14"/>
  <c r="AE260" i="14"/>
  <c r="AF260" i="14"/>
  <c r="AG260" i="14" s="1"/>
  <c r="H265" i="14"/>
  <c r="G266" i="14"/>
  <c r="AG261" i="13"/>
  <c r="AE261" i="13"/>
  <c r="R263" i="13"/>
  <c r="T262" i="13"/>
  <c r="AC262" i="13" s="1"/>
  <c r="AF263" i="13" s="1"/>
  <c r="G267" i="13"/>
  <c r="H266" i="13"/>
  <c r="S267" i="12"/>
  <c r="T267" i="12" s="1"/>
  <c r="R267" i="12"/>
  <c r="P268" i="12"/>
  <c r="H266" i="14" l="1"/>
  <c r="G267" i="14"/>
  <c r="T262" i="14"/>
  <c r="AC262" i="14" s="1"/>
  <c r="R263" i="14"/>
  <c r="AE261" i="14"/>
  <c r="AF261" i="14"/>
  <c r="AG261" i="14" s="1"/>
  <c r="AE262" i="13"/>
  <c r="AG262" i="13"/>
  <c r="R264" i="13"/>
  <c r="T263" i="13"/>
  <c r="AC263" i="13" s="1"/>
  <c r="AF264" i="13" s="1"/>
  <c r="G268" i="13"/>
  <c r="H267" i="13"/>
  <c r="S268" i="12"/>
  <c r="T268" i="12" s="1"/>
  <c r="R268" i="12"/>
  <c r="P269" i="12"/>
  <c r="R264" i="14" l="1"/>
  <c r="T263" i="14"/>
  <c r="AC263" i="14" s="1"/>
  <c r="AE262" i="14"/>
  <c r="AF262" i="14"/>
  <c r="AG262" i="14" s="1"/>
  <c r="H267" i="14"/>
  <c r="G268" i="14"/>
  <c r="AG263" i="13"/>
  <c r="AE263" i="13"/>
  <c r="R265" i="13"/>
  <c r="T264" i="13"/>
  <c r="AC264" i="13" s="1"/>
  <c r="AF265" i="13" s="1"/>
  <c r="G269" i="13"/>
  <c r="H268" i="13"/>
  <c r="S269" i="12"/>
  <c r="T269" i="12" s="1"/>
  <c r="R269" i="12"/>
  <c r="P270" i="12"/>
  <c r="H268" i="14" l="1"/>
  <c r="G269" i="14"/>
  <c r="AE263" i="14"/>
  <c r="AF263" i="14"/>
  <c r="AG263" i="14" s="1"/>
  <c r="T264" i="14"/>
  <c r="AC264" i="14" s="1"/>
  <c r="R265" i="14"/>
  <c r="AG264" i="13"/>
  <c r="AE264" i="13"/>
  <c r="R266" i="13"/>
  <c r="T265" i="13"/>
  <c r="AC265" i="13" s="1"/>
  <c r="AF266" i="13" s="1"/>
  <c r="G270" i="13"/>
  <c r="H269" i="13"/>
  <c r="R270" i="12"/>
  <c r="S270" i="12"/>
  <c r="T270" i="12" s="1"/>
  <c r="P271" i="12"/>
  <c r="G270" i="14" l="1"/>
  <c r="H269" i="14"/>
  <c r="R266" i="14"/>
  <c r="T265" i="14"/>
  <c r="AC265" i="14" s="1"/>
  <c r="AE264" i="14"/>
  <c r="AF264" i="14"/>
  <c r="AG264" i="14" s="1"/>
  <c r="AE265" i="13"/>
  <c r="AG265" i="13"/>
  <c r="R267" i="13"/>
  <c r="T266" i="13"/>
  <c r="AC266" i="13" s="1"/>
  <c r="AF267" i="13" s="1"/>
  <c r="G271" i="13"/>
  <c r="H270" i="13"/>
  <c r="R271" i="12"/>
  <c r="S271" i="12"/>
  <c r="T271" i="12" s="1"/>
  <c r="P272" i="12"/>
  <c r="R267" i="14" l="1"/>
  <c r="T266" i="14"/>
  <c r="AC266" i="14" s="1"/>
  <c r="AE265" i="14"/>
  <c r="AF265" i="14"/>
  <c r="AG265" i="14" s="1"/>
  <c r="H270" i="14"/>
  <c r="G271" i="14"/>
  <c r="AG266" i="13"/>
  <c r="AE266" i="13"/>
  <c r="R268" i="13"/>
  <c r="T267" i="13"/>
  <c r="AC267" i="13" s="1"/>
  <c r="AF268" i="13" s="1"/>
  <c r="G272" i="13"/>
  <c r="H271" i="13"/>
  <c r="R272" i="12"/>
  <c r="S272" i="12"/>
  <c r="T272" i="12" s="1"/>
  <c r="P273" i="12"/>
  <c r="G272" i="14" l="1"/>
  <c r="H271" i="14"/>
  <c r="AF266" i="14"/>
  <c r="AG266" i="14" s="1"/>
  <c r="AE266" i="14"/>
  <c r="R268" i="14"/>
  <c r="T267" i="14"/>
  <c r="AC267" i="14" s="1"/>
  <c r="AE267" i="13"/>
  <c r="AG267" i="13"/>
  <c r="R269" i="13"/>
  <c r="T268" i="13"/>
  <c r="AC268" i="13" s="1"/>
  <c r="AF269" i="13" s="1"/>
  <c r="G273" i="13"/>
  <c r="H272" i="13"/>
  <c r="P274" i="12"/>
  <c r="R273" i="12"/>
  <c r="S273" i="12"/>
  <c r="T273" i="12" s="1"/>
  <c r="AE267" i="14" l="1"/>
  <c r="AF267" i="14"/>
  <c r="AG267" i="14" s="1"/>
  <c r="R269" i="14"/>
  <c r="T268" i="14"/>
  <c r="AC268" i="14" s="1"/>
  <c r="G273" i="14"/>
  <c r="H272" i="14"/>
  <c r="AG268" i="13"/>
  <c r="AE268" i="13"/>
  <c r="R270" i="13"/>
  <c r="T269" i="13"/>
  <c r="AC269" i="13" s="1"/>
  <c r="AF270" i="13" s="1"/>
  <c r="G274" i="13"/>
  <c r="H273" i="13"/>
  <c r="R274" i="12"/>
  <c r="S274" i="12"/>
  <c r="T274" i="12" s="1"/>
  <c r="P275" i="12"/>
  <c r="G274" i="14" l="1"/>
  <c r="H273" i="14"/>
  <c r="AE268" i="14"/>
  <c r="AF268" i="14"/>
  <c r="AG268" i="14" s="1"/>
  <c r="R270" i="14"/>
  <c r="T269" i="14"/>
  <c r="AC269" i="14" s="1"/>
  <c r="AG269" i="13"/>
  <c r="AE269" i="13"/>
  <c r="R271" i="13"/>
  <c r="T270" i="13"/>
  <c r="AC270" i="13" s="1"/>
  <c r="AF271" i="13" s="1"/>
  <c r="G275" i="13"/>
  <c r="H274" i="13"/>
  <c r="S275" i="12"/>
  <c r="T275" i="12" s="1"/>
  <c r="R275" i="12"/>
  <c r="P276" i="12"/>
  <c r="AE269" i="14" l="1"/>
  <c r="AF269" i="14"/>
  <c r="AG269" i="14" s="1"/>
  <c r="R271" i="14"/>
  <c r="T270" i="14"/>
  <c r="AC270" i="14" s="1"/>
  <c r="H274" i="14"/>
  <c r="G275" i="14"/>
  <c r="AE270" i="13"/>
  <c r="AG270" i="13"/>
  <c r="R272" i="13"/>
  <c r="T271" i="13"/>
  <c r="AC271" i="13" s="1"/>
  <c r="AF272" i="13" s="1"/>
  <c r="G276" i="13"/>
  <c r="H275" i="13"/>
  <c r="R276" i="12"/>
  <c r="S276" i="12"/>
  <c r="T276" i="12" s="1"/>
  <c r="P277" i="12"/>
  <c r="AE270" i="14" l="1"/>
  <c r="AF270" i="14"/>
  <c r="AG270" i="14" s="1"/>
  <c r="R272" i="14"/>
  <c r="T271" i="14"/>
  <c r="AC271" i="14" s="1"/>
  <c r="G276" i="14"/>
  <c r="H275" i="14"/>
  <c r="AG271" i="13"/>
  <c r="AE271" i="13"/>
  <c r="R273" i="13"/>
  <c r="T272" i="13"/>
  <c r="AC272" i="13" s="1"/>
  <c r="AF273" i="13" s="1"/>
  <c r="G277" i="13"/>
  <c r="H276" i="13"/>
  <c r="R277" i="12"/>
  <c r="S277" i="12"/>
  <c r="T277" i="12" s="1"/>
  <c r="P278" i="12"/>
  <c r="H276" i="14" l="1"/>
  <c r="G277" i="14"/>
  <c r="AE271" i="14"/>
  <c r="AF271" i="14"/>
  <c r="AG271" i="14" s="1"/>
  <c r="R273" i="14"/>
  <c r="T272" i="14"/>
  <c r="AC272" i="14" s="1"/>
  <c r="R274" i="13"/>
  <c r="T273" i="13"/>
  <c r="AC273" i="13" s="1"/>
  <c r="AF274" i="13" s="1"/>
  <c r="AE272" i="13"/>
  <c r="AG272" i="13"/>
  <c r="G278" i="13"/>
  <c r="H277" i="13"/>
  <c r="P279" i="12"/>
  <c r="R278" i="12"/>
  <c r="S278" i="12"/>
  <c r="T278" i="12" s="1"/>
  <c r="AE272" i="14" l="1"/>
  <c r="AF272" i="14"/>
  <c r="AG272" i="14" s="1"/>
  <c r="R274" i="14"/>
  <c r="T273" i="14"/>
  <c r="AC273" i="14" s="1"/>
  <c r="G278" i="14"/>
  <c r="H277" i="14"/>
  <c r="AG273" i="13"/>
  <c r="AE273" i="13"/>
  <c r="R275" i="13"/>
  <c r="T274" i="13"/>
  <c r="AC274" i="13" s="1"/>
  <c r="AF275" i="13" s="1"/>
  <c r="G279" i="13"/>
  <c r="H278" i="13"/>
  <c r="S279" i="12"/>
  <c r="T279" i="12" s="1"/>
  <c r="R279" i="12"/>
  <c r="P280" i="12"/>
  <c r="G279" i="14" l="1"/>
  <c r="H278" i="14"/>
  <c r="AE273" i="14"/>
  <c r="AF273" i="14"/>
  <c r="AG273" i="14" s="1"/>
  <c r="R275" i="14"/>
  <c r="T274" i="14"/>
  <c r="AC274" i="14" s="1"/>
  <c r="AE274" i="13"/>
  <c r="AG274" i="13"/>
  <c r="R276" i="13"/>
  <c r="T275" i="13"/>
  <c r="AC275" i="13" s="1"/>
  <c r="AF276" i="13" s="1"/>
  <c r="G280" i="13"/>
  <c r="H279" i="13"/>
  <c r="R280" i="12"/>
  <c r="S280" i="12"/>
  <c r="T280" i="12" s="1"/>
  <c r="P281" i="12"/>
  <c r="AE274" i="14" l="1"/>
  <c r="AF274" i="14"/>
  <c r="AG274" i="14" s="1"/>
  <c r="R276" i="14"/>
  <c r="T275" i="14"/>
  <c r="AC275" i="14" s="1"/>
  <c r="H279" i="14"/>
  <c r="G280" i="14"/>
  <c r="AG275" i="13"/>
  <c r="AE275" i="13"/>
  <c r="R277" i="13"/>
  <c r="T276" i="13"/>
  <c r="AC276" i="13" s="1"/>
  <c r="AF277" i="13" s="1"/>
  <c r="G281" i="13"/>
  <c r="H280" i="13"/>
  <c r="R281" i="12"/>
  <c r="S281" i="12"/>
  <c r="T281" i="12" s="1"/>
  <c r="P282" i="12"/>
  <c r="H280" i="14" l="1"/>
  <c r="G281" i="14"/>
  <c r="AE275" i="14"/>
  <c r="AF275" i="14"/>
  <c r="AG275" i="14" s="1"/>
  <c r="R277" i="14"/>
  <c r="T276" i="14"/>
  <c r="AC276" i="14" s="1"/>
  <c r="AE276" i="13"/>
  <c r="AG276" i="13"/>
  <c r="R278" i="13"/>
  <c r="T277" i="13"/>
  <c r="AC277" i="13" s="1"/>
  <c r="AF278" i="13" s="1"/>
  <c r="G282" i="13"/>
  <c r="H281" i="13"/>
  <c r="R282" i="12"/>
  <c r="S282" i="12"/>
  <c r="T282" i="12" s="1"/>
  <c r="P283" i="12"/>
  <c r="AE276" i="14" l="1"/>
  <c r="AF276" i="14"/>
  <c r="AG276" i="14" s="1"/>
  <c r="R278" i="14"/>
  <c r="T277" i="14"/>
  <c r="AC277" i="14" s="1"/>
  <c r="H281" i="14"/>
  <c r="G282" i="14"/>
  <c r="AG277" i="13"/>
  <c r="AE277" i="13"/>
  <c r="R279" i="13"/>
  <c r="T278" i="13"/>
  <c r="AC278" i="13" s="1"/>
  <c r="AF279" i="13" s="1"/>
  <c r="G283" i="13"/>
  <c r="H282" i="13"/>
  <c r="P284" i="12"/>
  <c r="R283" i="12"/>
  <c r="S283" i="12"/>
  <c r="T283" i="12" s="1"/>
  <c r="H282" i="14" l="1"/>
  <c r="G283" i="14"/>
  <c r="AE277" i="14"/>
  <c r="AF277" i="14"/>
  <c r="AG277" i="14" s="1"/>
  <c r="R279" i="14"/>
  <c r="T278" i="14"/>
  <c r="AC278" i="14" s="1"/>
  <c r="AE278" i="13"/>
  <c r="AG278" i="13"/>
  <c r="R280" i="13"/>
  <c r="T279" i="13"/>
  <c r="AC279" i="13" s="1"/>
  <c r="AF280" i="13" s="1"/>
  <c r="G284" i="13"/>
  <c r="H283" i="13"/>
  <c r="S284" i="12"/>
  <c r="T284" i="12" s="1"/>
  <c r="R284" i="12"/>
  <c r="P285" i="12"/>
  <c r="R280" i="14" l="1"/>
  <c r="T279" i="14"/>
  <c r="AC279" i="14" s="1"/>
  <c r="H283" i="14"/>
  <c r="G284" i="14"/>
  <c r="AE278" i="14"/>
  <c r="AF278" i="14"/>
  <c r="AG278" i="14" s="1"/>
  <c r="AG279" i="13"/>
  <c r="AE279" i="13"/>
  <c r="R281" i="13"/>
  <c r="T280" i="13"/>
  <c r="AC280" i="13" s="1"/>
  <c r="AF281" i="13" s="1"/>
  <c r="G285" i="13"/>
  <c r="H284" i="13"/>
  <c r="P286" i="12"/>
  <c r="S285" i="12"/>
  <c r="T285" i="12" s="1"/>
  <c r="R285" i="12"/>
  <c r="G285" i="14" l="1"/>
  <c r="H284" i="14"/>
  <c r="AF279" i="14"/>
  <c r="AG279" i="14" s="1"/>
  <c r="AE279" i="14"/>
  <c r="R281" i="14"/>
  <c r="T280" i="14"/>
  <c r="AC280" i="14" s="1"/>
  <c r="AG280" i="13"/>
  <c r="AE280" i="13"/>
  <c r="R282" i="13"/>
  <c r="T281" i="13"/>
  <c r="AC281" i="13" s="1"/>
  <c r="AF282" i="13" s="1"/>
  <c r="G286" i="13"/>
  <c r="H285" i="13"/>
  <c r="S286" i="12"/>
  <c r="T286" i="12" s="1"/>
  <c r="R286" i="12"/>
  <c r="P287" i="12"/>
  <c r="AE280" i="14" l="1"/>
  <c r="AF280" i="14"/>
  <c r="AG280" i="14" s="1"/>
  <c r="R282" i="14"/>
  <c r="T281" i="14"/>
  <c r="AC281" i="14" s="1"/>
  <c r="G286" i="14"/>
  <c r="H285" i="14"/>
  <c r="AE281" i="13"/>
  <c r="AG281" i="13"/>
  <c r="R283" i="13"/>
  <c r="T282" i="13"/>
  <c r="AC282" i="13" s="1"/>
  <c r="AF283" i="13" s="1"/>
  <c r="G287" i="13"/>
  <c r="H286" i="13"/>
  <c r="R287" i="12"/>
  <c r="S287" i="12"/>
  <c r="T287" i="12" s="1"/>
  <c r="P288" i="12"/>
  <c r="H286" i="14" l="1"/>
  <c r="G287" i="14"/>
  <c r="AE281" i="14"/>
  <c r="AF281" i="14"/>
  <c r="AG281" i="14" s="1"/>
  <c r="R283" i="14"/>
  <c r="T282" i="14"/>
  <c r="AC282" i="14" s="1"/>
  <c r="AG282" i="13"/>
  <c r="AE282" i="13"/>
  <c r="R284" i="13"/>
  <c r="T283" i="13"/>
  <c r="AC283" i="13" s="1"/>
  <c r="AF284" i="13" s="1"/>
  <c r="G288" i="13"/>
  <c r="H287" i="13"/>
  <c r="P289" i="12"/>
  <c r="S288" i="12"/>
  <c r="T288" i="12" s="1"/>
  <c r="R288" i="12"/>
  <c r="AF282" i="14" l="1"/>
  <c r="AG282" i="14" s="1"/>
  <c r="AE282" i="14"/>
  <c r="H287" i="14"/>
  <c r="G288" i="14"/>
  <c r="T283" i="14"/>
  <c r="AC283" i="14" s="1"/>
  <c r="R284" i="14"/>
  <c r="AE283" i="13"/>
  <c r="AG283" i="13"/>
  <c r="R285" i="13"/>
  <c r="T284" i="13"/>
  <c r="AC284" i="13" s="1"/>
  <c r="AF285" i="13" s="1"/>
  <c r="G289" i="13"/>
  <c r="H288" i="13"/>
  <c r="S289" i="12"/>
  <c r="T289" i="12" s="1"/>
  <c r="R289" i="12"/>
  <c r="P290" i="12"/>
  <c r="T284" i="14" l="1"/>
  <c r="AC284" i="14" s="1"/>
  <c r="R285" i="14"/>
  <c r="AE283" i="14"/>
  <c r="AF283" i="14"/>
  <c r="AG283" i="14" s="1"/>
  <c r="G289" i="14"/>
  <c r="H288" i="14"/>
  <c r="AG284" i="13"/>
  <c r="AE284" i="13"/>
  <c r="R286" i="13"/>
  <c r="T285" i="13"/>
  <c r="AC285" i="13" s="1"/>
  <c r="AF286" i="13" s="1"/>
  <c r="G290" i="13"/>
  <c r="H289" i="13"/>
  <c r="R290" i="12"/>
  <c r="S290" i="12"/>
  <c r="T290" i="12" s="1"/>
  <c r="P291" i="12"/>
  <c r="R286" i="14" l="1"/>
  <c r="T285" i="14"/>
  <c r="AC285" i="14" s="1"/>
  <c r="H289" i="14"/>
  <c r="G290" i="14"/>
  <c r="AF284" i="14"/>
  <c r="AG284" i="14" s="1"/>
  <c r="AE284" i="14"/>
  <c r="AE285" i="13"/>
  <c r="AG285" i="13"/>
  <c r="R287" i="13"/>
  <c r="T286" i="13"/>
  <c r="AC286" i="13" s="1"/>
  <c r="AF287" i="13" s="1"/>
  <c r="G291" i="13"/>
  <c r="H290" i="13"/>
  <c r="R291" i="12"/>
  <c r="S291" i="12"/>
  <c r="T291" i="12" s="1"/>
  <c r="P292" i="12"/>
  <c r="G291" i="14" l="1"/>
  <c r="H290" i="14"/>
  <c r="AE285" i="14"/>
  <c r="AF285" i="14"/>
  <c r="AG285" i="14" s="1"/>
  <c r="R287" i="14"/>
  <c r="T286" i="14"/>
  <c r="AC286" i="14" s="1"/>
  <c r="AE286" i="13"/>
  <c r="AG286" i="13"/>
  <c r="R288" i="13"/>
  <c r="T287" i="13"/>
  <c r="AC287" i="13" s="1"/>
  <c r="AF288" i="13" s="1"/>
  <c r="G292" i="13"/>
  <c r="H291" i="13"/>
  <c r="P293" i="12"/>
  <c r="R292" i="12"/>
  <c r="S292" i="12"/>
  <c r="T292" i="12" s="1"/>
  <c r="AE286" i="14" l="1"/>
  <c r="AF286" i="14"/>
  <c r="AG286" i="14" s="1"/>
  <c r="R288" i="14"/>
  <c r="T287" i="14"/>
  <c r="AC287" i="14" s="1"/>
  <c r="H291" i="14"/>
  <c r="G292" i="14"/>
  <c r="AE287" i="13"/>
  <c r="AG287" i="13"/>
  <c r="R289" i="13"/>
  <c r="T288" i="13"/>
  <c r="AC288" i="13" s="1"/>
  <c r="AF289" i="13" s="1"/>
  <c r="G293" i="13"/>
  <c r="H292" i="13"/>
  <c r="P294" i="12"/>
  <c r="R293" i="12"/>
  <c r="S293" i="12"/>
  <c r="T293" i="12" s="1"/>
  <c r="H292" i="14" l="1"/>
  <c r="G293" i="14"/>
  <c r="AE287" i="14"/>
  <c r="AF287" i="14"/>
  <c r="AG287" i="14" s="1"/>
  <c r="R289" i="14"/>
  <c r="T288" i="14"/>
  <c r="AC288" i="14" s="1"/>
  <c r="AG288" i="13"/>
  <c r="AE288" i="13"/>
  <c r="R290" i="13"/>
  <c r="T289" i="13"/>
  <c r="AC289" i="13" s="1"/>
  <c r="AF290" i="13" s="1"/>
  <c r="G294" i="13"/>
  <c r="H293" i="13"/>
  <c r="R294" i="12"/>
  <c r="S294" i="12"/>
  <c r="T294" i="12" s="1"/>
  <c r="P295" i="12"/>
  <c r="AE288" i="14" l="1"/>
  <c r="AF288" i="14"/>
  <c r="AG288" i="14" s="1"/>
  <c r="T289" i="14"/>
  <c r="AC289" i="14" s="1"/>
  <c r="R290" i="14"/>
  <c r="H293" i="14"/>
  <c r="G294" i="14"/>
  <c r="AE289" i="13"/>
  <c r="AG289" i="13"/>
  <c r="T290" i="13"/>
  <c r="AC290" i="13" s="1"/>
  <c r="AF291" i="13" s="1"/>
  <c r="R291" i="13"/>
  <c r="G295" i="13"/>
  <c r="H294" i="13"/>
  <c r="S295" i="12"/>
  <c r="T295" i="12" s="1"/>
  <c r="R295" i="12"/>
  <c r="P296" i="12"/>
  <c r="G295" i="14" l="1"/>
  <c r="H294" i="14"/>
  <c r="R291" i="14"/>
  <c r="T290" i="14"/>
  <c r="AC290" i="14" s="1"/>
  <c r="AE289" i="14"/>
  <c r="AF289" i="14"/>
  <c r="AG289" i="14" s="1"/>
  <c r="R292" i="13"/>
  <c r="T291" i="13"/>
  <c r="AC291" i="13" s="1"/>
  <c r="AF292" i="13" s="1"/>
  <c r="AE290" i="13"/>
  <c r="AG290" i="13"/>
  <c r="G296" i="13"/>
  <c r="H295" i="13"/>
  <c r="P297" i="12"/>
  <c r="R296" i="12"/>
  <c r="S296" i="12"/>
  <c r="T296" i="12" s="1"/>
  <c r="AE290" i="14" l="1"/>
  <c r="AF290" i="14"/>
  <c r="AG290" i="14" s="1"/>
  <c r="R292" i="14"/>
  <c r="T291" i="14"/>
  <c r="AC291" i="14" s="1"/>
  <c r="H295" i="14"/>
  <c r="G296" i="14"/>
  <c r="AG291" i="13"/>
  <c r="AE291" i="13"/>
  <c r="R293" i="13"/>
  <c r="T292" i="13"/>
  <c r="AC292" i="13" s="1"/>
  <c r="AF293" i="13" s="1"/>
  <c r="G297" i="13"/>
  <c r="H296" i="13"/>
  <c r="P298" i="12"/>
  <c r="S297" i="12"/>
  <c r="T297" i="12" s="1"/>
  <c r="R297" i="12"/>
  <c r="H296" i="14" l="1"/>
  <c r="G297" i="14"/>
  <c r="AE291" i="14"/>
  <c r="AF291" i="14"/>
  <c r="AG291" i="14" s="1"/>
  <c r="R293" i="14"/>
  <c r="T292" i="14"/>
  <c r="AC292" i="14" s="1"/>
  <c r="AG292" i="13"/>
  <c r="AE292" i="13"/>
  <c r="R294" i="13"/>
  <c r="T293" i="13"/>
  <c r="AC293" i="13" s="1"/>
  <c r="AF294" i="13" s="1"/>
  <c r="G298" i="13"/>
  <c r="H297" i="13"/>
  <c r="P299" i="12"/>
  <c r="R298" i="12"/>
  <c r="S298" i="12"/>
  <c r="T298" i="12" s="1"/>
  <c r="AE292" i="14" l="1"/>
  <c r="AF292" i="14"/>
  <c r="AG292" i="14" s="1"/>
  <c r="R294" i="14"/>
  <c r="T293" i="14"/>
  <c r="AC293" i="14" s="1"/>
  <c r="H297" i="14"/>
  <c r="G298" i="14"/>
  <c r="AG293" i="13"/>
  <c r="AE293" i="13"/>
  <c r="R295" i="13"/>
  <c r="T294" i="13"/>
  <c r="AC294" i="13" s="1"/>
  <c r="AF295" i="13" s="1"/>
  <c r="G299" i="13"/>
  <c r="H298" i="13"/>
  <c r="R299" i="12"/>
  <c r="S299" i="12"/>
  <c r="T299" i="12" s="1"/>
  <c r="P300" i="12"/>
  <c r="H298" i="14" l="1"/>
  <c r="G299" i="14"/>
  <c r="AE293" i="14"/>
  <c r="AF293" i="14"/>
  <c r="AG293" i="14" s="1"/>
  <c r="R295" i="14"/>
  <c r="T294" i="14"/>
  <c r="AC294" i="14" s="1"/>
  <c r="AG294" i="13"/>
  <c r="AE294" i="13"/>
  <c r="R296" i="13"/>
  <c r="T295" i="13"/>
  <c r="AC295" i="13" s="1"/>
  <c r="AF296" i="13" s="1"/>
  <c r="G300" i="13"/>
  <c r="H299" i="13"/>
  <c r="S300" i="12"/>
  <c r="T300" i="12" s="1"/>
  <c r="R300" i="12"/>
  <c r="P301" i="12"/>
  <c r="AE294" i="14" l="1"/>
  <c r="AF294" i="14"/>
  <c r="AG294" i="14" s="1"/>
  <c r="R296" i="14"/>
  <c r="T295" i="14"/>
  <c r="AC295" i="14" s="1"/>
  <c r="G300" i="14"/>
  <c r="H299" i="14"/>
  <c r="AE295" i="13"/>
  <c r="AG295" i="13"/>
  <c r="T296" i="13"/>
  <c r="AC296" i="13" s="1"/>
  <c r="AF297" i="13" s="1"/>
  <c r="R297" i="13"/>
  <c r="G301" i="13"/>
  <c r="H300" i="13"/>
  <c r="R301" i="12"/>
  <c r="S301" i="12"/>
  <c r="T301" i="12" s="1"/>
  <c r="P302" i="12"/>
  <c r="G301" i="14" l="1"/>
  <c r="H300" i="14"/>
  <c r="AE295" i="14"/>
  <c r="AF295" i="14"/>
  <c r="AG295" i="14" s="1"/>
  <c r="R297" i="14"/>
  <c r="T296" i="14"/>
  <c r="AC296" i="14" s="1"/>
  <c r="T297" i="13"/>
  <c r="AC297" i="13" s="1"/>
  <c r="AF298" i="13" s="1"/>
  <c r="R298" i="13"/>
  <c r="AG296" i="13"/>
  <c r="AE296" i="13"/>
  <c r="G302" i="13"/>
  <c r="H301" i="13"/>
  <c r="P303" i="12"/>
  <c r="S302" i="12"/>
  <c r="T302" i="12" s="1"/>
  <c r="R302" i="12"/>
  <c r="AE296" i="14" l="1"/>
  <c r="AF296" i="14"/>
  <c r="AG296" i="14" s="1"/>
  <c r="T297" i="14"/>
  <c r="AC297" i="14" s="1"/>
  <c r="R298" i="14"/>
  <c r="G302" i="14"/>
  <c r="H301" i="14"/>
  <c r="R299" i="13"/>
  <c r="T298" i="13"/>
  <c r="AC298" i="13" s="1"/>
  <c r="AF299" i="13" s="1"/>
  <c r="AG297" i="13"/>
  <c r="AE297" i="13"/>
  <c r="G303" i="13"/>
  <c r="H302" i="13"/>
  <c r="P304" i="12"/>
  <c r="R303" i="12"/>
  <c r="S303" i="12"/>
  <c r="T303" i="12" s="1"/>
  <c r="H302" i="14" l="1"/>
  <c r="G303" i="14"/>
  <c r="R299" i="14"/>
  <c r="T298" i="14"/>
  <c r="AC298" i="14" s="1"/>
  <c r="AE297" i="14"/>
  <c r="AF297" i="14"/>
  <c r="AG297" i="14" s="1"/>
  <c r="AG298" i="13"/>
  <c r="AE298" i="13"/>
  <c r="R300" i="13"/>
  <c r="T299" i="13"/>
  <c r="AC299" i="13" s="1"/>
  <c r="AF300" i="13" s="1"/>
  <c r="G304" i="13"/>
  <c r="H303" i="13"/>
  <c r="P305" i="12"/>
  <c r="S304" i="12"/>
  <c r="T304" i="12" s="1"/>
  <c r="R304" i="12"/>
  <c r="AF298" i="14" l="1"/>
  <c r="AG298" i="14" s="1"/>
  <c r="AE298" i="14"/>
  <c r="T299" i="14"/>
  <c r="AC299" i="14" s="1"/>
  <c r="R300" i="14"/>
  <c r="G304" i="14"/>
  <c r="H303" i="14"/>
  <c r="AG299" i="13"/>
  <c r="AE299" i="13"/>
  <c r="R301" i="13"/>
  <c r="T300" i="13"/>
  <c r="AC300" i="13" s="1"/>
  <c r="AF301" i="13" s="1"/>
  <c r="G305" i="13"/>
  <c r="H304" i="13"/>
  <c r="P306" i="12"/>
  <c r="S305" i="12"/>
  <c r="T305" i="12" s="1"/>
  <c r="R305" i="12"/>
  <c r="H304" i="14" l="1"/>
  <c r="G305" i="14"/>
  <c r="R301" i="14"/>
  <c r="T300" i="14"/>
  <c r="AC300" i="14" s="1"/>
  <c r="AE299" i="14"/>
  <c r="AF299" i="14"/>
  <c r="AG299" i="14" s="1"/>
  <c r="AE300" i="13"/>
  <c r="AG300" i="13"/>
  <c r="R302" i="13"/>
  <c r="T301" i="13"/>
  <c r="AC301" i="13" s="1"/>
  <c r="AF302" i="13" s="1"/>
  <c r="G306" i="13"/>
  <c r="H305" i="13"/>
  <c r="R306" i="12"/>
  <c r="S306" i="12"/>
  <c r="T306" i="12" s="1"/>
  <c r="P307" i="12"/>
  <c r="AF300" i="14" l="1"/>
  <c r="AG300" i="14" s="1"/>
  <c r="AE300" i="14"/>
  <c r="T301" i="14"/>
  <c r="AC301" i="14" s="1"/>
  <c r="R302" i="14"/>
  <c r="G306" i="14"/>
  <c r="H305" i="14"/>
  <c r="AE301" i="13"/>
  <c r="AG301" i="13"/>
  <c r="R303" i="13"/>
  <c r="T302" i="13"/>
  <c r="AC302" i="13" s="1"/>
  <c r="AF303" i="13" s="1"/>
  <c r="G307" i="13"/>
  <c r="H306" i="13"/>
  <c r="S307" i="12"/>
  <c r="T307" i="12" s="1"/>
  <c r="R307" i="12"/>
  <c r="P308" i="12"/>
  <c r="H306" i="14" l="1"/>
  <c r="G307" i="14"/>
  <c r="R303" i="14"/>
  <c r="T302" i="14"/>
  <c r="AC302" i="14" s="1"/>
  <c r="AE301" i="14"/>
  <c r="AF301" i="14"/>
  <c r="AG301" i="14" s="1"/>
  <c r="AE302" i="13"/>
  <c r="AG302" i="13"/>
  <c r="R304" i="13"/>
  <c r="T303" i="13"/>
  <c r="AC303" i="13" s="1"/>
  <c r="AF304" i="13" s="1"/>
  <c r="G308" i="13"/>
  <c r="H307" i="13"/>
  <c r="S308" i="12"/>
  <c r="R308" i="12"/>
  <c r="P309" i="12"/>
  <c r="AE302" i="14" l="1"/>
  <c r="AF302" i="14"/>
  <c r="AG302" i="14" s="1"/>
  <c r="T303" i="14"/>
  <c r="AC303" i="14" s="1"/>
  <c r="R304" i="14"/>
  <c r="G308" i="14"/>
  <c r="H307" i="14"/>
  <c r="R305" i="13"/>
  <c r="T304" i="13"/>
  <c r="AC304" i="13" s="1"/>
  <c r="AF305" i="13" s="1"/>
  <c r="AE303" i="13"/>
  <c r="AG303" i="13"/>
  <c r="G309" i="13"/>
  <c r="H308" i="13"/>
  <c r="S309" i="12"/>
  <c r="T309" i="12" s="1"/>
  <c r="R309" i="12"/>
  <c r="P311" i="12"/>
  <c r="P310" i="12"/>
  <c r="T308" i="12"/>
  <c r="G309" i="14" l="1"/>
  <c r="H308" i="14"/>
  <c r="R305" i="14"/>
  <c r="T304" i="14"/>
  <c r="AC304" i="14" s="1"/>
  <c r="AE303" i="14"/>
  <c r="AF303" i="14"/>
  <c r="AG303" i="14" s="1"/>
  <c r="AG304" i="13"/>
  <c r="AE304" i="13"/>
  <c r="R306" i="13"/>
  <c r="T305" i="13"/>
  <c r="AC305" i="13" s="1"/>
  <c r="AF306" i="13" s="1"/>
  <c r="G310" i="13"/>
  <c r="H309" i="13"/>
  <c r="R310" i="12"/>
  <c r="S310" i="12"/>
  <c r="R311" i="12"/>
  <c r="S311" i="12"/>
  <c r="T311" i="12" s="1"/>
  <c r="AE304" i="14" l="1"/>
  <c r="AF304" i="14"/>
  <c r="AG304" i="14" s="1"/>
  <c r="V9" i="12"/>
  <c r="T305" i="14"/>
  <c r="AC305" i="14" s="1"/>
  <c r="R306" i="14"/>
  <c r="G310" i="14"/>
  <c r="H309" i="14"/>
  <c r="AE305" i="13"/>
  <c r="AG305" i="13"/>
  <c r="R307" i="13"/>
  <c r="T306" i="13"/>
  <c r="AC306" i="13" s="1"/>
  <c r="AF307" i="13" s="1"/>
  <c r="G311" i="13"/>
  <c r="H311" i="13" s="1"/>
  <c r="H310" i="13"/>
  <c r="T310" i="12"/>
  <c r="V8" i="12"/>
  <c r="R314" i="12"/>
  <c r="R315" i="12"/>
  <c r="G311" i="14" l="1"/>
  <c r="H311" i="14" s="1"/>
  <c r="H310" i="14"/>
  <c r="R307" i="14"/>
  <c r="T306" i="14"/>
  <c r="AC306" i="14" s="1"/>
  <c r="AE305" i="14"/>
  <c r="AF305" i="14"/>
  <c r="AG305" i="14" s="1"/>
  <c r="AG306" i="13"/>
  <c r="AE306" i="13"/>
  <c r="R308" i="13"/>
  <c r="T307" i="13"/>
  <c r="AC307" i="13" s="1"/>
  <c r="AF308" i="13" s="1"/>
  <c r="R316" i="12"/>
  <c r="S314" i="12"/>
  <c r="S316" i="12" s="1"/>
  <c r="AE306" i="14" l="1"/>
  <c r="AF306" i="14"/>
  <c r="AG306" i="14" s="1"/>
  <c r="T307" i="14"/>
  <c r="AC307" i="14" s="1"/>
  <c r="R308" i="14"/>
  <c r="AE307" i="13"/>
  <c r="AG307" i="13"/>
  <c r="R309" i="13"/>
  <c r="T308" i="13"/>
  <c r="AC308" i="13" s="1"/>
  <c r="AF309" i="13" s="1"/>
  <c r="T308" i="14" l="1"/>
  <c r="AC308" i="14" s="1"/>
  <c r="R309" i="14"/>
  <c r="AE307" i="14"/>
  <c r="AF307" i="14"/>
  <c r="AG307" i="14" s="1"/>
  <c r="AG308" i="13"/>
  <c r="AE308" i="13"/>
  <c r="R310" i="13"/>
  <c r="T309" i="13"/>
  <c r="AC309" i="13" s="1"/>
  <c r="AF310" i="13" s="1"/>
  <c r="T309" i="14" l="1"/>
  <c r="AC309" i="14" s="1"/>
  <c r="R310" i="14"/>
  <c r="AF308" i="14"/>
  <c r="AG308" i="14" s="1"/>
  <c r="AE308" i="14"/>
  <c r="AE309" i="13"/>
  <c r="AG309" i="13"/>
  <c r="T310" i="13"/>
  <c r="AC310" i="13" s="1"/>
  <c r="AF311" i="13" s="1"/>
  <c r="R311" i="13"/>
  <c r="T311" i="13" s="1"/>
  <c r="AC311" i="13" s="1"/>
  <c r="T310" i="14" l="1"/>
  <c r="AC310" i="14" s="1"/>
  <c r="R311" i="14"/>
  <c r="T311" i="14" s="1"/>
  <c r="AC311" i="14" s="1"/>
  <c r="AF309" i="14"/>
  <c r="AE309" i="14"/>
  <c r="AE311" i="13"/>
  <c r="AG310" i="13"/>
  <c r="AE310" i="13"/>
  <c r="AG309" i="14" l="1"/>
  <c r="AI8" i="14"/>
  <c r="AE315" i="14"/>
  <c r="AE311" i="14"/>
  <c r="AF311" i="14"/>
  <c r="AG311" i="14" s="1"/>
  <c r="AI9" i="14" s="1"/>
  <c r="AE310" i="14"/>
  <c r="AF310" i="14"/>
  <c r="AG310" i="14" s="1"/>
  <c r="AG311" i="13"/>
  <c r="AI9" i="13" s="1"/>
  <c r="AI8" i="13"/>
  <c r="AE315" i="13"/>
  <c r="AE314" i="13"/>
  <c r="AE314" i="14" l="1"/>
  <c r="AE316" i="13"/>
  <c r="AF314" i="13"/>
  <c r="AF316" i="13" s="1"/>
  <c r="AK14" i="13"/>
  <c r="AF314" i="14" l="1"/>
  <c r="AF316" i="14" s="1"/>
  <c r="AE316" i="14"/>
</calcChain>
</file>

<file path=xl/sharedStrings.xml><?xml version="1.0" encoding="utf-8"?>
<sst xmlns="http://schemas.openxmlformats.org/spreadsheetml/2006/main" count="1280" uniqueCount="401">
  <si>
    <t>Start Date</t>
  </si>
  <si>
    <t>31.12.2023</t>
  </si>
  <si>
    <t>End Date</t>
  </si>
  <si>
    <t>1M Tbill rate</t>
  </si>
  <si>
    <t>IBIT US Equity</t>
  </si>
  <si>
    <t>BTC Index</t>
  </si>
  <si>
    <t xml:space="preserve">BRRNY
</t>
  </si>
  <si>
    <t>BMRG4 Curncy</t>
  </si>
  <si>
    <t>BMRH4 Curncy</t>
  </si>
  <si>
    <t>BMRJ4 Curncy</t>
  </si>
  <si>
    <t>BMRK4 Curncy</t>
  </si>
  <si>
    <t>BMRM4 Curncy</t>
  </si>
  <si>
    <t>BMRN4 Curncy</t>
  </si>
  <si>
    <t>BMRQ4 Curncy</t>
  </si>
  <si>
    <t>BMRU4 Curncy</t>
  </si>
  <si>
    <t>BMRV4 Curncy</t>
  </si>
  <si>
    <t>BMRX4 Curncy</t>
  </si>
  <si>
    <t>BMRZ4 Curncy</t>
  </si>
  <si>
    <t>BMRF5 Curncy</t>
  </si>
  <si>
    <t>BMRG5 Curncy</t>
  </si>
  <si>
    <t>GBM Govt</t>
  </si>
  <si>
    <t>Last Price</t>
  </si>
  <si>
    <t>Settlement Price</t>
  </si>
  <si>
    <t>Dates</t>
  </si>
  <si>
    <t>PX_LAST</t>
  </si>
  <si>
    <t>PX_SETTLE</t>
  </si>
  <si>
    <t>01.01.2024</t>
  </si>
  <si>
    <t>02.01.2024</t>
  </si>
  <si>
    <t>03.01.2024</t>
  </si>
  <si>
    <t>04.01.2024</t>
  </si>
  <si>
    <t>05.01.2024</t>
  </si>
  <si>
    <t>08.01.2024</t>
  </si>
  <si>
    <t>09.01.2024</t>
  </si>
  <si>
    <t>10.01.2024</t>
  </si>
  <si>
    <t>11.01.2024</t>
  </si>
  <si>
    <t>12.01.2024</t>
  </si>
  <si>
    <t>15.01.2024</t>
  </si>
  <si>
    <t>16.01.2024</t>
  </si>
  <si>
    <t>17.01.2024</t>
  </si>
  <si>
    <t>18.01.2024</t>
  </si>
  <si>
    <t>19.01.2024</t>
  </si>
  <si>
    <t>22.01.2024</t>
  </si>
  <si>
    <t>23.01.2024</t>
  </si>
  <si>
    <t>24.01.2024</t>
  </si>
  <si>
    <t>25.01.2024</t>
  </si>
  <si>
    <t>26.01.2024</t>
  </si>
  <si>
    <t>29.01.2024</t>
  </si>
  <si>
    <t>30.01.2024</t>
  </si>
  <si>
    <t>31.01.2024</t>
  </si>
  <si>
    <t>01.02.2024</t>
  </si>
  <si>
    <t>02.02.2024</t>
  </si>
  <si>
    <t>05.02.2024</t>
  </si>
  <si>
    <t>06.02.2024</t>
  </si>
  <si>
    <t>07.02.2024</t>
  </si>
  <si>
    <t>08.02.2024</t>
  </si>
  <si>
    <t>09.02.2024</t>
  </si>
  <si>
    <t>12.02.2024</t>
  </si>
  <si>
    <t>13.02.2024</t>
  </si>
  <si>
    <t>14.02.2024</t>
  </si>
  <si>
    <t>15.02.2024</t>
  </si>
  <si>
    <t>16.02.2024</t>
  </si>
  <si>
    <t>19.02.2024</t>
  </si>
  <si>
    <t>20.02.2024</t>
  </si>
  <si>
    <t>21.02.2024</t>
  </si>
  <si>
    <t>22.02.2024</t>
  </si>
  <si>
    <t>23.02.2024</t>
  </si>
  <si>
    <t>26.02.2024</t>
  </si>
  <si>
    <t>27.02.2024</t>
  </si>
  <si>
    <t>28.02.2024</t>
  </si>
  <si>
    <t>29.02.2024</t>
  </si>
  <si>
    <t>01.03.2024</t>
  </si>
  <si>
    <t>04.03.2024</t>
  </si>
  <si>
    <t>05.03.2024</t>
  </si>
  <si>
    <t>06.03.2024</t>
  </si>
  <si>
    <t>07.03.2024</t>
  </si>
  <si>
    <t>08.03.2024</t>
  </si>
  <si>
    <t>11.03.2024</t>
  </si>
  <si>
    <t>12.03.2024</t>
  </si>
  <si>
    <t>13.03.2024</t>
  </si>
  <si>
    <t>14.03.2024</t>
  </si>
  <si>
    <t>15.03.2024</t>
  </si>
  <si>
    <t>18.03.2024</t>
  </si>
  <si>
    <t>19.03.2024</t>
  </si>
  <si>
    <t>20.03.2024</t>
  </si>
  <si>
    <t>21.03.2024</t>
  </si>
  <si>
    <t>22.03.2024</t>
  </si>
  <si>
    <t>25.03.2024</t>
  </si>
  <si>
    <t>26.03.2024</t>
  </si>
  <si>
    <t>27.03.2024</t>
  </si>
  <si>
    <t>28.03.2024</t>
  </si>
  <si>
    <t>29.03.2024</t>
  </si>
  <si>
    <t>01.04.2024</t>
  </si>
  <si>
    <t>02.04.2024</t>
  </si>
  <si>
    <t>03.04.2024</t>
  </si>
  <si>
    <t>04.04.2024</t>
  </si>
  <si>
    <t>05.04.2024</t>
  </si>
  <si>
    <t>08.04.2024</t>
  </si>
  <si>
    <t>09.04.2024</t>
  </si>
  <si>
    <t>10.04.2024</t>
  </si>
  <si>
    <t>11.04.2024</t>
  </si>
  <si>
    <t>12.04.2024</t>
  </si>
  <si>
    <t>15.04.2024</t>
  </si>
  <si>
    <t>16.04.2024</t>
  </si>
  <si>
    <t>17.04.2024</t>
  </si>
  <si>
    <t>18.04.2024</t>
  </si>
  <si>
    <t>19.04.2024</t>
  </si>
  <si>
    <t>22.04.2024</t>
  </si>
  <si>
    <t>23.04.2024</t>
  </si>
  <si>
    <t>24.04.2024</t>
  </si>
  <si>
    <t>25.04.2024</t>
  </si>
  <si>
    <t>26.04.2024</t>
  </si>
  <si>
    <t>29.04.2024</t>
  </si>
  <si>
    <t>30.04.2024</t>
  </si>
  <si>
    <t>01.05.2024</t>
  </si>
  <si>
    <t>02.05.2024</t>
  </si>
  <si>
    <t>03.05.2024</t>
  </si>
  <si>
    <t>06.05.2024</t>
  </si>
  <si>
    <t>07.05.2024</t>
  </si>
  <si>
    <t>08.05.2024</t>
  </si>
  <si>
    <t>09.05.2024</t>
  </si>
  <si>
    <t>10.05.2024</t>
  </si>
  <si>
    <t>13.05.2024</t>
  </si>
  <si>
    <t>14.05.2024</t>
  </si>
  <si>
    <t>15.05.2024</t>
  </si>
  <si>
    <t>16.05.2024</t>
  </si>
  <si>
    <t>17.05.2024</t>
  </si>
  <si>
    <t>20.05.2024</t>
  </si>
  <si>
    <t>21.05.2024</t>
  </si>
  <si>
    <t>22.05.2024</t>
  </si>
  <si>
    <t>23.05.2024</t>
  </si>
  <si>
    <t>24.05.2024</t>
  </si>
  <si>
    <t>27.05.2024</t>
  </si>
  <si>
    <t>28.05.2024</t>
  </si>
  <si>
    <t>29.05.2024</t>
  </si>
  <si>
    <t>30.05.2024</t>
  </si>
  <si>
    <t>31.05.2024</t>
  </si>
  <si>
    <t>03.06.2024</t>
  </si>
  <si>
    <t>04.06.2024</t>
  </si>
  <si>
    <t>05.06.2024</t>
  </si>
  <si>
    <t>06.06.2024</t>
  </si>
  <si>
    <t>07.06.2024</t>
  </si>
  <si>
    <t>10.06.2024</t>
  </si>
  <si>
    <t>11.06.2024</t>
  </si>
  <si>
    <t>12.06.2024</t>
  </si>
  <si>
    <t>13.06.2024</t>
  </si>
  <si>
    <t>14.06.2024</t>
  </si>
  <si>
    <t>17.06.2024</t>
  </si>
  <si>
    <t>18.06.2024</t>
  </si>
  <si>
    <t>19.06.2024</t>
  </si>
  <si>
    <t>20.06.2024</t>
  </si>
  <si>
    <t>21.06.2024</t>
  </si>
  <si>
    <t>24.06.2024</t>
  </si>
  <si>
    <t>25.06.2024</t>
  </si>
  <si>
    <t>26.06.2024</t>
  </si>
  <si>
    <t>27.06.2024</t>
  </si>
  <si>
    <t>28.06.2024</t>
  </si>
  <si>
    <t>01.07.2024</t>
  </si>
  <si>
    <t>02.07.2024</t>
  </si>
  <si>
    <t>03.07.2024</t>
  </si>
  <si>
    <t>04.07.2024</t>
  </si>
  <si>
    <t>05.07.2024</t>
  </si>
  <si>
    <t>08.07.2024</t>
  </si>
  <si>
    <t>09.07.2024</t>
  </si>
  <si>
    <t>10.07.2024</t>
  </si>
  <si>
    <t>11.07.2024</t>
  </si>
  <si>
    <t>12.07.2024</t>
  </si>
  <si>
    <t>15.07.2024</t>
  </si>
  <si>
    <t>16.07.2024</t>
  </si>
  <si>
    <t>17.07.2024</t>
  </si>
  <si>
    <t>18.07.2024</t>
  </si>
  <si>
    <t>19.07.2024</t>
  </si>
  <si>
    <t>22.07.2024</t>
  </si>
  <si>
    <t>23.07.2024</t>
  </si>
  <si>
    <t>24.07.2024</t>
  </si>
  <si>
    <t>25.07.2024</t>
  </si>
  <si>
    <t>26.07.2024</t>
  </si>
  <si>
    <t>29.07.2024</t>
  </si>
  <si>
    <t>30.07.2024</t>
  </si>
  <si>
    <t>31.07.2024</t>
  </si>
  <si>
    <t>01.08.2024</t>
  </si>
  <si>
    <t>02.08.2024</t>
  </si>
  <si>
    <t>05.08.2024</t>
  </si>
  <si>
    <t>06.08.2024</t>
  </si>
  <si>
    <t>07.08.2024</t>
  </si>
  <si>
    <t>08.08.2024</t>
  </si>
  <si>
    <t>09.08.2024</t>
  </si>
  <si>
    <t>12.08.2024</t>
  </si>
  <si>
    <t>13.08.2024</t>
  </si>
  <si>
    <t>14.08.2024</t>
  </si>
  <si>
    <t>15.08.2024</t>
  </si>
  <si>
    <t>16.08.2024</t>
  </si>
  <si>
    <t>19.08.2024</t>
  </si>
  <si>
    <t>20.08.2024</t>
  </si>
  <si>
    <t>21.08.2024</t>
  </si>
  <si>
    <t>22.08.2024</t>
  </si>
  <si>
    <t>23.08.2024</t>
  </si>
  <si>
    <t>26.08.2024</t>
  </si>
  <si>
    <t>27.08.2024</t>
  </si>
  <si>
    <t>28.08.2024</t>
  </si>
  <si>
    <t>29.08.2024</t>
  </si>
  <si>
    <t>30.08.2024</t>
  </si>
  <si>
    <t>02.09.2024</t>
  </si>
  <si>
    <t>03.09.2024</t>
  </si>
  <si>
    <t>04.09.2024</t>
  </si>
  <si>
    <t>05.09.2024</t>
  </si>
  <si>
    <t>06.09.2024</t>
  </si>
  <si>
    <t>09.09.2024</t>
  </si>
  <si>
    <t>10.09.2024</t>
  </si>
  <si>
    <t>11.09.2024</t>
  </si>
  <si>
    <t>12.09.2024</t>
  </si>
  <si>
    <t>13.09.2024</t>
  </si>
  <si>
    <t>16.09.2024</t>
  </si>
  <si>
    <t>17.09.2024</t>
  </si>
  <si>
    <t>18.09.2024</t>
  </si>
  <si>
    <t>19.09.2024</t>
  </si>
  <si>
    <t>20.09.2024</t>
  </si>
  <si>
    <t>23.09.2024</t>
  </si>
  <si>
    <t>24.09.2024</t>
  </si>
  <si>
    <t>25.09.2024</t>
  </si>
  <si>
    <t>26.09.2024</t>
  </si>
  <si>
    <t>27.09.2024</t>
  </si>
  <si>
    <t>30.09.2024</t>
  </si>
  <si>
    <t>01.10.2024</t>
  </si>
  <si>
    <t>02.10.2024</t>
  </si>
  <si>
    <t>03.10.2024</t>
  </si>
  <si>
    <t>04.10.2024</t>
  </si>
  <si>
    <t>07.10.2024</t>
  </si>
  <si>
    <t>08.10.2024</t>
  </si>
  <si>
    <t>09.10.2024</t>
  </si>
  <si>
    <t>10.10.2024</t>
  </si>
  <si>
    <t>11.10.2024</t>
  </si>
  <si>
    <t>14.10.2024</t>
  </si>
  <si>
    <t>15.10.2024</t>
  </si>
  <si>
    <t>16.10.2024</t>
  </si>
  <si>
    <t>17.10.2024</t>
  </si>
  <si>
    <t>18.10.2024</t>
  </si>
  <si>
    <t>21.10.2024</t>
  </si>
  <si>
    <t>22.10.2024</t>
  </si>
  <si>
    <t>23.10.2024</t>
  </si>
  <si>
    <t>24.10.2024</t>
  </si>
  <si>
    <t>25.10.2024</t>
  </si>
  <si>
    <t>28.10.2024</t>
  </si>
  <si>
    <t>29.10.2024</t>
  </si>
  <si>
    <t>30.10.2024</t>
  </si>
  <si>
    <t>31.10.2024</t>
  </si>
  <si>
    <t>01.11.2024</t>
  </si>
  <si>
    <t>04.11.2024</t>
  </si>
  <si>
    <t>05.11.2024</t>
  </si>
  <si>
    <t>06.11.2024</t>
  </si>
  <si>
    <t>07.11.2024</t>
  </si>
  <si>
    <t>08.11.2024</t>
  </si>
  <si>
    <t>11.11.2024</t>
  </si>
  <si>
    <t>12.11.2024</t>
  </si>
  <si>
    <t>13.11.2024</t>
  </si>
  <si>
    <t>14.11.2024</t>
  </si>
  <si>
    <t>15.11.2024</t>
  </si>
  <si>
    <t>18.11.2024</t>
  </si>
  <si>
    <t>19.11.2024</t>
  </si>
  <si>
    <t>20.11.2024</t>
  </si>
  <si>
    <t>21.11.2024</t>
  </si>
  <si>
    <t>22.11.2024</t>
  </si>
  <si>
    <t>25.11.2024</t>
  </si>
  <si>
    <t>26.11.2024</t>
  </si>
  <si>
    <t>27.11.2024</t>
  </si>
  <si>
    <t>28.11.2024</t>
  </si>
  <si>
    <t>29.11.2024</t>
  </si>
  <si>
    <t>02.12.2024</t>
  </si>
  <si>
    <t>03.12.2024</t>
  </si>
  <si>
    <t>04.12.2024</t>
  </si>
  <si>
    <t>05.12.2024</t>
  </si>
  <si>
    <t>06.12.2024</t>
  </si>
  <si>
    <t>09.12.2024</t>
  </si>
  <si>
    <t>10.12.2024</t>
  </si>
  <si>
    <t>11.12.2024</t>
  </si>
  <si>
    <t>12.12.2024</t>
  </si>
  <si>
    <t>13.12.2024</t>
  </si>
  <si>
    <t>16.12.2024</t>
  </si>
  <si>
    <t>17.12.2024</t>
  </si>
  <si>
    <t>18.12.2024</t>
  </si>
  <si>
    <t>19.12.2024</t>
  </si>
  <si>
    <t>20.12.2024</t>
  </si>
  <si>
    <t>23.12.2024</t>
  </si>
  <si>
    <t>24.12.2024</t>
  </si>
  <si>
    <t>25.12.2024</t>
  </si>
  <si>
    <t>26.12.2024</t>
  </si>
  <si>
    <t>27.12.2024</t>
  </si>
  <si>
    <t>30.12.2024</t>
  </si>
  <si>
    <t>31.12.2024</t>
  </si>
  <si>
    <t>01.01.2025</t>
  </si>
  <si>
    <t>02.01.2025</t>
  </si>
  <si>
    <t>03.01.2025</t>
  </si>
  <si>
    <t>06.01.2025</t>
  </si>
  <si>
    <t>07.01.2025</t>
  </si>
  <si>
    <t>08.01.2025</t>
  </si>
  <si>
    <t>09.01.2025</t>
  </si>
  <si>
    <t>10.01.2025</t>
  </si>
  <si>
    <t>13.01.2025</t>
  </si>
  <si>
    <t>14.01.2025</t>
  </si>
  <si>
    <t>15.01.2025</t>
  </si>
  <si>
    <t>16.01.2025</t>
  </si>
  <si>
    <t>17.01.2025</t>
  </si>
  <si>
    <t>20.01.2025</t>
  </si>
  <si>
    <t>21.01.2025</t>
  </si>
  <si>
    <t>22.01.2025</t>
  </si>
  <si>
    <t>Return IBIT</t>
  </si>
  <si>
    <t>Return BTC</t>
  </si>
  <si>
    <t>Diff</t>
  </si>
  <si>
    <t>Return MBT Futures</t>
  </si>
  <si>
    <t>Feb24</t>
  </si>
  <si>
    <t>Mar24</t>
  </si>
  <si>
    <t>Apr24</t>
  </si>
  <si>
    <t>May24</t>
  </si>
  <si>
    <t>Jun24</t>
  </si>
  <si>
    <t>Jul24</t>
  </si>
  <si>
    <t>Aug24</t>
  </si>
  <si>
    <t>Sep24</t>
  </si>
  <si>
    <t>Oct24</t>
  </si>
  <si>
    <t>Nov24</t>
  </si>
  <si>
    <t>Dec24</t>
  </si>
  <si>
    <t>Jan25</t>
  </si>
  <si>
    <t>Feb25</t>
  </si>
  <si>
    <t>Aggregated Return</t>
  </si>
  <si>
    <t>Initial Margin</t>
  </si>
  <si>
    <t>CF MBT Futures</t>
  </si>
  <si>
    <t>Aggregated CF</t>
  </si>
  <si>
    <t>Shares of IBIT</t>
  </si>
  <si>
    <t>Capital Required</t>
  </si>
  <si>
    <t>that make 1BTC rounded</t>
  </si>
  <si>
    <t>Long Leg</t>
  </si>
  <si>
    <t>Maintenance Margin</t>
  </si>
  <si>
    <t>take half the initial margin</t>
  </si>
  <si>
    <t>extra CF long</t>
  </si>
  <si>
    <t>NAV Long</t>
  </si>
  <si>
    <t>unrealized P&amp;L</t>
  </si>
  <si>
    <t>Short P&amp;L</t>
  </si>
  <si>
    <t>total NAV</t>
  </si>
  <si>
    <t>total P&amp;L</t>
  </si>
  <si>
    <t>non P&amp;L CF</t>
  </si>
  <si>
    <t>total return</t>
  </si>
  <si>
    <t>xret</t>
  </si>
  <si>
    <t>Positive = into</t>
  </si>
  <si>
    <t>strat. Negative</t>
  </si>
  <si>
    <t>'= out of strat</t>
  </si>
  <si>
    <t>Avg. ar. Ret p.a.</t>
  </si>
  <si>
    <t>Sharpe Ratio p.a.</t>
  </si>
  <si>
    <t>Mean – rf</t>
  </si>
  <si>
    <t>mean</t>
  </si>
  <si>
    <t>std</t>
  </si>
  <si>
    <t>mean/std</t>
  </si>
  <si>
    <t>23.01.2025</t>
  </si>
  <si>
    <t>24.01.2025</t>
  </si>
  <si>
    <t>27.01.2025</t>
  </si>
  <si>
    <t>28.01.2025</t>
  </si>
  <si>
    <t>29.01.2025</t>
  </si>
  <si>
    <t>30.01.2025</t>
  </si>
  <si>
    <t>31.01.2025</t>
  </si>
  <si>
    <t>03.02.2025</t>
  </si>
  <si>
    <t>04.02.2025</t>
  </si>
  <si>
    <t>05.02.2025</t>
  </si>
  <si>
    <t>06.02.2025</t>
  </si>
  <si>
    <t>07.02.2025</t>
  </si>
  <si>
    <t>10.02.2025</t>
  </si>
  <si>
    <t>11.02.2025</t>
  </si>
  <si>
    <t>12.02.2025</t>
  </si>
  <si>
    <t>13.02.2025</t>
  </si>
  <si>
    <t>14.02.2025</t>
  </si>
  <si>
    <t>17.02.2025</t>
  </si>
  <si>
    <t>18.02.2025</t>
  </si>
  <si>
    <t>19.02.2025</t>
  </si>
  <si>
    <t>20.02.2025</t>
  </si>
  <si>
    <t>21.02.2025</t>
  </si>
  <si>
    <t>24.02.2025</t>
  </si>
  <si>
    <t>25.02.2025</t>
  </si>
  <si>
    <t>26.02.2025</t>
  </si>
  <si>
    <t>27.02.2025</t>
  </si>
  <si>
    <t>28.02.2025</t>
  </si>
  <si>
    <t>03.03.2025</t>
  </si>
  <si>
    <t>04.03.2025</t>
  </si>
  <si>
    <t>05.03.2025</t>
  </si>
  <si>
    <t>06.03.2025</t>
  </si>
  <si>
    <t>07.03.2025</t>
  </si>
  <si>
    <t>BMRH5 Curncy</t>
  </si>
  <si>
    <t>MSTR US Equity</t>
  </si>
  <si>
    <t>Implied Rate</t>
  </si>
  <si>
    <t>BRRNY</t>
  </si>
  <si>
    <t>Futures (Traded)</t>
  </si>
  <si>
    <t>Days to Maturity</t>
  </si>
  <si>
    <t>Maturity Entry</t>
  </si>
  <si>
    <t>Account Equity</t>
  </si>
  <si>
    <t>Rollover Date</t>
  </si>
  <si>
    <t>IMPLIED RATE</t>
  </si>
  <si>
    <t>log(Ft / St)</t>
  </si>
  <si>
    <t>div by maturity</t>
  </si>
  <si>
    <t>cost of carry</t>
  </si>
  <si>
    <t>Shares held</t>
  </si>
  <si>
    <t>Account value</t>
  </si>
  <si>
    <t>Futures balance</t>
  </si>
  <si>
    <t>Additional capital invested</t>
  </si>
  <si>
    <t>Thresholds</t>
  </si>
  <si>
    <t>Buy in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</si>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</sst>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00"/>
    <numFmt numFmtId="165" formatCode="dd&quot;.&quot;mm&quot;.&quot;yyyy"/>
    <numFmt numFmtId="166" formatCode="0.000E+00"/>
  </numFmts>
  <fonts count="15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D7"/>
        <bgColor rgb="FFFFFFD7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11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0" fillId="9" borderId="0" xfId="0" applyFill="1"/>
    <xf numFmtId="16" fontId="0" fillId="0" borderId="0" xfId="0" applyNumberFormat="1"/>
    <xf numFmtId="0" fontId="0" fillId="10" borderId="0" xfId="0" applyFill="1"/>
    <xf numFmtId="14" fontId="0" fillId="0" borderId="0" xfId="0" applyNumberFormat="1"/>
    <xf numFmtId="166" fontId="0" fillId="0" borderId="0" xfId="0" applyNumberFormat="1"/>
    <xf numFmtId="0" fontId="0" fillId="11" borderId="0" xfId="0" applyFill="1"/>
    <xf numFmtId="0" fontId="0" fillId="12" borderId="0" xfId="0" applyFill="1"/>
    <xf numFmtId="0" fontId="0" fillId="0" borderId="0" xfId="0" applyAlignment="1">
      <alignment horizontal="center"/>
    </xf>
  </cellXfs>
  <cellStyles count="19">
    <cellStyle name="Accent" xfId="7" xr:uid="{B499DA19-2229-4CCA-8873-4CAB626E5649}"/>
    <cellStyle name="Accent 1" xfId="8" xr:uid="{D5D979C4-A1A0-4354-9BA3-A3495E640042}"/>
    <cellStyle name="Accent 2" xfId="9" xr:uid="{82A4A262-3EB8-489D-942B-0CDDB8F3E006}"/>
    <cellStyle name="Accent 3" xfId="10" xr:uid="{DE3CF9BC-056C-4998-90F3-FFE13C857697}"/>
    <cellStyle name="Bad" xfId="4" builtinId="27" customBuiltin="1"/>
    <cellStyle name="Error" xfId="11" xr:uid="{5EE72BF1-4418-4D79-AF91-368A33D6C7AC}"/>
    <cellStyle name="Footnote" xfId="12" xr:uid="{BF38F79F-6B7B-4A3E-8B47-8F7DF2F8AB22}"/>
    <cellStyle name="Good" xfId="3" builtinId="26" customBuiltin="1"/>
    <cellStyle name="Heading" xfId="13" xr:uid="{4E2DF65F-F5CF-4A09-A671-36347D91049B}"/>
    <cellStyle name="Heading 1" xfId="1" builtinId="16" customBuiltin="1"/>
    <cellStyle name="Heading 2" xfId="2" builtinId="17" customBuiltin="1"/>
    <cellStyle name="Hyperlink" xfId="14" xr:uid="{21530F71-CE9A-4EEF-9CDA-35B087F31746}"/>
    <cellStyle name="Neutral" xfId="5" builtinId="28" customBuiltin="1"/>
    <cellStyle name="Normal" xfId="0" builtinId="0" customBuiltin="1"/>
    <cellStyle name="Note" xfId="6" builtinId="10" customBuiltin="1"/>
    <cellStyle name="Result" xfId="15" xr:uid="{6338092D-0243-446C-A8F6-C65AC36D3486}"/>
    <cellStyle name="Status" xfId="16" xr:uid="{35D96177-4A43-4D7A-AD88-60E68A8FDBF0}"/>
    <cellStyle name="Text" xfId="17" xr:uid="{F2615A91-78AD-4F00-84F1-55DE6D147FCC}"/>
    <cellStyle name="Warning" xfId="18" xr:uid="{AE94230E-386D-47B4-A305-49253CCDC58F}"/>
  </cellStyles>
  <dxfs count="0"/>
  <tableStyles count="1" defaultTableStyle="TableStyleMedium2" defaultPivotStyle="PivotStyleLight16">
    <tableStyle name="Invisible" pivot="0" table="0" count="0" xr9:uid="{F236D3BF-92E1-4A85-A3A7-84200DB502FB}"/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A307-3FE3-410C-841A-D974A8860132}">
  <dimension ref="A1"/>
  <sheetViews>
    <sheetView workbookViewId="0">
      <selection activeCell="C24" sqref="C24"/>
    </sheetView>
  </sheetViews>
  <sheetFormatPr defaultRowHeight="14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0E71E-46BC-40D2-8490-F30A2DB281F0}">
  <dimension ref="A1:BC316"/>
  <sheetViews>
    <sheetView topLeftCell="A6" zoomScale="93" workbookViewId="0">
      <pane xSplit="1" topLeftCell="Y1" activePane="topRight" state="frozen"/>
      <selection activeCell="A68" sqref="A68"/>
      <selection pane="topRight" activeCell="AP10" sqref="AP10"/>
    </sheetView>
  </sheetViews>
  <sheetFormatPr defaultRowHeight="14"/>
  <cols>
    <col min="1" max="1" width="10.6640625" customWidth="1"/>
    <col min="2" max="2" width="22.08203125" customWidth="1"/>
    <col min="3" max="4" width="10.6640625" customWidth="1"/>
    <col min="5" max="5" width="10.6640625" hidden="1" customWidth="1"/>
    <col min="6" max="6" width="21.83203125" customWidth="1"/>
    <col min="7" max="19" width="10.6640625" hidden="1" customWidth="1"/>
    <col min="20" max="24" width="10.6640625" customWidth="1"/>
    <col min="25" max="25" width="13.1640625" customWidth="1"/>
    <col min="26" max="33" width="10.6640625" customWidth="1"/>
    <col min="34" max="34" width="14" customWidth="1"/>
    <col min="35" max="1038" width="10.6640625" customWidth="1"/>
  </cols>
  <sheetData>
    <row r="1" spans="1:52">
      <c r="B1" s="9" t="s">
        <v>325</v>
      </c>
      <c r="D1" s="10" t="s">
        <v>326</v>
      </c>
      <c r="E1" s="10"/>
      <c r="F1" s="10"/>
    </row>
    <row r="2" spans="1:52">
      <c r="A2" t="str">
        <f>bitcoin_futures!A6</f>
        <v>Dates</v>
      </c>
      <c r="B2" s="9" t="s">
        <v>327</v>
      </c>
      <c r="C2" t="s">
        <v>394</v>
      </c>
      <c r="D2" t="s">
        <v>328</v>
      </c>
      <c r="E2" t="s">
        <v>322</v>
      </c>
      <c r="F2" t="s">
        <v>329</v>
      </c>
      <c r="G2" t="s">
        <v>395</v>
      </c>
    </row>
    <row r="3" spans="1:52">
      <c r="A3" t="str">
        <f>bitcoin_futures!A7</f>
        <v>01.01.2024</v>
      </c>
      <c r="F3" t="s">
        <v>330</v>
      </c>
      <c r="T3" t="s">
        <v>396</v>
      </c>
      <c r="U3" t="s">
        <v>397</v>
      </c>
      <c r="W3" t="s">
        <v>331</v>
      </c>
      <c r="X3" t="s">
        <v>332</v>
      </c>
      <c r="Y3" t="s">
        <v>333</v>
      </c>
      <c r="AA3" t="s">
        <v>334</v>
      </c>
      <c r="AC3" t="s">
        <v>335</v>
      </c>
      <c r="AD3" t="s">
        <v>336</v>
      </c>
      <c r="AE3" s="5" t="s">
        <v>337</v>
      </c>
      <c r="AF3" t="s">
        <v>338</v>
      </c>
      <c r="AG3" t="s">
        <v>339</v>
      </c>
      <c r="AH3" t="s">
        <v>398</v>
      </c>
    </row>
    <row r="4" spans="1:52">
      <c r="A4" t="str">
        <f>bitcoin_futures!A8</f>
        <v>02.01.2024</v>
      </c>
      <c r="F4">
        <v>0.5</v>
      </c>
      <c r="AE4" s="5" t="s">
        <v>340</v>
      </c>
      <c r="AH4" t="s">
        <v>399</v>
      </c>
      <c r="AI4">
        <v>0.1</v>
      </c>
    </row>
    <row r="5" spans="1:52">
      <c r="A5" t="str">
        <f>bitcoin_futures!A9</f>
        <v>03.01.2024</v>
      </c>
      <c r="AE5" s="5" t="s">
        <v>341</v>
      </c>
      <c r="AH5" t="s">
        <v>400</v>
      </c>
      <c r="AI5">
        <v>0</v>
      </c>
    </row>
    <row r="6" spans="1:52">
      <c r="A6" t="str">
        <f>bitcoin_futures!A10</f>
        <v>04.01.2024</v>
      </c>
      <c r="AE6" s="5" t="s">
        <v>342</v>
      </c>
    </row>
    <row r="7" spans="1:52">
      <c r="A7" t="str">
        <f>bitcoin_futures!A11</f>
        <v>05.01.2024</v>
      </c>
    </row>
    <row r="8" spans="1:52">
      <c r="A8" t="str">
        <f>bitcoin_futures!A12</f>
        <v>08.01.2024</v>
      </c>
      <c r="AH8" t="s">
        <v>343</v>
      </c>
      <c r="AI8">
        <f>((AVERAGE(AF14:AF311)+1) ^ 252)-1</f>
        <v>6.0968673445200183E-2</v>
      </c>
      <c r="AZ8">
        <f>((AVERAGE(AZ14:AZ311)+1) ^ 252)-1</f>
        <v>9.1855008282317741E-2</v>
      </c>
    </row>
    <row r="9" spans="1:52">
      <c r="A9" t="str">
        <f>bitcoin_futures!A13</f>
        <v>09.01.2024</v>
      </c>
      <c r="AH9" t="s">
        <v>344</v>
      </c>
      <c r="AI9">
        <f>AVERAGE(AG14:AG311)/_xlfn.STDEV.S(AF14:AF311)*SQRT(252)</f>
        <v>0.87501455187752841</v>
      </c>
    </row>
    <row r="10" spans="1:52">
      <c r="A10" t="str">
        <f>bitcoin_futures!A14</f>
        <v>10.01.2024</v>
      </c>
      <c r="AI10">
        <f>((AVERAGE(AI14:AI311)+1) ^ 252)-1</f>
        <v>0.1040484652150393</v>
      </c>
      <c r="AL10">
        <f>SUM(AL14:AL311)</f>
        <v>13</v>
      </c>
      <c r="AM10">
        <f>SUM(AM14:AM311)</f>
        <v>17</v>
      </c>
    </row>
    <row r="11" spans="1:52">
      <c r="A11" t="str">
        <f>bitcoin_futures!A15</f>
        <v>11.01.2024</v>
      </c>
      <c r="B11">
        <f>ROUND(bitcoin_futures!D15/bitcoin_futures!B15, 0)</f>
        <v>1752</v>
      </c>
    </row>
    <row r="12" spans="1:52">
      <c r="A12" t="str">
        <f>bitcoin_futures!A16</f>
        <v>12.01.2024</v>
      </c>
      <c r="B12">
        <f>ROUND(bitcoin_futures!D16/bitcoin_futures!B16, 0)</f>
        <v>1753</v>
      </c>
    </row>
    <row r="13" spans="1:52" s="3" customFormat="1">
      <c r="A13" s="3" t="str">
        <f>bitcoin_futures!A17</f>
        <v>15.01.2024</v>
      </c>
      <c r="B13">
        <f>ROUND(bitcoin_futures!D17/bitcoin_futures!B17, 0)</f>
        <v>1720</v>
      </c>
      <c r="C13" s="3">
        <f>B13</f>
        <v>1720</v>
      </c>
      <c r="D13" s="3">
        <f>B13*bitcoin_futures!B17</f>
        <v>42948.4</v>
      </c>
      <c r="E13" s="3">
        <f>'Future Returns'!S13</f>
        <v>21965</v>
      </c>
      <c r="F13" s="3">
        <f>'Future Returns'!S13*F$4</f>
        <v>10982.5</v>
      </c>
      <c r="G13" s="3">
        <f>E13</f>
        <v>21965</v>
      </c>
      <c r="H13" s="3">
        <f>IF(G13&lt;F13,1,0)</f>
        <v>0</v>
      </c>
      <c r="T13" s="3">
        <f>G13</f>
        <v>21965</v>
      </c>
      <c r="X13">
        <f>C13*bitcoin_futures!B17</f>
        <v>42948.4</v>
      </c>
      <c r="AA13"/>
      <c r="AC13">
        <f>X13+T13</f>
        <v>64913.4</v>
      </c>
    </row>
    <row r="14" spans="1:52">
      <c r="A14" t="str">
        <f>bitcoin_futures!A18</f>
        <v>16.01.2024</v>
      </c>
      <c r="B14">
        <f>ROUND(bitcoin_futures!D18/bitcoin_futures!B18, 0)</f>
        <v>1748</v>
      </c>
      <c r="C14">
        <f t="shared" ref="C14:E35" si="0">C$13</f>
        <v>1720</v>
      </c>
      <c r="D14">
        <f t="shared" si="0"/>
        <v>42948.4</v>
      </c>
      <c r="E14">
        <f t="shared" si="0"/>
        <v>21965</v>
      </c>
      <c r="F14">
        <f>'Future Returns'!S14*F$4</f>
        <v>10982.5</v>
      </c>
      <c r="G14">
        <f>G13+AA14</f>
        <v>22275</v>
      </c>
      <c r="H14">
        <f>IF(G14&lt;F14,1,0)</f>
        <v>0</v>
      </c>
      <c r="I14">
        <f>IF(H14=1,'Future Returns'!S14,G14)</f>
        <v>22275</v>
      </c>
      <c r="T14">
        <f>G14</f>
        <v>22275</v>
      </c>
      <c r="W14">
        <f>(C14-C13)*bitcoin_futures!B18 + F14-F13</f>
        <v>0</v>
      </c>
      <c r="X14">
        <f>C14*bitcoin_futures!B18</f>
        <v>42518.400000000001</v>
      </c>
      <c r="Y14">
        <f>X14-X13-W14</f>
        <v>-430</v>
      </c>
      <c r="AA14">
        <f>-'Future CF'!Q14</f>
        <v>310</v>
      </c>
      <c r="AC14">
        <f>X14+T14</f>
        <v>64793.4</v>
      </c>
      <c r="AD14">
        <f>Y14+AA14</f>
        <v>-120</v>
      </c>
      <c r="AE14">
        <f>AC14-AC13-Y14</f>
        <v>310</v>
      </c>
      <c r="AF14">
        <f>AD14/AC14</f>
        <v>-1.8520404856050153E-3</v>
      </c>
      <c r="AG14">
        <f>AF14-(bitcoin_futures!S18/100/360)</f>
        <v>-2.0018182633827933E-3</v>
      </c>
      <c r="AI14">
        <f>-'Future Returns'!Q14+Compare_IBIT_to_BTC!B13</f>
        <v>-2.9553333337587629E-3</v>
      </c>
      <c r="AK14">
        <f>'Implied Rates'!M14</f>
        <v>4.0134861022144808E-2</v>
      </c>
      <c r="AL14">
        <f>IF(AK14&gt;$AI$4,1,0)</f>
        <v>0</v>
      </c>
      <c r="AM14">
        <f>IF(AK14&lt;$AI$5,1,0)</f>
        <v>0</v>
      </c>
      <c r="AN14">
        <f>B14</f>
        <v>1748</v>
      </c>
    </row>
    <row r="15" spans="1:52">
      <c r="A15" t="str">
        <f>bitcoin_futures!A19</f>
        <v>17.01.2024</v>
      </c>
      <c r="B15">
        <f>ROUND(bitcoin_futures!D19/bitcoin_futures!B19, 0)</f>
        <v>1748</v>
      </c>
      <c r="C15">
        <f t="shared" si="0"/>
        <v>1720</v>
      </c>
      <c r="D15">
        <f t="shared" si="0"/>
        <v>42948.4</v>
      </c>
      <c r="E15">
        <f t="shared" si="0"/>
        <v>21965</v>
      </c>
      <c r="F15">
        <f>'Future Returns'!S15*F$4</f>
        <v>10905</v>
      </c>
      <c r="G15">
        <f t="shared" ref="G15:G78" si="1">G14+AA15</f>
        <v>22715</v>
      </c>
      <c r="H15">
        <f t="shared" ref="H15:H78" si="2">IF(G15&lt;F15,1,0)</f>
        <v>0</v>
      </c>
      <c r="I15">
        <f>IF(H15=1,'Future Returns'!S15,G15)</f>
        <v>22715</v>
      </c>
      <c r="T15">
        <f t="shared" ref="T15:T42" si="3">G15</f>
        <v>22715</v>
      </c>
      <c r="W15">
        <f>(C15-C14)*bitcoin_futures!B19</f>
        <v>0</v>
      </c>
      <c r="X15">
        <f>C15*bitcoin_futures!B19</f>
        <v>41985.2</v>
      </c>
      <c r="Y15">
        <f t="shared" ref="Y15:Y78" si="4">X15-X14-W15</f>
        <v>-533.20000000000437</v>
      </c>
      <c r="AA15">
        <f>-'Future CF'!Q15</f>
        <v>440</v>
      </c>
      <c r="AC15">
        <f t="shared" ref="AC15:AC77" si="5">X15+T15</f>
        <v>64700.2</v>
      </c>
      <c r="AD15">
        <f>Y15+AA15</f>
        <v>-93.200000000004366</v>
      </c>
      <c r="AE15">
        <f>AC15-AC14-Y15</f>
        <v>440</v>
      </c>
      <c r="AF15">
        <f>AD15/AC15</f>
        <v>-1.4404901375885139E-3</v>
      </c>
      <c r="AG15">
        <f>AF15-(bitcoin_futures!S19/100/360)</f>
        <v>-1.5900734709218473E-3</v>
      </c>
      <c r="AI15">
        <f>-'Future Returns'!Q15+Compare_IBIT_to_BTC!B14</f>
        <v>-2.4533370725995842E-3</v>
      </c>
      <c r="AK15">
        <f>'Implied Rates'!M15</f>
        <v>5.2601313886009304E-2</v>
      </c>
      <c r="AL15">
        <f t="shared" ref="AL15:AL78" si="6">IF(AK15&gt;$AI$4,1,0)</f>
        <v>0</v>
      </c>
      <c r="AM15">
        <f t="shared" ref="AM15:AM78" si="7">IF(AK15&lt;$AI$5,1,0)</f>
        <v>0</v>
      </c>
      <c r="AN15">
        <f t="shared" ref="AN15:AN78" si="8">B15</f>
        <v>1748</v>
      </c>
    </row>
    <row r="16" spans="1:52">
      <c r="A16" t="str">
        <f>bitcoin_futures!A20</f>
        <v>18.01.2024</v>
      </c>
      <c r="B16">
        <f>ROUND(bitcoin_futures!D20/bitcoin_futures!B20, 0)</f>
        <v>1754</v>
      </c>
      <c r="C16">
        <f t="shared" si="0"/>
        <v>1720</v>
      </c>
      <c r="D16">
        <f t="shared" si="0"/>
        <v>42948.4</v>
      </c>
      <c r="E16">
        <f t="shared" si="0"/>
        <v>21965</v>
      </c>
      <c r="F16">
        <f>'Future Returns'!S16*F$4</f>
        <v>10795</v>
      </c>
      <c r="G16">
        <f t="shared" si="1"/>
        <v>24670</v>
      </c>
      <c r="H16">
        <f t="shared" si="2"/>
        <v>0</v>
      </c>
      <c r="I16">
        <f>IF(H16=1,'Future Returns'!S16,G16)</f>
        <v>24670</v>
      </c>
      <c r="T16">
        <f t="shared" si="3"/>
        <v>24670</v>
      </c>
      <c r="W16">
        <f>(C16-C15)*bitcoin_futures!B20</f>
        <v>0</v>
      </c>
      <c r="X16">
        <f>C16*bitcoin_futures!B20</f>
        <v>40144.800000000003</v>
      </c>
      <c r="Y16">
        <f>X16-X15-W16</f>
        <v>-1840.3999999999942</v>
      </c>
      <c r="AA16">
        <f>-'Future CF'!Q16</f>
        <v>1955</v>
      </c>
      <c r="AC16">
        <f t="shared" si="5"/>
        <v>64814.8</v>
      </c>
      <c r="AD16">
        <f t="shared" ref="AD16:AD79" si="9">Y16+AA16</f>
        <v>114.60000000000582</v>
      </c>
      <c r="AE16">
        <f>AC16-AC15-Y16</f>
        <v>1955</v>
      </c>
      <c r="AF16">
        <f t="shared" ref="AF16:AF79" si="10">AD16/AC16</f>
        <v>1.768114689854876E-3</v>
      </c>
      <c r="AG16">
        <f>AF16-(bitcoin_futures!S20/100/360)</f>
        <v>1.6192258009659871E-3</v>
      </c>
      <c r="AI16">
        <f>-'Future Returns'!Q16+Compare_IBIT_to_BTC!B15</f>
        <v>1.4410964913695382E-3</v>
      </c>
      <c r="AK16">
        <f>'Implied Rates'!M16</f>
        <v>3.1733322350594895E-2</v>
      </c>
      <c r="AL16">
        <f t="shared" si="6"/>
        <v>0</v>
      </c>
      <c r="AM16">
        <f t="shared" si="7"/>
        <v>0</v>
      </c>
      <c r="AN16">
        <f t="shared" si="8"/>
        <v>1754</v>
      </c>
    </row>
    <row r="17" spans="1:40">
      <c r="A17" t="str">
        <f>bitcoin_futures!A21</f>
        <v>19.01.2024</v>
      </c>
      <c r="B17">
        <f>ROUND(bitcoin_futures!D21/bitcoin_futures!B21, 0)</f>
        <v>1760</v>
      </c>
      <c r="C17">
        <f t="shared" si="0"/>
        <v>1720</v>
      </c>
      <c r="D17">
        <f t="shared" si="0"/>
        <v>42948.4</v>
      </c>
      <c r="E17">
        <f t="shared" si="0"/>
        <v>21965</v>
      </c>
      <c r="F17">
        <f>'Future Returns'!S17*F$4</f>
        <v>10306.25</v>
      </c>
      <c r="G17">
        <f t="shared" si="1"/>
        <v>23960</v>
      </c>
      <c r="H17">
        <f t="shared" si="2"/>
        <v>0</v>
      </c>
      <c r="I17">
        <f>IF(H17=1,'Future Returns'!S17,G17)</f>
        <v>23960</v>
      </c>
      <c r="T17">
        <f t="shared" si="3"/>
        <v>23960</v>
      </c>
      <c r="W17">
        <f>(C17-C16)*bitcoin_futures!B21</f>
        <v>0</v>
      </c>
      <c r="X17">
        <f>C17*bitcoin_futures!B21</f>
        <v>40936</v>
      </c>
      <c r="Y17">
        <f t="shared" si="4"/>
        <v>791.19999999999709</v>
      </c>
      <c r="AA17">
        <f>-'Future CF'!Q17</f>
        <v>-710</v>
      </c>
      <c r="AC17">
        <f t="shared" si="5"/>
        <v>64896</v>
      </c>
      <c r="AD17">
        <f t="shared" si="9"/>
        <v>81.19999999999709</v>
      </c>
      <c r="AE17">
        <f t="shared" ref="AE17:AE80" si="11">AC17-AC16-Y17</f>
        <v>-710</v>
      </c>
      <c r="AF17">
        <f t="shared" si="10"/>
        <v>1.2512327416173122E-3</v>
      </c>
      <c r="AG17">
        <f>AF17-(bitcoin_futures!S21/100/360)</f>
        <v>1.1024827416173122E-3</v>
      </c>
      <c r="AI17">
        <f>-'Future Returns'!Q17+Compare_IBIT_to_BTC!B16</f>
        <v>2.4860955433508129E-3</v>
      </c>
      <c r="AK17">
        <f>'Implied Rates'!M17</f>
        <v>3.9461353186385217E-3</v>
      </c>
      <c r="AL17">
        <f t="shared" si="6"/>
        <v>0</v>
      </c>
      <c r="AM17">
        <f t="shared" si="7"/>
        <v>0</v>
      </c>
      <c r="AN17">
        <f t="shared" si="8"/>
        <v>1760</v>
      </c>
    </row>
    <row r="18" spans="1:40">
      <c r="A18" t="str">
        <f>bitcoin_futures!A22</f>
        <v>22.01.2024</v>
      </c>
      <c r="B18">
        <f>ROUND(bitcoin_futures!D22/bitcoin_futures!B22, 0)</f>
        <v>1748</v>
      </c>
      <c r="C18">
        <f t="shared" si="0"/>
        <v>1720</v>
      </c>
      <c r="D18">
        <f t="shared" si="0"/>
        <v>42948.4</v>
      </c>
      <c r="E18">
        <f t="shared" si="0"/>
        <v>21965</v>
      </c>
      <c r="F18">
        <f>'Future Returns'!S18*F$4</f>
        <v>10483.75</v>
      </c>
      <c r="G18">
        <f t="shared" si="1"/>
        <v>25410</v>
      </c>
      <c r="H18">
        <f t="shared" si="2"/>
        <v>0</v>
      </c>
      <c r="I18">
        <f>IF(H18=1,'Future Returns'!S18,G18)</f>
        <v>25410</v>
      </c>
      <c r="T18">
        <f t="shared" si="3"/>
        <v>25410</v>
      </c>
      <c r="W18">
        <f>(C18-C17)*bitcoin_futures!B22</f>
        <v>0</v>
      </c>
      <c r="X18">
        <f>C18*bitcoin_futures!B22</f>
        <v>39474</v>
      </c>
      <c r="Y18">
        <f t="shared" si="4"/>
        <v>-1462</v>
      </c>
      <c r="AA18">
        <f>-'Future CF'!Q18</f>
        <v>1450</v>
      </c>
      <c r="AC18">
        <f t="shared" si="5"/>
        <v>64884</v>
      </c>
      <c r="AD18">
        <f t="shared" si="9"/>
        <v>-12</v>
      </c>
      <c r="AE18">
        <f t="shared" si="11"/>
        <v>1450</v>
      </c>
      <c r="AF18">
        <f t="shared" si="10"/>
        <v>-1.8494544109487701E-4</v>
      </c>
      <c r="AG18">
        <f>AF18-(bitcoin_futures!S22/100/360)</f>
        <v>-3.3450099665043259E-4</v>
      </c>
      <c r="AI18">
        <f>-'Future Returns'!Q18+Compare_IBIT_to_BTC!B17</f>
        <v>-1.1369636682621656E-3</v>
      </c>
      <c r="AK18">
        <f>'Implied Rates'!M18</f>
        <v>4.6344349982570865E-2</v>
      </c>
      <c r="AL18">
        <f t="shared" si="6"/>
        <v>0</v>
      </c>
      <c r="AM18">
        <f t="shared" si="7"/>
        <v>0</v>
      </c>
      <c r="AN18">
        <f t="shared" si="8"/>
        <v>1748</v>
      </c>
    </row>
    <row r="19" spans="1:40">
      <c r="A19" t="str">
        <f>bitcoin_futures!A23</f>
        <v>23.01.2024</v>
      </c>
      <c r="B19">
        <f>ROUND(bitcoin_futures!D23/bitcoin_futures!B23, 0)</f>
        <v>1758</v>
      </c>
      <c r="C19">
        <f t="shared" si="0"/>
        <v>1720</v>
      </c>
      <c r="D19">
        <f t="shared" si="0"/>
        <v>42948.4</v>
      </c>
      <c r="E19">
        <f t="shared" si="0"/>
        <v>21965</v>
      </c>
      <c r="F19">
        <f>'Future Returns'!S19*F$4</f>
        <v>10121.25</v>
      </c>
      <c r="G19">
        <f t="shared" si="1"/>
        <v>26335</v>
      </c>
      <c r="H19">
        <f t="shared" si="2"/>
        <v>0</v>
      </c>
      <c r="I19">
        <f>IF(H19=1,'Future Returns'!S19,G19)</f>
        <v>26335</v>
      </c>
      <c r="T19">
        <f t="shared" si="3"/>
        <v>26335</v>
      </c>
      <c r="W19">
        <f>(C19-C18)*bitcoin_futures!B23</f>
        <v>0</v>
      </c>
      <c r="X19">
        <f>C19*bitcoin_futures!B23</f>
        <v>38390.400000000001</v>
      </c>
      <c r="Y19">
        <f>X19-X18-W19</f>
        <v>-1083.5999999999985</v>
      </c>
      <c r="AA19">
        <f>-'Future CF'!Q19</f>
        <v>925</v>
      </c>
      <c r="AC19">
        <f t="shared" si="5"/>
        <v>64725.4</v>
      </c>
      <c r="AD19">
        <f t="shared" si="9"/>
        <v>-158.59999999999854</v>
      </c>
      <c r="AE19">
        <f t="shared" si="11"/>
        <v>925</v>
      </c>
      <c r="AF19">
        <f t="shared" si="10"/>
        <v>-2.450351793886149E-3</v>
      </c>
      <c r="AG19">
        <f>AF19-(bitcoin_futures!S23/100/360)</f>
        <v>-2.5996295716639267E-3</v>
      </c>
      <c r="AI19">
        <f>-'Future Returns'!Q19+Compare_IBIT_to_BTC!B18</f>
        <v>-4.6030120088049603E-3</v>
      </c>
      <c r="AK19">
        <f>'Implied Rates'!M19</f>
        <v>4.2616204957774739E-2</v>
      </c>
      <c r="AL19">
        <f t="shared" si="6"/>
        <v>0</v>
      </c>
      <c r="AM19">
        <f t="shared" si="7"/>
        <v>0</v>
      </c>
      <c r="AN19">
        <f t="shared" si="8"/>
        <v>1758</v>
      </c>
    </row>
    <row r="20" spans="1:40">
      <c r="A20" t="str">
        <f>bitcoin_futures!A24</f>
        <v>24.01.2024</v>
      </c>
      <c r="B20">
        <f>ROUND(bitcoin_futures!D24/bitcoin_futures!B24, 0)</f>
        <v>1760</v>
      </c>
      <c r="C20">
        <f t="shared" si="0"/>
        <v>1720</v>
      </c>
      <c r="D20">
        <f t="shared" si="0"/>
        <v>42948.4</v>
      </c>
      <c r="E20">
        <f t="shared" si="0"/>
        <v>21965</v>
      </c>
      <c r="F20">
        <f>'Future Returns'!S20*F$4</f>
        <v>9890</v>
      </c>
      <c r="G20">
        <f t="shared" si="1"/>
        <v>25930</v>
      </c>
      <c r="H20">
        <f t="shared" si="2"/>
        <v>0</v>
      </c>
      <c r="I20">
        <f>IF(H20=1,'Future Returns'!S20,G20)</f>
        <v>25930</v>
      </c>
      <c r="T20">
        <f t="shared" si="3"/>
        <v>25930</v>
      </c>
      <c r="W20">
        <f>(C20-C19)*bitcoin_futures!B24</f>
        <v>0</v>
      </c>
      <c r="X20">
        <f>C20*bitcoin_futures!B24</f>
        <v>38872</v>
      </c>
      <c r="Y20">
        <f t="shared" si="4"/>
        <v>481.59999999999854</v>
      </c>
      <c r="AA20">
        <f>-'Future CF'!Q20</f>
        <v>-405</v>
      </c>
      <c r="AC20">
        <f t="shared" si="5"/>
        <v>64802</v>
      </c>
      <c r="AD20">
        <f t="shared" si="9"/>
        <v>76.599999999998545</v>
      </c>
      <c r="AE20">
        <f t="shared" si="11"/>
        <v>-405</v>
      </c>
      <c r="AF20">
        <f t="shared" si="10"/>
        <v>1.18206228202831E-3</v>
      </c>
      <c r="AG20">
        <f>AF20-(bitcoin_futures!S24/100/360)</f>
        <v>1.0330622820283099E-3</v>
      </c>
      <c r="AI20">
        <f>-'Future Returns'!Q20+Compare_IBIT_to_BTC!B19</f>
        <v>2.3071891161196602E-3</v>
      </c>
      <c r="AK20">
        <f>'Implied Rates'!M20</f>
        <v>2.5918970959989851E-2</v>
      </c>
      <c r="AL20">
        <f t="shared" si="6"/>
        <v>0</v>
      </c>
      <c r="AM20">
        <f t="shared" si="7"/>
        <v>0</v>
      </c>
      <c r="AN20">
        <f t="shared" si="8"/>
        <v>1760</v>
      </c>
    </row>
    <row r="21" spans="1:40">
      <c r="A21" t="str">
        <f>bitcoin_futures!A25</f>
        <v>25.01.2024</v>
      </c>
      <c r="B21">
        <f>ROUND(bitcoin_futures!D25/bitcoin_futures!B25, 0)</f>
        <v>1750</v>
      </c>
      <c r="C21">
        <f t="shared" si="0"/>
        <v>1720</v>
      </c>
      <c r="D21">
        <f t="shared" si="0"/>
        <v>42948.4</v>
      </c>
      <c r="E21">
        <f t="shared" si="0"/>
        <v>21965</v>
      </c>
      <c r="F21">
        <f>'Future Returns'!S21*F$4</f>
        <v>9991.25</v>
      </c>
      <c r="G21">
        <f t="shared" si="1"/>
        <v>25870</v>
      </c>
      <c r="H21">
        <f t="shared" si="2"/>
        <v>0</v>
      </c>
      <c r="I21">
        <f>IF(H21=1,'Future Returns'!S21,G21)</f>
        <v>25870</v>
      </c>
      <c r="T21">
        <f t="shared" si="3"/>
        <v>25870</v>
      </c>
      <c r="W21">
        <f>(C21-C20)*bitcoin_futures!B25</f>
        <v>0</v>
      </c>
      <c r="X21">
        <f>C21*bitcoin_futures!B25</f>
        <v>39147.200000000004</v>
      </c>
      <c r="Y21">
        <f t="shared" si="4"/>
        <v>275.20000000000437</v>
      </c>
      <c r="AA21">
        <f>-'Future CF'!Q21</f>
        <v>-60</v>
      </c>
      <c r="AC21">
        <f t="shared" si="5"/>
        <v>65017.200000000004</v>
      </c>
      <c r="AD21">
        <f t="shared" si="9"/>
        <v>215.20000000000437</v>
      </c>
      <c r="AE21">
        <f t="shared" si="11"/>
        <v>-60</v>
      </c>
      <c r="AF21">
        <f t="shared" si="10"/>
        <v>3.3098933820589682E-3</v>
      </c>
      <c r="AG21">
        <f>AF21-(bitcoin_futures!S25/100/360)</f>
        <v>3.1608656042811903E-3</v>
      </c>
      <c r="AI21">
        <f>-'Future Returns'!Q21+Compare_IBIT_to_BTC!B20</f>
        <v>5.5783323682558582E-3</v>
      </c>
      <c r="AK21">
        <f>'Implied Rates'!M21</f>
        <v>2.6552699316125361E-2</v>
      </c>
      <c r="AL21">
        <f t="shared" si="6"/>
        <v>0</v>
      </c>
      <c r="AM21">
        <f t="shared" si="7"/>
        <v>0</v>
      </c>
      <c r="AN21">
        <f t="shared" si="8"/>
        <v>1750</v>
      </c>
    </row>
    <row r="22" spans="1:40">
      <c r="A22" t="str">
        <f>bitcoin_futures!A26</f>
        <v>26.01.2024</v>
      </c>
      <c r="B22">
        <f>ROUND(bitcoin_futures!D26/bitcoin_futures!B26, 0)</f>
        <v>1751</v>
      </c>
      <c r="C22">
        <f t="shared" si="0"/>
        <v>1720</v>
      </c>
      <c r="D22">
        <f t="shared" si="0"/>
        <v>42948.4</v>
      </c>
      <c r="E22">
        <f t="shared" si="0"/>
        <v>21965</v>
      </c>
      <c r="F22">
        <f>'Future Returns'!S22*F$4</f>
        <v>10006.25</v>
      </c>
      <c r="G22">
        <f t="shared" si="1"/>
        <v>23505</v>
      </c>
      <c r="H22">
        <f t="shared" si="2"/>
        <v>0</v>
      </c>
      <c r="I22">
        <f>IF(H22=1,'Future Returns'!S22,G22)</f>
        <v>23505</v>
      </c>
      <c r="T22">
        <f t="shared" si="3"/>
        <v>23505</v>
      </c>
      <c r="W22">
        <f>(C22-C21)*bitcoin_futures!B26</f>
        <v>0</v>
      </c>
      <c r="X22">
        <f>C22*bitcoin_futures!B26</f>
        <v>41262.799999999996</v>
      </c>
      <c r="Y22">
        <f t="shared" si="4"/>
        <v>2115.5999999999913</v>
      </c>
      <c r="AA22">
        <f>-'Future CF'!Q22</f>
        <v>-2365</v>
      </c>
      <c r="AC22">
        <f t="shared" si="5"/>
        <v>64767.799999999996</v>
      </c>
      <c r="AD22">
        <f t="shared" si="9"/>
        <v>-249.40000000000873</v>
      </c>
      <c r="AE22">
        <f t="shared" si="11"/>
        <v>-2365</v>
      </c>
      <c r="AF22">
        <f t="shared" si="10"/>
        <v>-3.8506788867308872E-3</v>
      </c>
      <c r="AG22">
        <f>AF22-(bitcoin_futures!S26/100/360)</f>
        <v>-3.9997899978419984E-3</v>
      </c>
      <c r="AI22">
        <f>-'Future Returns'!Q22+Compare_IBIT_to_BTC!B21</f>
        <v>-5.045890694414551E-3</v>
      </c>
      <c r="AK22">
        <f>'Implied Rates'!M22</f>
        <v>5.1690631069201798E-2</v>
      </c>
      <c r="AL22">
        <f t="shared" si="6"/>
        <v>0</v>
      </c>
      <c r="AM22">
        <f t="shared" si="7"/>
        <v>0</v>
      </c>
      <c r="AN22">
        <f t="shared" si="8"/>
        <v>1751</v>
      </c>
    </row>
    <row r="23" spans="1:40">
      <c r="A23" t="str">
        <f>bitcoin_futures!A27</f>
        <v>29.01.2024</v>
      </c>
      <c r="B23">
        <f>ROUND(bitcoin_futures!D27/bitcoin_futures!B27, 0)</f>
        <v>1747</v>
      </c>
      <c r="C23">
        <f t="shared" si="0"/>
        <v>1720</v>
      </c>
      <c r="D23">
        <f t="shared" si="0"/>
        <v>42948.4</v>
      </c>
      <c r="E23">
        <f t="shared" si="0"/>
        <v>21965</v>
      </c>
      <c r="F23">
        <f>'Future Returns'!S23*F$4</f>
        <v>10597.5</v>
      </c>
      <c r="G23">
        <f t="shared" si="1"/>
        <v>22365</v>
      </c>
      <c r="H23">
        <f t="shared" si="2"/>
        <v>0</v>
      </c>
      <c r="I23">
        <f>IF(H23=1,'Future Returns'!S23,G23)</f>
        <v>22365</v>
      </c>
      <c r="T23">
        <f t="shared" si="3"/>
        <v>22365</v>
      </c>
      <c r="W23">
        <f>(C23-C22)*bitcoin_futures!B27</f>
        <v>0</v>
      </c>
      <c r="X23">
        <f>C23*bitcoin_futures!B27</f>
        <v>42432.4</v>
      </c>
      <c r="Y23">
        <f t="shared" si="4"/>
        <v>1169.6000000000058</v>
      </c>
      <c r="AA23">
        <f>-'Future CF'!Q23</f>
        <v>-1140</v>
      </c>
      <c r="AC23">
        <f t="shared" si="5"/>
        <v>64797.4</v>
      </c>
      <c r="AD23">
        <f t="shared" si="9"/>
        <v>29.600000000005821</v>
      </c>
      <c r="AE23">
        <f t="shared" si="11"/>
        <v>-1140</v>
      </c>
      <c r="AF23">
        <f t="shared" si="10"/>
        <v>4.5680845219107279E-4</v>
      </c>
      <c r="AG23">
        <f>AF23-(bitcoin_futures!S27/100/360)</f>
        <v>3.0739178552440611E-4</v>
      </c>
      <c r="AI23">
        <f>-'Future Returns'!Q23+Compare_IBIT_to_BTC!B22</f>
        <v>1.4520086365309888E-3</v>
      </c>
      <c r="AK23">
        <f>'Implied Rates'!M23</f>
        <v>6.5918440710743154E-2</v>
      </c>
      <c r="AL23">
        <f t="shared" si="6"/>
        <v>0</v>
      </c>
      <c r="AM23">
        <f t="shared" si="7"/>
        <v>0</v>
      </c>
      <c r="AN23">
        <f t="shared" si="8"/>
        <v>1747</v>
      </c>
    </row>
    <row r="24" spans="1:40">
      <c r="A24" t="str">
        <f>bitcoin_futures!A28</f>
        <v>30.01.2024</v>
      </c>
      <c r="B24">
        <f>ROUND(bitcoin_futures!D28/bitcoin_futures!B28, 0)</f>
        <v>1753</v>
      </c>
      <c r="C24">
        <f t="shared" si="0"/>
        <v>1720</v>
      </c>
      <c r="D24">
        <f t="shared" si="0"/>
        <v>42948.4</v>
      </c>
      <c r="E24">
        <f t="shared" si="0"/>
        <v>21965</v>
      </c>
      <c r="F24">
        <f>'Future Returns'!S24*F$4</f>
        <v>10882.5</v>
      </c>
      <c r="G24">
        <f t="shared" si="1"/>
        <v>22005</v>
      </c>
      <c r="H24">
        <f t="shared" si="2"/>
        <v>0</v>
      </c>
      <c r="I24">
        <f>IF(H24=1,'Future Returns'!S24,G24)</f>
        <v>22005</v>
      </c>
      <c r="T24">
        <f t="shared" si="3"/>
        <v>22005</v>
      </c>
      <c r="W24">
        <f>(C24-C23)*bitcoin_futures!B28</f>
        <v>0</v>
      </c>
      <c r="X24">
        <f>C24*bitcoin_futures!B28</f>
        <v>42793.599999999999</v>
      </c>
      <c r="Y24">
        <f t="shared" si="4"/>
        <v>361.19999999999709</v>
      </c>
      <c r="AA24">
        <f>-'Future CF'!Q24</f>
        <v>-360</v>
      </c>
      <c r="AC24">
        <f t="shared" si="5"/>
        <v>64798.6</v>
      </c>
      <c r="AD24">
        <f t="shared" si="9"/>
        <v>1.1999999999970896</v>
      </c>
      <c r="AE24">
        <f t="shared" si="11"/>
        <v>-360</v>
      </c>
      <c r="AF24">
        <f t="shared" si="10"/>
        <v>1.8518918618567215E-5</v>
      </c>
      <c r="AG24">
        <f>AF24-(bitcoin_futures!S28/100/360)</f>
        <v>-1.3067552582587727E-4</v>
      </c>
      <c r="AI24">
        <f>-'Future Returns'!Q24+Compare_IBIT_to_BTC!B23</f>
        <v>2.4220468279137312E-4</v>
      </c>
      <c r="AK24">
        <f>'Implied Rates'!M24</f>
        <v>4.2140939307342862E-2</v>
      </c>
      <c r="AL24">
        <f t="shared" si="6"/>
        <v>0</v>
      </c>
      <c r="AM24">
        <f t="shared" si="7"/>
        <v>0</v>
      </c>
      <c r="AN24">
        <f t="shared" si="8"/>
        <v>1753</v>
      </c>
    </row>
    <row r="25" spans="1:40">
      <c r="A25" t="str">
        <f>bitcoin_futures!A29</f>
        <v>31.01.2024</v>
      </c>
      <c r="B25">
        <f>ROUND(bitcoin_futures!D29/bitcoin_futures!B29, 0)</f>
        <v>1763</v>
      </c>
      <c r="C25">
        <f t="shared" si="0"/>
        <v>1720</v>
      </c>
      <c r="D25">
        <f t="shared" si="0"/>
        <v>42948.4</v>
      </c>
      <c r="E25">
        <f t="shared" si="0"/>
        <v>21965</v>
      </c>
      <c r="F25">
        <f>'Future Returns'!S25*F$4</f>
        <v>10972.5</v>
      </c>
      <c r="G25">
        <f t="shared" si="1"/>
        <v>23080</v>
      </c>
      <c r="H25">
        <f t="shared" si="2"/>
        <v>0</v>
      </c>
      <c r="I25">
        <f>IF(H25=1,'Future Returns'!S25,G25)</f>
        <v>23080</v>
      </c>
      <c r="T25">
        <f t="shared" si="3"/>
        <v>23080</v>
      </c>
      <c r="W25">
        <f>(C25-C24)*bitcoin_futures!B29</f>
        <v>0</v>
      </c>
      <c r="X25">
        <f>C25*bitcoin_futures!B29</f>
        <v>41796</v>
      </c>
      <c r="Y25">
        <f t="shared" si="4"/>
        <v>-997.59999999999854</v>
      </c>
      <c r="AA25">
        <f>-'Future CF'!Q25</f>
        <v>1075</v>
      </c>
      <c r="AC25">
        <f t="shared" si="5"/>
        <v>64876</v>
      </c>
      <c r="AD25">
        <f t="shared" si="9"/>
        <v>77.400000000001455</v>
      </c>
      <c r="AE25">
        <f t="shared" si="11"/>
        <v>1075</v>
      </c>
      <c r="AF25">
        <f t="shared" si="10"/>
        <v>1.1930451939084015E-3</v>
      </c>
      <c r="AG25">
        <f>AF25-(bitcoin_futures!S29/100/360)</f>
        <v>1.0438229716861792E-3</v>
      </c>
      <c r="AI25">
        <f>-'Future Returns'!Q25+Compare_IBIT_to_BTC!B24</f>
        <v>1.1811537027310234E-3</v>
      </c>
      <c r="AK25">
        <f>'Implied Rates'!M25</f>
        <v>-5.5823843608876489E-3</v>
      </c>
      <c r="AL25">
        <f t="shared" si="6"/>
        <v>0</v>
      </c>
      <c r="AM25">
        <f t="shared" si="7"/>
        <v>1</v>
      </c>
      <c r="AN25">
        <f t="shared" si="8"/>
        <v>1763</v>
      </c>
    </row>
    <row r="26" spans="1:40">
      <c r="A26" t="str">
        <f>bitcoin_futures!A30</f>
        <v>01.02.2024</v>
      </c>
      <c r="B26">
        <f>ROUND(bitcoin_futures!D30/bitcoin_futures!B30, 0)</f>
        <v>1755</v>
      </c>
      <c r="C26">
        <f t="shared" si="0"/>
        <v>1720</v>
      </c>
      <c r="D26">
        <f t="shared" si="0"/>
        <v>42948.4</v>
      </c>
      <c r="E26">
        <f t="shared" si="0"/>
        <v>21965</v>
      </c>
      <c r="F26">
        <f>'Future Returns'!S26*F$4</f>
        <v>10703.75</v>
      </c>
      <c r="G26">
        <f t="shared" si="1"/>
        <v>22620</v>
      </c>
      <c r="H26">
        <f t="shared" si="2"/>
        <v>0</v>
      </c>
      <c r="I26">
        <f>IF(H26=1,'Future Returns'!S26,G26)</f>
        <v>22620</v>
      </c>
      <c r="T26">
        <f t="shared" si="3"/>
        <v>22620</v>
      </c>
      <c r="W26">
        <f>(C26-C25)*bitcoin_futures!B30</f>
        <v>0</v>
      </c>
      <c r="X26">
        <f>C26*bitcoin_futures!B30</f>
        <v>42208.799999999996</v>
      </c>
      <c r="Y26">
        <f t="shared" si="4"/>
        <v>412.79999999999563</v>
      </c>
      <c r="AA26">
        <f>-'Future CF'!Q26</f>
        <v>-460</v>
      </c>
      <c r="AC26">
        <f t="shared" si="5"/>
        <v>64828.799999999996</v>
      </c>
      <c r="AD26">
        <f t="shared" si="9"/>
        <v>-47.200000000004366</v>
      </c>
      <c r="AE26">
        <f t="shared" si="11"/>
        <v>-460</v>
      </c>
      <c r="AF26">
        <f t="shared" si="10"/>
        <v>-7.2807147440650405E-4</v>
      </c>
      <c r="AG26">
        <f>AF26-(bitcoin_futures!S30/100/360)</f>
        <v>-8.7726591885094857E-4</v>
      </c>
      <c r="AI26">
        <f>-'Future Returns'!Q26+Compare_IBIT_to_BTC!B25</f>
        <v>-8.6735495665394256E-4</v>
      </c>
      <c r="AK26">
        <f>'Implied Rates'!M26</f>
        <v>3.6946250352680288E-2</v>
      </c>
      <c r="AL26">
        <f t="shared" si="6"/>
        <v>0</v>
      </c>
      <c r="AM26">
        <f t="shared" si="7"/>
        <v>0</v>
      </c>
      <c r="AN26">
        <f t="shared" si="8"/>
        <v>1755</v>
      </c>
    </row>
    <row r="27" spans="1:40">
      <c r="A27" t="str">
        <f>bitcoin_futures!A31</f>
        <v>02.02.2024</v>
      </c>
      <c r="B27">
        <f>ROUND(bitcoin_futures!D31/bitcoin_futures!B31, 0)</f>
        <v>1755</v>
      </c>
      <c r="C27">
        <f t="shared" si="0"/>
        <v>1720</v>
      </c>
      <c r="D27">
        <f t="shared" si="0"/>
        <v>42948.4</v>
      </c>
      <c r="E27">
        <f t="shared" si="0"/>
        <v>21965</v>
      </c>
      <c r="F27">
        <f>'Future Returns'!S27*F$4</f>
        <v>10818.75</v>
      </c>
      <c r="G27">
        <f t="shared" si="1"/>
        <v>22710</v>
      </c>
      <c r="H27">
        <f t="shared" si="2"/>
        <v>0</v>
      </c>
      <c r="I27">
        <f>IF(H27=1,'Future Returns'!S27,G27)</f>
        <v>22710</v>
      </c>
      <c r="T27">
        <f t="shared" si="3"/>
        <v>22710</v>
      </c>
      <c r="W27">
        <f>(C27-C26)*bitcoin_futures!B31</f>
        <v>0</v>
      </c>
      <c r="X27">
        <f>C27*bitcoin_futures!B31</f>
        <v>42140</v>
      </c>
      <c r="Y27">
        <f t="shared" si="4"/>
        <v>-68.799999999995634</v>
      </c>
      <c r="AA27">
        <f>-'Future CF'!Q27</f>
        <v>90</v>
      </c>
      <c r="AC27">
        <f t="shared" si="5"/>
        <v>64850</v>
      </c>
      <c r="AD27">
        <f t="shared" si="9"/>
        <v>21.200000000004366</v>
      </c>
      <c r="AE27">
        <f t="shared" si="11"/>
        <v>90</v>
      </c>
      <c r="AF27">
        <f t="shared" si="10"/>
        <v>3.269082498073148E-4</v>
      </c>
      <c r="AG27">
        <f>AF27-(bitcoin_futures!S31/100/360)</f>
        <v>1.7813047202953704E-4</v>
      </c>
      <c r="AI27">
        <f>-'Future Returns'!Q27+Compare_IBIT_to_BTC!B26</f>
        <v>4.4973085359879968E-4</v>
      </c>
      <c r="AK27">
        <f>'Implied Rates'!M27</f>
        <v>3.2962747140310222E-2</v>
      </c>
      <c r="AL27">
        <f t="shared" si="6"/>
        <v>0</v>
      </c>
      <c r="AM27">
        <f t="shared" si="7"/>
        <v>0</v>
      </c>
      <c r="AN27">
        <f t="shared" si="8"/>
        <v>1755</v>
      </c>
    </row>
    <row r="28" spans="1:40">
      <c r="A28" t="str">
        <f>bitcoin_futures!A32</f>
        <v>05.02.2024</v>
      </c>
      <c r="B28">
        <f>ROUND(bitcoin_futures!D32/bitcoin_futures!B32, 0)</f>
        <v>1754</v>
      </c>
      <c r="C28">
        <f t="shared" si="0"/>
        <v>1720</v>
      </c>
      <c r="D28">
        <f t="shared" si="0"/>
        <v>42948.4</v>
      </c>
      <c r="E28">
        <f t="shared" si="0"/>
        <v>21965</v>
      </c>
      <c r="F28">
        <f>'Future Returns'!S28*F$4</f>
        <v>10796.25</v>
      </c>
      <c r="G28">
        <f t="shared" si="1"/>
        <v>23340</v>
      </c>
      <c r="H28">
        <f t="shared" si="2"/>
        <v>0</v>
      </c>
      <c r="I28">
        <f>IF(H28=1,'Future Returns'!S28,G28)</f>
        <v>23340</v>
      </c>
      <c r="T28">
        <f t="shared" si="3"/>
        <v>23340</v>
      </c>
      <c r="W28">
        <f>(C28-C27)*bitcoin_futures!B32</f>
        <v>0</v>
      </c>
      <c r="X28">
        <f>C28*bitcoin_futures!B32</f>
        <v>41606.800000000003</v>
      </c>
      <c r="Y28">
        <f t="shared" si="4"/>
        <v>-533.19999999999709</v>
      </c>
      <c r="AA28">
        <f>-'Future CF'!Q28</f>
        <v>630</v>
      </c>
      <c r="AC28">
        <f t="shared" si="5"/>
        <v>64946.8</v>
      </c>
      <c r="AD28">
        <f t="shared" si="9"/>
        <v>96.80000000000291</v>
      </c>
      <c r="AE28">
        <f t="shared" si="11"/>
        <v>630</v>
      </c>
      <c r="AF28">
        <f t="shared" si="10"/>
        <v>1.4904506457593431E-3</v>
      </c>
      <c r="AG28">
        <f>AF28-(bitcoin_futures!S32/100/360)</f>
        <v>1.3407839790926764E-3</v>
      </c>
      <c r="AI28">
        <f>-'Future Returns'!Q28+Compare_IBIT_to_BTC!B27</f>
        <v>1.9353375250760786E-3</v>
      </c>
      <c r="AK28">
        <f>'Implied Rates'!M28</f>
        <v>2.3901673597978013E-2</v>
      </c>
      <c r="AL28">
        <f t="shared" si="6"/>
        <v>0</v>
      </c>
      <c r="AM28">
        <f t="shared" si="7"/>
        <v>0</v>
      </c>
      <c r="AN28">
        <f t="shared" si="8"/>
        <v>1754</v>
      </c>
    </row>
    <row r="29" spans="1:40">
      <c r="A29" t="str">
        <f>bitcoin_futures!A33</f>
        <v>06.02.2024</v>
      </c>
      <c r="B29">
        <f>ROUND(bitcoin_futures!D33/bitcoin_futures!B33, 0)</f>
        <v>1754</v>
      </c>
      <c r="C29">
        <f t="shared" si="0"/>
        <v>1720</v>
      </c>
      <c r="D29">
        <f t="shared" si="0"/>
        <v>42948.4</v>
      </c>
      <c r="E29">
        <f t="shared" si="0"/>
        <v>21965</v>
      </c>
      <c r="F29">
        <f>'Future Returns'!S29*F$4</f>
        <v>10638.75</v>
      </c>
      <c r="G29">
        <f t="shared" si="1"/>
        <v>22590</v>
      </c>
      <c r="H29">
        <f t="shared" si="2"/>
        <v>0</v>
      </c>
      <c r="I29">
        <f>IF(H29=1,'Future Returns'!S29,G29)</f>
        <v>22590</v>
      </c>
      <c r="T29">
        <f t="shared" si="3"/>
        <v>22590</v>
      </c>
      <c r="W29">
        <f>(C29-C28)*bitcoin_futures!B33</f>
        <v>0</v>
      </c>
      <c r="X29">
        <f>C29*bitcoin_futures!B33</f>
        <v>42312</v>
      </c>
      <c r="Y29">
        <f t="shared" si="4"/>
        <v>705.19999999999709</v>
      </c>
      <c r="AA29">
        <f>-'Future CF'!Q29</f>
        <v>-750</v>
      </c>
      <c r="AC29">
        <f t="shared" si="5"/>
        <v>64902</v>
      </c>
      <c r="AD29">
        <f t="shared" si="9"/>
        <v>-44.80000000000291</v>
      </c>
      <c r="AE29">
        <f t="shared" si="11"/>
        <v>-750</v>
      </c>
      <c r="AF29">
        <f t="shared" si="10"/>
        <v>-6.9027148624083861E-4</v>
      </c>
      <c r="AG29">
        <f>AF29-(bitcoin_futures!S33/100/360)</f>
        <v>-8.3957704179639413E-4</v>
      </c>
      <c r="AI29">
        <f>-'Future Returns'!Q29+Compare_IBIT_to_BTC!B28</f>
        <v>-6.7509842696091699E-4</v>
      </c>
      <c r="AK29">
        <f>'Implied Rates'!M29</f>
        <v>3.323700423893472E-2</v>
      </c>
      <c r="AL29">
        <f t="shared" si="6"/>
        <v>0</v>
      </c>
      <c r="AM29">
        <f t="shared" si="7"/>
        <v>0</v>
      </c>
      <c r="AN29">
        <f t="shared" si="8"/>
        <v>1754</v>
      </c>
    </row>
    <row r="30" spans="1:40">
      <c r="A30" t="str">
        <f>bitcoin_futures!A34</f>
        <v>07.02.2024</v>
      </c>
      <c r="B30">
        <f>ROUND(bitcoin_futures!D34/bitcoin_futures!B34, 0)</f>
        <v>1746</v>
      </c>
      <c r="C30">
        <f t="shared" si="0"/>
        <v>1720</v>
      </c>
      <c r="D30">
        <f t="shared" si="0"/>
        <v>42948.4</v>
      </c>
      <c r="E30">
        <f t="shared" si="0"/>
        <v>21965</v>
      </c>
      <c r="F30">
        <f>'Future Returns'!S30*F$4</f>
        <v>10826.25</v>
      </c>
      <c r="G30">
        <f t="shared" si="1"/>
        <v>21485</v>
      </c>
      <c r="H30">
        <f t="shared" si="2"/>
        <v>0</v>
      </c>
      <c r="I30">
        <f>IF(H30=1,'Future Returns'!S30,G30)</f>
        <v>21485</v>
      </c>
      <c r="T30">
        <f t="shared" si="3"/>
        <v>21485</v>
      </c>
      <c r="W30">
        <f>(C30-C29)*bitcoin_futures!B34</f>
        <v>0</v>
      </c>
      <c r="X30">
        <f>C30*bitcoin_futures!B34</f>
        <v>43378.400000000001</v>
      </c>
      <c r="Y30">
        <f t="shared" si="4"/>
        <v>1066.4000000000015</v>
      </c>
      <c r="AA30">
        <f>-'Future CF'!Q30</f>
        <v>-1105</v>
      </c>
      <c r="AC30">
        <f t="shared" si="5"/>
        <v>64863.4</v>
      </c>
      <c r="AD30">
        <f t="shared" si="9"/>
        <v>-38.599999999998545</v>
      </c>
      <c r="AE30">
        <f t="shared" si="11"/>
        <v>-1105</v>
      </c>
      <c r="AF30">
        <f t="shared" si="10"/>
        <v>-5.9509677260209215E-4</v>
      </c>
      <c r="AG30">
        <f>AF30-(bitcoin_futures!S34/100/360)</f>
        <v>-7.444301059354255E-4</v>
      </c>
      <c r="AI30">
        <f>-'Future Returns'!Q30+Compare_IBIT_to_BTC!B29</f>
        <v>-3.1343195316272873E-4</v>
      </c>
      <c r="AK30">
        <f>'Implied Rates'!M30</f>
        <v>8.824704445838627E-2</v>
      </c>
      <c r="AL30">
        <f t="shared" si="6"/>
        <v>0</v>
      </c>
      <c r="AM30">
        <f t="shared" si="7"/>
        <v>0</v>
      </c>
      <c r="AN30">
        <f t="shared" si="8"/>
        <v>1746</v>
      </c>
    </row>
    <row r="31" spans="1:40">
      <c r="A31" t="str">
        <f>bitcoin_futures!A35</f>
        <v>08.02.2024</v>
      </c>
      <c r="B31">
        <f>ROUND(bitcoin_futures!D35/bitcoin_futures!B35, 0)</f>
        <v>1747</v>
      </c>
      <c r="C31">
        <f t="shared" si="0"/>
        <v>1720</v>
      </c>
      <c r="D31">
        <f t="shared" si="0"/>
        <v>42948.4</v>
      </c>
      <c r="E31">
        <f t="shared" si="0"/>
        <v>21965</v>
      </c>
      <c r="F31">
        <f>'Future Returns'!S31*F$4</f>
        <v>11102.5</v>
      </c>
      <c r="G31">
        <f t="shared" si="1"/>
        <v>20145</v>
      </c>
      <c r="H31">
        <f t="shared" si="2"/>
        <v>0</v>
      </c>
      <c r="I31">
        <f>IF(H31=1,'Future Returns'!S31,G31)</f>
        <v>20145</v>
      </c>
      <c r="T31">
        <f t="shared" si="3"/>
        <v>20145</v>
      </c>
      <c r="W31">
        <f>(C31-C30)*bitcoin_futures!B35</f>
        <v>0</v>
      </c>
      <c r="X31">
        <f>C31*bitcoin_futures!B35</f>
        <v>44771.6</v>
      </c>
      <c r="Y31">
        <f t="shared" si="4"/>
        <v>1393.1999999999971</v>
      </c>
      <c r="AA31">
        <f>-'Future CF'!Q31</f>
        <v>-1340</v>
      </c>
      <c r="AC31">
        <f t="shared" si="5"/>
        <v>64916.6</v>
      </c>
      <c r="AD31">
        <f t="shared" si="9"/>
        <v>53.19999999999709</v>
      </c>
      <c r="AE31">
        <f t="shared" si="11"/>
        <v>-1340</v>
      </c>
      <c r="AF31">
        <f t="shared" si="10"/>
        <v>8.1951303672707896E-4</v>
      </c>
      <c r="AG31">
        <f>AF31-(bitcoin_futures!S35/100/360)</f>
        <v>6.7034637006041227E-4</v>
      </c>
      <c r="AI31">
        <f>-'Future Returns'!Q31+Compare_IBIT_to_BTC!B30</f>
        <v>1.9439827960246667E-3</v>
      </c>
      <c r="AK31">
        <f>'Implied Rates'!M31</f>
        <v>6.7720197927797265E-2</v>
      </c>
      <c r="AL31">
        <f t="shared" si="6"/>
        <v>0</v>
      </c>
      <c r="AM31">
        <f t="shared" si="7"/>
        <v>0</v>
      </c>
      <c r="AN31">
        <f t="shared" si="8"/>
        <v>1747</v>
      </c>
    </row>
    <row r="32" spans="1:40">
      <c r="A32" t="str">
        <f>bitcoin_futures!A36</f>
        <v>09.02.2024</v>
      </c>
      <c r="B32">
        <f>ROUND(bitcoin_futures!D36/bitcoin_futures!B36, 0)</f>
        <v>1754</v>
      </c>
      <c r="C32">
        <f t="shared" si="0"/>
        <v>1720</v>
      </c>
      <c r="D32">
        <f t="shared" si="0"/>
        <v>42948.4</v>
      </c>
      <c r="E32">
        <f t="shared" si="0"/>
        <v>21965</v>
      </c>
      <c r="F32">
        <f>'Future Returns'!S32*F$4</f>
        <v>11437.5</v>
      </c>
      <c r="G32">
        <f t="shared" si="1"/>
        <v>18125</v>
      </c>
      <c r="H32">
        <f t="shared" si="2"/>
        <v>0</v>
      </c>
      <c r="I32">
        <f>IF(H32=1,'Future Returns'!S32,G32)</f>
        <v>18125</v>
      </c>
      <c r="T32">
        <f t="shared" si="3"/>
        <v>18125</v>
      </c>
      <c r="W32">
        <f>(C32-C31)*bitcoin_futures!B36</f>
        <v>0</v>
      </c>
      <c r="X32">
        <f>C32*bitcoin_futures!B36</f>
        <v>46698</v>
      </c>
      <c r="Y32">
        <f t="shared" si="4"/>
        <v>1926.4000000000015</v>
      </c>
      <c r="AA32">
        <f>-'Future CF'!Q32</f>
        <v>-2020</v>
      </c>
      <c r="AC32">
        <f t="shared" si="5"/>
        <v>64823</v>
      </c>
      <c r="AD32">
        <f t="shared" si="9"/>
        <v>-93.599999999998545</v>
      </c>
      <c r="AE32">
        <f t="shared" si="11"/>
        <v>-2020</v>
      </c>
      <c r="AF32">
        <f t="shared" si="10"/>
        <v>-1.4439319377381259E-3</v>
      </c>
      <c r="AG32">
        <f>AF32-(bitcoin_futures!S36/100/360)</f>
        <v>-1.5932097155159036E-3</v>
      </c>
      <c r="AI32">
        <f>-'Future Returns'!Q32+Compare_IBIT_to_BTC!B31</f>
        <v>-1.1257292447345232E-3</v>
      </c>
      <c r="AK32">
        <f>'Implied Rates'!M32</f>
        <v>3.3958564768707511E-2</v>
      </c>
      <c r="AL32">
        <f t="shared" si="6"/>
        <v>0</v>
      </c>
      <c r="AM32">
        <f t="shared" si="7"/>
        <v>0</v>
      </c>
      <c r="AN32">
        <f t="shared" si="8"/>
        <v>1754</v>
      </c>
    </row>
    <row r="33" spans="1:52">
      <c r="A33" t="str">
        <f>bitcoin_futures!A37</f>
        <v>12.02.2024</v>
      </c>
      <c r="B33">
        <f>ROUND(bitcoin_futures!D37/bitcoin_futures!B37, 0)</f>
        <v>1744</v>
      </c>
      <c r="C33">
        <f t="shared" si="0"/>
        <v>1720</v>
      </c>
      <c r="D33">
        <f t="shared" si="0"/>
        <v>42948.4</v>
      </c>
      <c r="E33">
        <f t="shared" si="0"/>
        <v>21965</v>
      </c>
      <c r="F33">
        <f>'Future Returns'!S33*F$4</f>
        <v>11942.5</v>
      </c>
      <c r="G33">
        <f t="shared" si="1"/>
        <v>15430</v>
      </c>
      <c r="H33">
        <f t="shared" si="2"/>
        <v>0</v>
      </c>
      <c r="I33">
        <f>IF(H33=1,'Future Returns'!S33,G33)</f>
        <v>15430</v>
      </c>
      <c r="T33">
        <f t="shared" si="3"/>
        <v>15430</v>
      </c>
      <c r="W33">
        <f>(C33-C32)*bitcoin_futures!B37</f>
        <v>0</v>
      </c>
      <c r="X33">
        <f>C33*bitcoin_futures!B37</f>
        <v>49295.199999999997</v>
      </c>
      <c r="Y33">
        <f t="shared" si="4"/>
        <v>2597.1999999999971</v>
      </c>
      <c r="AA33">
        <f>-'Future CF'!Q33</f>
        <v>-2695</v>
      </c>
      <c r="AC33">
        <f t="shared" si="5"/>
        <v>64725.2</v>
      </c>
      <c r="AD33">
        <f t="shared" si="9"/>
        <v>-97.80000000000291</v>
      </c>
      <c r="AE33">
        <f t="shared" si="11"/>
        <v>-2695</v>
      </c>
      <c r="AF33">
        <f t="shared" si="10"/>
        <v>-1.5110034422451057E-3</v>
      </c>
      <c r="AG33">
        <f>AF33-(bitcoin_futures!S37/100/360)</f>
        <v>-1.6606701089117723E-3</v>
      </c>
      <c r="AI33">
        <f>-'Future Returns'!Q33+Compare_IBIT_to_BTC!B32</f>
        <v>-7.9921786059731353E-4</v>
      </c>
      <c r="AK33">
        <f>'Implied Rates'!M33</f>
        <v>0.14807533142917384</v>
      </c>
      <c r="AL33">
        <f t="shared" si="6"/>
        <v>1</v>
      </c>
      <c r="AM33">
        <f t="shared" si="7"/>
        <v>0</v>
      </c>
      <c r="AN33">
        <f t="shared" si="8"/>
        <v>1744</v>
      </c>
      <c r="AO33">
        <f>$AN$33</f>
        <v>1744</v>
      </c>
      <c r="AP33">
        <f>_xlfn.XLOOKUP($A$33,bitcoin_futures!$A:$A,bitcoin_futures!$B:$B)*AO33</f>
        <v>49983.040000000001</v>
      </c>
      <c r="AQ33">
        <f t="shared" ref="AQ33:AQ78" si="12">F32</f>
        <v>11437.5</v>
      </c>
      <c r="AR33">
        <f>_xlfn.XLOOKUP(A33,'Future Returns'!A:A,'Future Returns'!S:S)</f>
        <v>23885</v>
      </c>
      <c r="AT33">
        <f>_xlfn.XLOOKUP(A33,bitcoin_futures!$A:$A,bitcoin_futures!$B:$B)*AO33</f>
        <v>49983.040000000001</v>
      </c>
      <c r="AX33">
        <f>AT33+AR33</f>
        <v>73868.040000000008</v>
      </c>
    </row>
    <row r="34" spans="1:52">
      <c r="A34" t="str">
        <f>bitcoin_futures!A38</f>
        <v>13.02.2024</v>
      </c>
      <c r="B34">
        <f>ROUND(bitcoin_futures!D38/bitcoin_futures!B38, 0)</f>
        <v>1747</v>
      </c>
      <c r="C34">
        <f t="shared" si="0"/>
        <v>1720</v>
      </c>
      <c r="D34">
        <f t="shared" si="0"/>
        <v>42948.4</v>
      </c>
      <c r="E34">
        <f t="shared" si="0"/>
        <v>21965</v>
      </c>
      <c r="F34">
        <f>'Future Returns'!S34*F$4</f>
        <v>12616.25</v>
      </c>
      <c r="G34">
        <f t="shared" si="1"/>
        <v>16255</v>
      </c>
      <c r="H34">
        <f t="shared" si="2"/>
        <v>0</v>
      </c>
      <c r="I34">
        <f>IF(H34=1,'Future Returns'!S34,G34)</f>
        <v>16255</v>
      </c>
      <c r="T34">
        <f t="shared" si="3"/>
        <v>16255</v>
      </c>
      <c r="W34">
        <f>(C34-C33)*bitcoin_futures!B38</f>
        <v>0</v>
      </c>
      <c r="X34">
        <f>C34*bitcoin_futures!B38</f>
        <v>48538.400000000001</v>
      </c>
      <c r="Y34">
        <f t="shared" si="4"/>
        <v>-756.79999999999563</v>
      </c>
      <c r="AA34">
        <f>-'Future CF'!Q34</f>
        <v>825</v>
      </c>
      <c r="AC34">
        <f t="shared" si="5"/>
        <v>64793.4</v>
      </c>
      <c r="AD34">
        <f t="shared" si="9"/>
        <v>68.200000000004366</v>
      </c>
      <c r="AE34">
        <f t="shared" si="11"/>
        <v>825</v>
      </c>
      <c r="AF34">
        <f t="shared" si="10"/>
        <v>1.0525763426522511E-3</v>
      </c>
      <c r="AG34">
        <f>AF34-(bitcoin_futures!S38/100/360)</f>
        <v>9.0332634265225117E-4</v>
      </c>
      <c r="AI34">
        <f>-'Future Returns'!Q34+Compare_IBIT_to_BTC!B33</f>
        <v>9.955563987643027E-4</v>
      </c>
      <c r="AK34">
        <f>'Implied Rates'!M34</f>
        <v>0.11760091720193344</v>
      </c>
      <c r="AL34">
        <f t="shared" si="6"/>
        <v>1</v>
      </c>
      <c r="AM34">
        <f t="shared" si="7"/>
        <v>0</v>
      </c>
      <c r="AN34">
        <f t="shared" si="8"/>
        <v>1747</v>
      </c>
      <c r="AO34">
        <f t="shared" ref="AO34:AO49" si="13">$AN$33</f>
        <v>1744</v>
      </c>
      <c r="AP34">
        <f>_xlfn.XLOOKUP($A$33,bitcoin_futures!$A:$A,bitcoin_futures!$B:$B)*AO34</f>
        <v>49983.040000000001</v>
      </c>
      <c r="AQ34">
        <f t="shared" si="12"/>
        <v>11942.5</v>
      </c>
      <c r="AR34">
        <f>AR33+AW34</f>
        <v>24710</v>
      </c>
      <c r="AT34">
        <f>_xlfn.XLOOKUP(A34,bitcoin_futures!$A:$A,bitcoin_futures!$B:$B)*AO34</f>
        <v>49215.68</v>
      </c>
      <c r="AU34">
        <f>AT34-AT33-AS34</f>
        <v>-767.36000000000058</v>
      </c>
      <c r="AW34">
        <f>-_xlfn.XLOOKUP(A34,'Future CF'!A:A,'Future CF'!Q:Q)</f>
        <v>825</v>
      </c>
      <c r="AX34">
        <f t="shared" ref="AX34:AX49" si="14">AT34+AR34</f>
        <v>73925.679999999993</v>
      </c>
      <c r="AY34">
        <f>AW34+AU34</f>
        <v>57.639999999999418</v>
      </c>
      <c r="AZ34">
        <f>AY34/AX34</f>
        <v>7.7970199259579922E-4</v>
      </c>
    </row>
    <row r="35" spans="1:52">
      <c r="A35" t="str">
        <f>bitcoin_futures!A39</f>
        <v>14.02.2024</v>
      </c>
      <c r="B35">
        <f>ROUND(bitcoin_futures!D39/bitcoin_futures!B39, 0)</f>
        <v>1753</v>
      </c>
      <c r="C35">
        <f t="shared" si="0"/>
        <v>1720</v>
      </c>
      <c r="D35">
        <f t="shared" si="0"/>
        <v>42948.4</v>
      </c>
      <c r="E35">
        <f t="shared" si="0"/>
        <v>21965</v>
      </c>
      <c r="F35">
        <f>'Future Returns'!S35*F$4</f>
        <v>12410</v>
      </c>
      <c r="G35">
        <f t="shared" si="1"/>
        <v>13905</v>
      </c>
      <c r="H35">
        <f t="shared" si="2"/>
        <v>0</v>
      </c>
      <c r="I35">
        <f>IF(H35=1,'Future Returns'!S35,G35)</f>
        <v>13905</v>
      </c>
      <c r="T35">
        <f t="shared" si="3"/>
        <v>13905</v>
      </c>
      <c r="W35">
        <f>(C35-C34)*bitcoin_futures!B39</f>
        <v>0</v>
      </c>
      <c r="X35">
        <f>C35*bitcoin_futures!B39</f>
        <v>50826</v>
      </c>
      <c r="Y35">
        <f t="shared" si="4"/>
        <v>2287.5999999999985</v>
      </c>
      <c r="AA35">
        <f>-'Future CF'!Q35</f>
        <v>-2350</v>
      </c>
      <c r="AC35">
        <f t="shared" si="5"/>
        <v>64731</v>
      </c>
      <c r="AD35">
        <f t="shared" si="9"/>
        <v>-62.400000000001455</v>
      </c>
      <c r="AE35">
        <f t="shared" si="11"/>
        <v>-2350</v>
      </c>
      <c r="AF35">
        <f t="shared" si="10"/>
        <v>-9.6398943319277403E-4</v>
      </c>
      <c r="AG35">
        <f>AF35-(bitcoin_futures!S39/100/360)</f>
        <v>-1.1132116554149962E-3</v>
      </c>
      <c r="AI35">
        <f>-'Future Returns'!Q35+Compare_IBIT_to_BTC!B34</f>
        <v>-2.1115889828444978E-4</v>
      </c>
      <c r="AK35">
        <f>'Implied Rates'!M35</f>
        <v>6.4966582206679169E-2</v>
      </c>
      <c r="AL35">
        <f t="shared" si="6"/>
        <v>0</v>
      </c>
      <c r="AM35">
        <f t="shared" si="7"/>
        <v>0</v>
      </c>
      <c r="AN35">
        <f t="shared" si="8"/>
        <v>1753</v>
      </c>
      <c r="AO35">
        <f t="shared" si="13"/>
        <v>1744</v>
      </c>
      <c r="AP35">
        <f>_xlfn.XLOOKUP($A$33,bitcoin_futures!$A:$A,bitcoin_futures!$B:$B)*AO35</f>
        <v>49983.040000000001</v>
      </c>
      <c r="AQ35">
        <f t="shared" si="12"/>
        <v>12616.25</v>
      </c>
      <c r="AR35">
        <f t="shared" ref="AR35:AR49" si="15">AR34+AW35</f>
        <v>22360</v>
      </c>
      <c r="AT35">
        <f>_xlfn.XLOOKUP(A35,bitcoin_futures!$A:$A,bitcoin_futures!$B:$B)*AO35</f>
        <v>51535.200000000004</v>
      </c>
      <c r="AU35">
        <f t="shared" ref="AU35:AU49" si="16">AT35-AT34-AS35</f>
        <v>2319.5200000000041</v>
      </c>
      <c r="AW35">
        <f>-_xlfn.XLOOKUP(A35,'Future CF'!A:A,'Future CF'!Q:Q)</f>
        <v>-2350</v>
      </c>
      <c r="AX35">
        <f t="shared" si="14"/>
        <v>73895.200000000012</v>
      </c>
      <c r="AY35">
        <f t="shared" ref="AY35:AY49" si="17">AW35+AU35</f>
        <v>-30.479999999995925</v>
      </c>
      <c r="AZ35">
        <f t="shared" ref="AZ35:AZ49" si="18">AY35/AX35</f>
        <v>-4.1247604715862358E-4</v>
      </c>
    </row>
    <row r="36" spans="1:52" s="3" customFormat="1">
      <c r="A36" s="3" t="str">
        <f>bitcoin_futures!A40</f>
        <v>15.02.2024</v>
      </c>
      <c r="B36">
        <f>ROUND(bitcoin_futures!D40/bitcoin_futures!B40, 0)</f>
        <v>1757</v>
      </c>
      <c r="C36" s="3">
        <f>B36</f>
        <v>1757</v>
      </c>
      <c r="D36" s="3">
        <f>B36*bitcoin_futures!B40</f>
        <v>51866.64</v>
      </c>
      <c r="E36" s="3">
        <f>'Future Returns'!S36</f>
        <v>26292.5</v>
      </c>
      <c r="F36" s="3">
        <f>'Future Returns'!S36*F$4</f>
        <v>13146.25</v>
      </c>
      <c r="G36">
        <f t="shared" si="1"/>
        <v>13940</v>
      </c>
      <c r="H36">
        <f t="shared" si="2"/>
        <v>0</v>
      </c>
      <c r="I36">
        <f>IF(H36=1,'Future Returns'!S36,G36)</f>
        <v>13940</v>
      </c>
      <c r="J36"/>
      <c r="K36"/>
      <c r="L36"/>
      <c r="M36"/>
      <c r="N36"/>
      <c r="O36"/>
      <c r="P36"/>
      <c r="Q36"/>
      <c r="R36"/>
      <c r="S36"/>
      <c r="T36">
        <f t="shared" si="3"/>
        <v>13940</v>
      </c>
      <c r="U36"/>
      <c r="V36"/>
      <c r="W36">
        <f>(C36-C35)*bitcoin_futures!B40</f>
        <v>1092.24</v>
      </c>
      <c r="X36">
        <f>C36*bitcoin_futures!B40</f>
        <v>51866.64</v>
      </c>
      <c r="Y36">
        <f>X36-X35-W36</f>
        <v>-51.600000000000591</v>
      </c>
      <c r="AA36">
        <f>-'Future CF'!Q36</f>
        <v>35</v>
      </c>
      <c r="AC36">
        <f t="shared" si="5"/>
        <v>65806.64</v>
      </c>
      <c r="AD36">
        <f t="shared" si="9"/>
        <v>-16.600000000000591</v>
      </c>
      <c r="AE36">
        <f>AC36-AC35-Y36</f>
        <v>1127.24</v>
      </c>
      <c r="AF36">
        <f t="shared" si="10"/>
        <v>-2.5225417982137658E-4</v>
      </c>
      <c r="AG36">
        <f>AF36-(bitcoin_futures!S40/100/360)</f>
        <v>-4.0142084648804328E-4</v>
      </c>
      <c r="AI36">
        <f>-'Future Returns'!Q36+Compare_IBIT_to_BTC!B35</f>
        <v>-3.4202204055254612E-4</v>
      </c>
      <c r="AK36">
        <f>'Implied Rates'!M36</f>
        <v>5.2968309247703127E-2</v>
      </c>
      <c r="AL36">
        <f t="shared" si="6"/>
        <v>0</v>
      </c>
      <c r="AM36">
        <f t="shared" si="7"/>
        <v>0</v>
      </c>
      <c r="AN36">
        <f t="shared" si="8"/>
        <v>1757</v>
      </c>
      <c r="AO36">
        <f t="shared" si="13"/>
        <v>1744</v>
      </c>
      <c r="AP36">
        <f>_xlfn.XLOOKUP($A$33,bitcoin_futures!$A:$A,bitcoin_futures!$B:$B)*AO36</f>
        <v>49983.040000000001</v>
      </c>
      <c r="AQ36">
        <f t="shared" si="12"/>
        <v>12410</v>
      </c>
      <c r="AR36">
        <f t="shared" si="15"/>
        <v>22395</v>
      </c>
      <c r="AT36">
        <f>_xlfn.XLOOKUP(A36,bitcoin_futures!$A:$A,bitcoin_futures!$B:$B)*AO36</f>
        <v>51482.879999999997</v>
      </c>
      <c r="AU36">
        <f t="shared" si="16"/>
        <v>-52.320000000006985</v>
      </c>
      <c r="AW36">
        <f>-_xlfn.XLOOKUP(A36,'Future CF'!A:A,'Future CF'!Q:Q)</f>
        <v>35</v>
      </c>
      <c r="AX36">
        <f t="shared" si="14"/>
        <v>73877.88</v>
      </c>
      <c r="AY36">
        <f t="shared" si="17"/>
        <v>-17.320000000006985</v>
      </c>
      <c r="AZ36">
        <f t="shared" si="18"/>
        <v>-2.3444094497577603E-4</v>
      </c>
    </row>
    <row r="37" spans="1:52">
      <c r="A37" t="str">
        <f>bitcoin_futures!A41</f>
        <v>16.02.2024</v>
      </c>
      <c r="B37">
        <f>ROUND(bitcoin_futures!D41/bitcoin_futures!B41, 0)</f>
        <v>1750</v>
      </c>
      <c r="C37">
        <f t="shared" ref="C37:E56" si="19">C$36</f>
        <v>1757</v>
      </c>
      <c r="D37">
        <f t="shared" si="19"/>
        <v>51866.64</v>
      </c>
      <c r="E37">
        <f t="shared" si="19"/>
        <v>26292.5</v>
      </c>
      <c r="F37">
        <f>'Future Returns'!S37*F$4</f>
        <v>13142.5</v>
      </c>
      <c r="G37">
        <f t="shared" si="1"/>
        <v>13840</v>
      </c>
      <c r="H37">
        <f t="shared" si="2"/>
        <v>0</v>
      </c>
      <c r="I37">
        <f>IF(H37=1,'Future Returns'!S37,G37)</f>
        <v>13840</v>
      </c>
      <c r="T37">
        <f t="shared" si="3"/>
        <v>13840</v>
      </c>
      <c r="W37">
        <f>(C37-C36)*bitcoin_futures!B41</f>
        <v>0</v>
      </c>
      <c r="X37">
        <f>C37*bitcoin_futures!B41</f>
        <v>52042.340000000004</v>
      </c>
      <c r="Y37">
        <f t="shared" si="4"/>
        <v>175.70000000000437</v>
      </c>
      <c r="AA37">
        <f>-'Future CF'!Q37</f>
        <v>-100</v>
      </c>
      <c r="AC37">
        <f t="shared" si="5"/>
        <v>65882.34</v>
      </c>
      <c r="AD37">
        <f t="shared" si="9"/>
        <v>75.700000000004366</v>
      </c>
      <c r="AE37">
        <f t="shared" si="11"/>
        <v>-100.00000000000728</v>
      </c>
      <c r="AF37">
        <f t="shared" si="10"/>
        <v>1.1490180828429041E-3</v>
      </c>
      <c r="AG37">
        <f>AF37-(bitcoin_futures!S41/100/360)</f>
        <v>9.9935141617623745E-4</v>
      </c>
      <c r="AI37">
        <f>-'Future Returns'!Q37+Compare_IBIT_to_BTC!B36</f>
        <v>1.4853082713821724E-3</v>
      </c>
      <c r="AK37">
        <f>'Implied Rates'!M37</f>
        <v>6.3302005833134833E-2</v>
      </c>
      <c r="AL37">
        <f t="shared" si="6"/>
        <v>0</v>
      </c>
      <c r="AM37">
        <f t="shared" si="7"/>
        <v>0</v>
      </c>
      <c r="AN37">
        <f t="shared" si="8"/>
        <v>1750</v>
      </c>
      <c r="AO37">
        <f t="shared" si="13"/>
        <v>1744</v>
      </c>
      <c r="AP37">
        <f>_xlfn.XLOOKUP($A$33,bitcoin_futures!$A:$A,bitcoin_futures!$B:$B)*AO37</f>
        <v>49983.040000000001</v>
      </c>
      <c r="AQ37">
        <f t="shared" si="12"/>
        <v>13146.25</v>
      </c>
      <c r="AR37">
        <f t="shared" si="15"/>
        <v>22295</v>
      </c>
      <c r="AT37">
        <f>_xlfn.XLOOKUP(A37,bitcoin_futures!$A:$A,bitcoin_futures!$B:$B)*AO37</f>
        <v>51657.279999999999</v>
      </c>
      <c r="AU37">
        <f t="shared" si="16"/>
        <v>174.40000000000146</v>
      </c>
      <c r="AW37">
        <f>-_xlfn.XLOOKUP(A37,'Future CF'!A:A,'Future CF'!Q:Q)</f>
        <v>-100</v>
      </c>
      <c r="AX37">
        <f t="shared" si="14"/>
        <v>73952.28</v>
      </c>
      <c r="AY37">
        <f t="shared" si="17"/>
        <v>74.400000000001455</v>
      </c>
      <c r="AZ37">
        <f t="shared" si="18"/>
        <v>1.0060541743946428E-3</v>
      </c>
    </row>
    <row r="38" spans="1:52">
      <c r="A38" t="str">
        <f>bitcoin_futures!A42</f>
        <v>19.02.2024</v>
      </c>
      <c r="B38">
        <f>ROUND(bitcoin_futures!D42/bitcoin_futures!B42, 0)</f>
        <v>1751</v>
      </c>
      <c r="C38">
        <f t="shared" si="19"/>
        <v>1757</v>
      </c>
      <c r="D38">
        <f t="shared" si="19"/>
        <v>51866.64</v>
      </c>
      <c r="E38">
        <f t="shared" si="19"/>
        <v>26292.5</v>
      </c>
      <c r="F38">
        <f>'Future Returns'!S38*F$4</f>
        <v>13167.5</v>
      </c>
      <c r="G38">
        <f t="shared" si="1"/>
        <v>13840</v>
      </c>
      <c r="H38">
        <f t="shared" si="2"/>
        <v>0</v>
      </c>
      <c r="I38">
        <f>IF(H38=1,'Future Returns'!S38,G38)</f>
        <v>13840</v>
      </c>
      <c r="T38">
        <f t="shared" si="3"/>
        <v>13840</v>
      </c>
      <c r="W38">
        <f>(C38-C37)*bitcoin_futures!B42</f>
        <v>0</v>
      </c>
      <c r="X38">
        <f>C38*bitcoin_futures!B42</f>
        <v>52042.340000000004</v>
      </c>
      <c r="Y38">
        <f t="shared" si="4"/>
        <v>0</v>
      </c>
      <c r="AA38">
        <f>-'Future CF'!Q38</f>
        <v>0</v>
      </c>
      <c r="AC38">
        <f t="shared" si="5"/>
        <v>65882.34</v>
      </c>
      <c r="AD38">
        <f t="shared" si="9"/>
        <v>0</v>
      </c>
      <c r="AE38">
        <f t="shared" si="11"/>
        <v>0</v>
      </c>
      <c r="AF38">
        <f t="shared" si="10"/>
        <v>0</v>
      </c>
      <c r="AG38">
        <f>AF38-(bitcoin_futures!S42/100/360)</f>
        <v>-1.4966666666666665E-4</v>
      </c>
      <c r="AI38">
        <f>-'Future Returns'!Q38+Compare_IBIT_to_BTC!B37</f>
        <v>0</v>
      </c>
      <c r="AK38">
        <f>'Implied Rates'!M38</f>
        <v>6.6893972623681019E-2</v>
      </c>
      <c r="AL38">
        <f t="shared" si="6"/>
        <v>0</v>
      </c>
      <c r="AM38">
        <f t="shared" si="7"/>
        <v>0</v>
      </c>
      <c r="AN38">
        <f t="shared" si="8"/>
        <v>1751</v>
      </c>
      <c r="AO38">
        <f t="shared" si="13"/>
        <v>1744</v>
      </c>
      <c r="AP38">
        <f>_xlfn.XLOOKUP($A$33,bitcoin_futures!$A:$A,bitcoin_futures!$B:$B)*AO38</f>
        <v>49983.040000000001</v>
      </c>
      <c r="AQ38">
        <f t="shared" si="12"/>
        <v>13142.5</v>
      </c>
      <c r="AR38">
        <f t="shared" si="15"/>
        <v>22295</v>
      </c>
      <c r="AT38">
        <f>_xlfn.XLOOKUP(A38,bitcoin_futures!$A:$A,bitcoin_futures!$B:$B)*AO38</f>
        <v>51657.279999999999</v>
      </c>
      <c r="AU38">
        <f t="shared" si="16"/>
        <v>0</v>
      </c>
      <c r="AW38">
        <f>-_xlfn.XLOOKUP(A38,'Future CF'!A:A,'Future CF'!Q:Q)</f>
        <v>0</v>
      </c>
      <c r="AX38">
        <f t="shared" si="14"/>
        <v>73952.28</v>
      </c>
      <c r="AY38">
        <f t="shared" si="17"/>
        <v>0</v>
      </c>
      <c r="AZ38">
        <f t="shared" si="18"/>
        <v>0</v>
      </c>
    </row>
    <row r="39" spans="1:52">
      <c r="A39" t="str">
        <f>bitcoin_futures!A43</f>
        <v>20.02.2024</v>
      </c>
      <c r="B39">
        <f>ROUND(bitcoin_futures!D43/bitcoin_futures!B43, 0)</f>
        <v>1756</v>
      </c>
      <c r="C39">
        <f t="shared" si="19"/>
        <v>1757</v>
      </c>
      <c r="D39">
        <f t="shared" si="19"/>
        <v>51866.64</v>
      </c>
      <c r="E39">
        <f t="shared" si="19"/>
        <v>26292.5</v>
      </c>
      <c r="F39">
        <f>'Future Returns'!S39*F$4</f>
        <v>13167.5</v>
      </c>
      <c r="G39">
        <f t="shared" si="1"/>
        <v>13715</v>
      </c>
      <c r="H39">
        <f t="shared" si="2"/>
        <v>0</v>
      </c>
      <c r="I39">
        <f>IF(H39=1,'Future Returns'!S39,G39)</f>
        <v>13715</v>
      </c>
      <c r="T39">
        <f t="shared" si="3"/>
        <v>13715</v>
      </c>
      <c r="W39">
        <f>(C39-C38)*bitcoin_futures!B43</f>
        <v>0</v>
      </c>
      <c r="X39">
        <f>C39*bitcoin_futures!B43</f>
        <v>52130.19</v>
      </c>
      <c r="Y39">
        <f t="shared" si="4"/>
        <v>87.849999999998545</v>
      </c>
      <c r="AA39">
        <f>-'Future CF'!Q39</f>
        <v>-125</v>
      </c>
      <c r="AC39">
        <f t="shared" si="5"/>
        <v>65845.19</v>
      </c>
      <c r="AD39">
        <f t="shared" si="9"/>
        <v>-37.150000000001455</v>
      </c>
      <c r="AE39">
        <f t="shared" si="11"/>
        <v>-124.99999999999272</v>
      </c>
      <c r="AF39">
        <f t="shared" si="10"/>
        <v>-5.6420218394086881E-4</v>
      </c>
      <c r="AG39">
        <f>AF39-(bitcoin_futures!S43/100/360)</f>
        <v>-7.1386885060753546E-4</v>
      </c>
      <c r="AI39">
        <f>-'Future Returns'!Q39+Compare_IBIT_to_BTC!B38</f>
        <v>-6.8521889891409965E-4</v>
      </c>
      <c r="AK39">
        <f>'Implied Rates'!M39</f>
        <v>5.8284675444656875E-2</v>
      </c>
      <c r="AL39">
        <f t="shared" si="6"/>
        <v>0</v>
      </c>
      <c r="AM39">
        <f t="shared" si="7"/>
        <v>0</v>
      </c>
      <c r="AN39">
        <f t="shared" si="8"/>
        <v>1756</v>
      </c>
      <c r="AO39">
        <f t="shared" si="13"/>
        <v>1744</v>
      </c>
      <c r="AP39">
        <f>_xlfn.XLOOKUP($A$33,bitcoin_futures!$A:$A,bitcoin_futures!$B:$B)*AO39</f>
        <v>49983.040000000001</v>
      </c>
      <c r="AQ39">
        <f t="shared" si="12"/>
        <v>13167.5</v>
      </c>
      <c r="AR39">
        <f t="shared" si="15"/>
        <v>22170</v>
      </c>
      <c r="AT39">
        <f>_xlfn.XLOOKUP(A39,bitcoin_futures!$A:$A,bitcoin_futures!$B:$B)*AO39</f>
        <v>51744.480000000003</v>
      </c>
      <c r="AU39">
        <f t="shared" si="16"/>
        <v>87.200000000004366</v>
      </c>
      <c r="AW39">
        <f>-_xlfn.XLOOKUP(A39,'Future CF'!A:A,'Future CF'!Q:Q)</f>
        <v>-125</v>
      </c>
      <c r="AX39">
        <f t="shared" si="14"/>
        <v>73914.48000000001</v>
      </c>
      <c r="AY39">
        <f t="shared" si="17"/>
        <v>-37.799999999995634</v>
      </c>
      <c r="AZ39">
        <f t="shared" si="18"/>
        <v>-5.1140182546093309E-4</v>
      </c>
    </row>
    <row r="40" spans="1:52">
      <c r="A40" t="str">
        <f>bitcoin_futures!A44</f>
        <v>21.02.2024</v>
      </c>
      <c r="B40">
        <f>ROUND(bitcoin_futures!D44/bitcoin_futures!B44, 0)</f>
        <v>1755</v>
      </c>
      <c r="C40">
        <f t="shared" si="19"/>
        <v>1757</v>
      </c>
      <c r="D40">
        <f t="shared" si="19"/>
        <v>51866.64</v>
      </c>
      <c r="E40">
        <f t="shared" si="19"/>
        <v>26292.5</v>
      </c>
      <c r="F40">
        <f>'Future Returns'!S40*F$4</f>
        <v>13198.75</v>
      </c>
      <c r="G40">
        <f t="shared" si="1"/>
        <v>14880</v>
      </c>
      <c r="H40">
        <f t="shared" si="2"/>
        <v>0</v>
      </c>
      <c r="I40">
        <f>IF(H40=1,'Future Returns'!S40,G40)</f>
        <v>14880</v>
      </c>
      <c r="T40">
        <f t="shared" si="3"/>
        <v>14880</v>
      </c>
      <c r="W40">
        <f>(C40-C39)*bitcoin_futures!B44</f>
        <v>0</v>
      </c>
      <c r="X40">
        <f>C40*bitcoin_futures!B44</f>
        <v>51093.56</v>
      </c>
      <c r="Y40">
        <f t="shared" si="4"/>
        <v>-1036.6300000000047</v>
      </c>
      <c r="AA40">
        <f>-'Future CF'!Q40</f>
        <v>1165</v>
      </c>
      <c r="AC40">
        <f t="shared" si="5"/>
        <v>65973.56</v>
      </c>
      <c r="AD40">
        <f t="shared" si="9"/>
        <v>128.36999999999534</v>
      </c>
      <c r="AE40">
        <f t="shared" si="11"/>
        <v>1165</v>
      </c>
      <c r="AF40">
        <f t="shared" si="10"/>
        <v>1.9457794910566497E-3</v>
      </c>
      <c r="AG40">
        <f>AF40-(bitcoin_futures!S44/100/360)</f>
        <v>1.7960294910566498E-3</v>
      </c>
      <c r="AI40">
        <f>-'Future Returns'!Q40+Compare_IBIT_to_BTC!B39</f>
        <v>2.1810774343774021E-3</v>
      </c>
      <c r="AK40">
        <f>'Implied Rates'!M40</f>
        <v>5.2300502957805195E-2</v>
      </c>
      <c r="AL40">
        <f t="shared" si="6"/>
        <v>0</v>
      </c>
      <c r="AM40">
        <f t="shared" si="7"/>
        <v>0</v>
      </c>
      <c r="AN40">
        <f t="shared" si="8"/>
        <v>1755</v>
      </c>
      <c r="AO40">
        <f t="shared" si="13"/>
        <v>1744</v>
      </c>
      <c r="AP40">
        <f>_xlfn.XLOOKUP($A$33,bitcoin_futures!$A:$A,bitcoin_futures!$B:$B)*AO40</f>
        <v>49983.040000000001</v>
      </c>
      <c r="AQ40">
        <f t="shared" si="12"/>
        <v>13167.5</v>
      </c>
      <c r="AR40">
        <f t="shared" si="15"/>
        <v>23335</v>
      </c>
      <c r="AT40">
        <f>_xlfn.XLOOKUP(A40,bitcoin_futures!$A:$A,bitcoin_futures!$B:$B)*AO40</f>
        <v>50715.519999999997</v>
      </c>
      <c r="AU40">
        <f t="shared" si="16"/>
        <v>-1028.9600000000064</v>
      </c>
      <c r="AW40">
        <f>-_xlfn.XLOOKUP(A40,'Future CF'!A:A,'Future CF'!Q:Q)</f>
        <v>1165</v>
      </c>
      <c r="AX40">
        <f t="shared" si="14"/>
        <v>74050.51999999999</v>
      </c>
      <c r="AY40">
        <f t="shared" si="17"/>
        <v>136.0399999999936</v>
      </c>
      <c r="AZ40">
        <f t="shared" si="18"/>
        <v>1.8371241687430908E-3</v>
      </c>
    </row>
    <row r="41" spans="1:52">
      <c r="A41" t="str">
        <f>bitcoin_futures!A45</f>
        <v>22.02.2024</v>
      </c>
      <c r="B41">
        <f>ROUND(bitcoin_futures!D45/bitcoin_futures!B45, 0)</f>
        <v>1742</v>
      </c>
      <c r="C41">
        <f t="shared" si="19"/>
        <v>1757</v>
      </c>
      <c r="D41">
        <f t="shared" si="19"/>
        <v>51866.64</v>
      </c>
      <c r="E41">
        <f t="shared" si="19"/>
        <v>26292.5</v>
      </c>
      <c r="F41">
        <f>'Future Returns'!S41*F$4</f>
        <v>12907.5</v>
      </c>
      <c r="G41">
        <f t="shared" si="1"/>
        <v>13795</v>
      </c>
      <c r="H41">
        <f t="shared" si="2"/>
        <v>0</v>
      </c>
      <c r="I41">
        <f>IF(H41=1,'Future Returns'!S41,G41)</f>
        <v>13795</v>
      </c>
      <c r="T41">
        <f t="shared" si="3"/>
        <v>13795</v>
      </c>
      <c r="W41">
        <f>(C41-C40)*bitcoin_futures!B45</f>
        <v>0</v>
      </c>
      <c r="X41">
        <f>C41*bitcoin_futures!B45</f>
        <v>52218.04</v>
      </c>
      <c r="Y41">
        <f t="shared" si="4"/>
        <v>1124.4800000000032</v>
      </c>
      <c r="AA41">
        <f>-'Future CF'!Q41</f>
        <v>-1085</v>
      </c>
      <c r="AC41">
        <f t="shared" si="5"/>
        <v>66013.040000000008</v>
      </c>
      <c r="AD41">
        <f t="shared" si="9"/>
        <v>39.480000000003201</v>
      </c>
      <c r="AE41">
        <f t="shared" si="11"/>
        <v>-1084.9999999999927</v>
      </c>
      <c r="AF41">
        <f t="shared" si="10"/>
        <v>5.980636553020918E-4</v>
      </c>
      <c r="AG41">
        <f>AF41-(bitcoin_futures!S45/100/360)</f>
        <v>4.4836921085764732E-4</v>
      </c>
      <c r="AI41">
        <f>-'Future Returns'!Q41+Compare_IBIT_to_BTC!B40</f>
        <v>9.9333928511010847E-4</v>
      </c>
      <c r="AK41">
        <f>'Implied Rates'!M41</f>
        <v>8.461162651590004E-2</v>
      </c>
      <c r="AL41">
        <f t="shared" si="6"/>
        <v>0</v>
      </c>
      <c r="AM41">
        <f t="shared" si="7"/>
        <v>0</v>
      </c>
      <c r="AN41">
        <f t="shared" si="8"/>
        <v>1742</v>
      </c>
      <c r="AO41">
        <f t="shared" si="13"/>
        <v>1744</v>
      </c>
      <c r="AP41">
        <f>_xlfn.XLOOKUP($A$33,bitcoin_futures!$A:$A,bitcoin_futures!$B:$B)*AO41</f>
        <v>49983.040000000001</v>
      </c>
      <c r="AQ41">
        <f t="shared" si="12"/>
        <v>13198.75</v>
      </c>
      <c r="AR41">
        <f t="shared" si="15"/>
        <v>22250</v>
      </c>
      <c r="AT41">
        <f>_xlfn.XLOOKUP(A41,bitcoin_futures!$A:$A,bitcoin_futures!$B:$B)*AO41</f>
        <v>51831.68</v>
      </c>
      <c r="AU41">
        <f t="shared" si="16"/>
        <v>1116.1600000000035</v>
      </c>
      <c r="AW41">
        <f>-_xlfn.XLOOKUP(A41,'Future CF'!A:A,'Future CF'!Q:Q)</f>
        <v>-1085</v>
      </c>
      <c r="AX41">
        <f t="shared" si="14"/>
        <v>74081.679999999993</v>
      </c>
      <c r="AY41">
        <f t="shared" si="17"/>
        <v>31.160000000003492</v>
      </c>
      <c r="AZ41">
        <f t="shared" si="18"/>
        <v>4.2061681106588694E-4</v>
      </c>
    </row>
    <row r="42" spans="1:52">
      <c r="A42" t="str">
        <f>bitcoin_futures!A46</f>
        <v>23.02.2024</v>
      </c>
      <c r="B42">
        <f>ROUND(bitcoin_futures!D46/bitcoin_futures!B46, 0)</f>
        <v>1751</v>
      </c>
      <c r="C42">
        <f t="shared" si="19"/>
        <v>1757</v>
      </c>
      <c r="D42">
        <f t="shared" si="19"/>
        <v>51866.64</v>
      </c>
      <c r="E42">
        <f t="shared" si="19"/>
        <v>26292.5</v>
      </c>
      <c r="F42">
        <f>'Future Returns'!S42*F$4</f>
        <v>13178.75</v>
      </c>
      <c r="G42">
        <f t="shared" si="1"/>
        <v>14760</v>
      </c>
      <c r="H42">
        <f t="shared" si="2"/>
        <v>0</v>
      </c>
      <c r="I42">
        <f>IF(H42=1,'Future Returns'!S42,G42)</f>
        <v>14760</v>
      </c>
      <c r="T42">
        <f t="shared" si="3"/>
        <v>14760</v>
      </c>
      <c r="W42">
        <f>(C42-C41)*bitcoin_futures!B46</f>
        <v>0</v>
      </c>
      <c r="X42">
        <f>C42*bitcoin_futures!B46</f>
        <v>51234.12</v>
      </c>
      <c r="Y42">
        <f t="shared" si="4"/>
        <v>-983.91999999999825</v>
      </c>
      <c r="AA42">
        <f>-'Future CF'!Q42</f>
        <v>965</v>
      </c>
      <c r="AC42">
        <f t="shared" si="5"/>
        <v>65994.12</v>
      </c>
      <c r="AD42">
        <f t="shared" si="9"/>
        <v>-18.919999999998254</v>
      </c>
      <c r="AE42">
        <f t="shared" si="11"/>
        <v>964.99999999998545</v>
      </c>
      <c r="AF42">
        <f t="shared" si="10"/>
        <v>-2.8669220833611015E-4</v>
      </c>
      <c r="AG42">
        <f>AF42-(bitcoin_futures!S46/100/360)</f>
        <v>-4.3660887500277684E-4</v>
      </c>
      <c r="AI42">
        <f>-'Future Returns'!Q42+Compare_IBIT_to_BTC!B41</f>
        <v>-5.3654526888471249E-4</v>
      </c>
      <c r="AK42">
        <f>'Implied Rates'!M42</f>
        <v>6.4720721654670355E-2</v>
      </c>
      <c r="AL42">
        <f t="shared" si="6"/>
        <v>0</v>
      </c>
      <c r="AM42">
        <f t="shared" si="7"/>
        <v>0</v>
      </c>
      <c r="AN42">
        <f t="shared" si="8"/>
        <v>1751</v>
      </c>
      <c r="AO42">
        <f t="shared" si="13"/>
        <v>1744</v>
      </c>
      <c r="AP42">
        <f>_xlfn.XLOOKUP($A$33,bitcoin_futures!$A:$A,bitcoin_futures!$B:$B)*AO42</f>
        <v>49983.040000000001</v>
      </c>
      <c r="AQ42">
        <f t="shared" si="12"/>
        <v>12907.5</v>
      </c>
      <c r="AR42">
        <f t="shared" si="15"/>
        <v>23215</v>
      </c>
      <c r="AT42">
        <f>_xlfn.XLOOKUP(A42,bitcoin_futures!$A:$A,bitcoin_futures!$B:$B)*AO42</f>
        <v>50855.040000000001</v>
      </c>
      <c r="AU42">
        <f t="shared" si="16"/>
        <v>-976.63999999999942</v>
      </c>
      <c r="AW42">
        <f>-_xlfn.XLOOKUP(A42,'Future CF'!A:A,'Future CF'!Q:Q)</f>
        <v>965</v>
      </c>
      <c r="AX42">
        <f t="shared" si="14"/>
        <v>74070.040000000008</v>
      </c>
      <c r="AY42">
        <f t="shared" si="17"/>
        <v>-11.639999999999418</v>
      </c>
      <c r="AZ42">
        <f t="shared" si="18"/>
        <v>-1.571485583104777E-4</v>
      </c>
    </row>
    <row r="43" spans="1:52">
      <c r="A43" t="str">
        <f>bitcoin_futures!A47</f>
        <v>26.02.2024</v>
      </c>
      <c r="B43">
        <f>ROUND(bitcoin_futures!D47/bitcoin_futures!B47, 0)</f>
        <v>1752</v>
      </c>
      <c r="C43">
        <f t="shared" si="19"/>
        <v>1757</v>
      </c>
      <c r="D43">
        <f t="shared" si="19"/>
        <v>51866.64</v>
      </c>
      <c r="E43">
        <f t="shared" si="19"/>
        <v>26292.5</v>
      </c>
      <c r="F43">
        <f>'Future Returns'!S43*F$4</f>
        <v>12937.5</v>
      </c>
      <c r="G43">
        <f t="shared" si="1"/>
        <v>11220</v>
      </c>
      <c r="H43">
        <f t="shared" si="2"/>
        <v>1</v>
      </c>
      <c r="I43">
        <f>IF(H43=1,'Future Returns'!S43,G43)</f>
        <v>25875</v>
      </c>
      <c r="J43">
        <f>I43-G43</f>
        <v>14655</v>
      </c>
      <c r="T43">
        <f>I43</f>
        <v>25875</v>
      </c>
      <c r="U43">
        <f>J43</f>
        <v>14655</v>
      </c>
      <c r="W43">
        <f>(C43-C42)*bitcoin_futures!B47</f>
        <v>0</v>
      </c>
      <c r="X43">
        <f>C43*bitcoin_futures!B47</f>
        <v>54677.840000000004</v>
      </c>
      <c r="Y43">
        <f t="shared" si="4"/>
        <v>3443.7200000000012</v>
      </c>
      <c r="AA43">
        <f>-'Future CF'!Q43</f>
        <v>-3540</v>
      </c>
      <c r="AC43">
        <f t="shared" si="5"/>
        <v>80552.84</v>
      </c>
      <c r="AD43">
        <f t="shared" si="9"/>
        <v>-96.279999999998836</v>
      </c>
      <c r="AE43">
        <f t="shared" si="11"/>
        <v>11115</v>
      </c>
      <c r="AF43">
        <f t="shared" si="10"/>
        <v>-1.1952402919623794E-3</v>
      </c>
      <c r="AG43">
        <f>AF43-(bitcoin_futures!S47/100/360)</f>
        <v>-1.3453514030734904E-3</v>
      </c>
      <c r="AI43">
        <f>-'Future Returns'!Q43+Compare_IBIT_to_BTC!B42</f>
        <v>-1.1904335897894303E-3</v>
      </c>
      <c r="AK43">
        <f>'Implied Rates'!M43</f>
        <v>7.2648118757657532E-2</v>
      </c>
      <c r="AL43">
        <f t="shared" si="6"/>
        <v>0</v>
      </c>
      <c r="AM43">
        <f t="shared" si="7"/>
        <v>0</v>
      </c>
      <c r="AN43">
        <f t="shared" si="8"/>
        <v>1752</v>
      </c>
      <c r="AO43">
        <f t="shared" si="13"/>
        <v>1744</v>
      </c>
      <c r="AP43">
        <f>_xlfn.XLOOKUP($A$33,bitcoin_futures!$A:$A,bitcoin_futures!$B:$B)*AO43</f>
        <v>49983.040000000001</v>
      </c>
      <c r="AQ43">
        <f t="shared" si="12"/>
        <v>13178.75</v>
      </c>
      <c r="AR43">
        <f t="shared" si="15"/>
        <v>19675</v>
      </c>
      <c r="AT43">
        <f>_xlfn.XLOOKUP(A43,bitcoin_futures!$A:$A,bitcoin_futures!$B:$B)*AO43</f>
        <v>54273.279999999999</v>
      </c>
      <c r="AU43">
        <f t="shared" si="16"/>
        <v>3418.239999999998</v>
      </c>
      <c r="AW43">
        <f>-_xlfn.XLOOKUP(A43,'Future CF'!A:A,'Future CF'!Q:Q)</f>
        <v>-3540</v>
      </c>
      <c r="AX43">
        <f t="shared" si="14"/>
        <v>73948.28</v>
      </c>
      <c r="AY43">
        <f t="shared" si="17"/>
        <v>-121.76000000000204</v>
      </c>
      <c r="AZ43">
        <f t="shared" si="18"/>
        <v>-1.6465562146949467E-3</v>
      </c>
    </row>
    <row r="44" spans="1:52">
      <c r="A44" t="str">
        <f>bitcoin_futures!A48</f>
        <v>27.02.2024</v>
      </c>
      <c r="B44">
        <f>ROUND(bitcoin_futures!D48/bitcoin_futures!B48, 0)</f>
        <v>1751</v>
      </c>
      <c r="C44">
        <f t="shared" si="19"/>
        <v>1757</v>
      </c>
      <c r="D44">
        <f t="shared" si="19"/>
        <v>51866.64</v>
      </c>
      <c r="E44">
        <f t="shared" si="19"/>
        <v>26292.5</v>
      </c>
      <c r="F44">
        <f>'Future Returns'!S44*F$4</f>
        <v>13822.5</v>
      </c>
      <c r="G44">
        <f t="shared" si="1"/>
        <v>8890</v>
      </c>
      <c r="H44">
        <f t="shared" si="2"/>
        <v>1</v>
      </c>
      <c r="I44">
        <f>I43+AA44</f>
        <v>23545</v>
      </c>
      <c r="K44">
        <f>IF(I44&lt;F44,1,0)</f>
        <v>0</v>
      </c>
      <c r="T44">
        <f t="shared" ref="T44:T47" si="20">I44</f>
        <v>23545</v>
      </c>
      <c r="W44">
        <f>(C44-C43)*bitcoin_futures!B48</f>
        <v>0</v>
      </c>
      <c r="X44">
        <f>C44*bitcoin_futures!B48</f>
        <v>57260.630000000005</v>
      </c>
      <c r="Y44">
        <f t="shared" si="4"/>
        <v>2582.7900000000009</v>
      </c>
      <c r="AA44">
        <f>-'Future CF'!Q44</f>
        <v>-2330</v>
      </c>
      <c r="AC44">
        <f t="shared" si="5"/>
        <v>80805.63</v>
      </c>
      <c r="AD44">
        <f t="shared" si="9"/>
        <v>252.79000000000087</v>
      </c>
      <c r="AE44">
        <f t="shared" si="11"/>
        <v>-2329.9999999999927</v>
      </c>
      <c r="AF44">
        <f t="shared" si="10"/>
        <v>3.1283711295859071E-3</v>
      </c>
      <c r="AG44">
        <f>AF44-(bitcoin_futures!S48/100/360)</f>
        <v>2.9783433518081296E-3</v>
      </c>
      <c r="AI44">
        <f>-'Future Returns'!Q44+Compare_IBIT_to_BTC!B43</f>
        <v>5.095067791653439E-3</v>
      </c>
      <c r="AK44">
        <f>'Implied Rates'!M44</f>
        <v>5.1711530260862837E-2</v>
      </c>
      <c r="AL44">
        <f t="shared" si="6"/>
        <v>0</v>
      </c>
      <c r="AM44">
        <f t="shared" si="7"/>
        <v>0</v>
      </c>
      <c r="AN44">
        <f t="shared" si="8"/>
        <v>1751</v>
      </c>
      <c r="AO44">
        <f t="shared" si="13"/>
        <v>1744</v>
      </c>
      <c r="AP44">
        <f>_xlfn.XLOOKUP($A$33,bitcoin_futures!$A:$A,bitcoin_futures!$B:$B)*AO44</f>
        <v>49983.040000000001</v>
      </c>
      <c r="AQ44">
        <f t="shared" si="12"/>
        <v>12937.5</v>
      </c>
      <c r="AR44">
        <f t="shared" si="15"/>
        <v>17345</v>
      </c>
      <c r="AT44">
        <f>_xlfn.XLOOKUP(A44,bitcoin_futures!$A:$A,bitcoin_futures!$B:$B)*AO44</f>
        <v>56836.960000000006</v>
      </c>
      <c r="AU44">
        <f t="shared" si="16"/>
        <v>2563.6800000000076</v>
      </c>
      <c r="AW44">
        <f>-_xlfn.XLOOKUP(A44,'Future CF'!A:A,'Future CF'!Q:Q)</f>
        <v>-2330</v>
      </c>
      <c r="AX44">
        <f t="shared" si="14"/>
        <v>74181.960000000006</v>
      </c>
      <c r="AY44">
        <f t="shared" si="17"/>
        <v>233.68000000000757</v>
      </c>
      <c r="AZ44">
        <f t="shared" si="18"/>
        <v>3.1500920169810495E-3</v>
      </c>
    </row>
    <row r="45" spans="1:52">
      <c r="A45" t="str">
        <f>bitcoin_futures!A49</f>
        <v>28.02.2024</v>
      </c>
      <c r="B45">
        <f>ROUND(bitcoin_futures!D49/bitcoin_futures!B49, 0)</f>
        <v>1752</v>
      </c>
      <c r="C45">
        <f t="shared" si="19"/>
        <v>1757</v>
      </c>
      <c r="D45">
        <f t="shared" si="19"/>
        <v>51866.64</v>
      </c>
      <c r="E45">
        <f t="shared" si="19"/>
        <v>26292.5</v>
      </c>
      <c r="F45">
        <f>'Future Returns'!S45*F$4</f>
        <v>14405</v>
      </c>
      <c r="G45">
        <f t="shared" si="1"/>
        <v>5640</v>
      </c>
      <c r="H45">
        <f t="shared" si="2"/>
        <v>1</v>
      </c>
      <c r="I45">
        <f t="shared" ref="I45:I54" si="21">I44+AA45</f>
        <v>20295</v>
      </c>
      <c r="K45">
        <f t="shared" ref="K45:K48" si="22">IF(I45&lt;F45,1,0)</f>
        <v>0</v>
      </c>
      <c r="T45">
        <f t="shared" si="20"/>
        <v>20295</v>
      </c>
      <c r="W45">
        <f>(C45-C44)*bitcoin_futures!B49</f>
        <v>0</v>
      </c>
      <c r="X45">
        <f>C45*bitcoin_futures!B49</f>
        <v>60528.65</v>
      </c>
      <c r="Y45">
        <f t="shared" si="4"/>
        <v>3268.0199999999968</v>
      </c>
      <c r="AA45">
        <f>-'Future CF'!Q45</f>
        <v>-3250</v>
      </c>
      <c r="AC45">
        <f t="shared" si="5"/>
        <v>80823.649999999994</v>
      </c>
      <c r="AD45">
        <f t="shared" si="9"/>
        <v>18.019999999996799</v>
      </c>
      <c r="AE45">
        <f t="shared" si="11"/>
        <v>-3250.0000000000073</v>
      </c>
      <c r="AF45">
        <f t="shared" si="10"/>
        <v>2.2295454362673302E-4</v>
      </c>
      <c r="AG45">
        <f>AF45-(bitcoin_futures!S49/100/360)</f>
        <v>7.3204543626733011E-5</v>
      </c>
      <c r="AI45">
        <f>-'Future Returns'!Q45+Compare_IBIT_to_BTC!B44</f>
        <v>6.6869531404181726E-4</v>
      </c>
      <c r="AK45">
        <f>'Implied Rates'!M45</f>
        <v>4.6640039930622601E-2</v>
      </c>
      <c r="AL45">
        <f t="shared" si="6"/>
        <v>0</v>
      </c>
      <c r="AM45">
        <f t="shared" si="7"/>
        <v>0</v>
      </c>
      <c r="AN45">
        <f t="shared" si="8"/>
        <v>1752</v>
      </c>
      <c r="AO45">
        <f t="shared" si="13"/>
        <v>1744</v>
      </c>
      <c r="AP45">
        <f>_xlfn.XLOOKUP($A$33,bitcoin_futures!$A:$A,bitcoin_futures!$B:$B)*AO45</f>
        <v>49983.040000000001</v>
      </c>
      <c r="AQ45">
        <f t="shared" si="12"/>
        <v>13822.5</v>
      </c>
      <c r="AR45">
        <f t="shared" si="15"/>
        <v>14095</v>
      </c>
      <c r="AT45">
        <f>_xlfn.XLOOKUP(A45,bitcoin_futures!$A:$A,bitcoin_futures!$B:$B)*AO45</f>
        <v>60080.800000000003</v>
      </c>
      <c r="AU45">
        <f t="shared" si="16"/>
        <v>3243.8399999999965</v>
      </c>
      <c r="AW45">
        <f>-_xlfn.XLOOKUP(A45,'Future CF'!A:A,'Future CF'!Q:Q)</f>
        <v>-3250</v>
      </c>
      <c r="AX45">
        <f t="shared" si="14"/>
        <v>74175.8</v>
      </c>
      <c r="AY45">
        <f t="shared" si="17"/>
        <v>-6.1600000000034925</v>
      </c>
      <c r="AZ45">
        <f t="shared" si="18"/>
        <v>-8.3045952992802133E-5</v>
      </c>
    </row>
    <row r="46" spans="1:52">
      <c r="A46" t="str">
        <f>bitcoin_futures!A50</f>
        <v>29.02.2024</v>
      </c>
      <c r="B46">
        <f>ROUND(bitcoin_futures!D50/bitcoin_futures!B50, 0)</f>
        <v>1752</v>
      </c>
      <c r="C46">
        <f t="shared" si="19"/>
        <v>1757</v>
      </c>
      <c r="D46">
        <f t="shared" si="19"/>
        <v>51866.64</v>
      </c>
      <c r="E46">
        <f t="shared" si="19"/>
        <v>26292.5</v>
      </c>
      <c r="F46">
        <f>'Future Returns'!S46*F$4</f>
        <v>15217.5</v>
      </c>
      <c r="G46">
        <f t="shared" si="1"/>
        <v>3750</v>
      </c>
      <c r="H46">
        <f t="shared" si="2"/>
        <v>1</v>
      </c>
      <c r="I46">
        <f t="shared" si="21"/>
        <v>18405</v>
      </c>
      <c r="K46">
        <f t="shared" si="22"/>
        <v>0</v>
      </c>
      <c r="T46">
        <f t="shared" si="20"/>
        <v>18405</v>
      </c>
      <c r="W46">
        <f>(C46-C45)*bitcoin_futures!B50</f>
        <v>0</v>
      </c>
      <c r="X46">
        <f>C46*bitcoin_futures!B50</f>
        <v>62232.94</v>
      </c>
      <c r="Y46">
        <f t="shared" si="4"/>
        <v>1704.2900000000009</v>
      </c>
      <c r="AA46">
        <f>-'Future CF'!Q46</f>
        <v>-1890</v>
      </c>
      <c r="AC46">
        <f t="shared" si="5"/>
        <v>80637.94</v>
      </c>
      <c r="AD46">
        <f t="shared" si="9"/>
        <v>-185.70999999999913</v>
      </c>
      <c r="AE46">
        <f t="shared" si="11"/>
        <v>-1889.9999999999927</v>
      </c>
      <c r="AF46">
        <f t="shared" si="10"/>
        <v>-2.3030102207471956E-3</v>
      </c>
      <c r="AG46">
        <f>AF46-(bitcoin_futures!S50/100/360)</f>
        <v>-2.4529268874138623E-3</v>
      </c>
      <c r="AI46">
        <f>-'Future Returns'!Q46+Compare_IBIT_to_BTC!B45</f>
        <v>-2.8930293044040316E-3</v>
      </c>
      <c r="AK46">
        <f>'Implied Rates'!M46</f>
        <v>6.4546343783744797E-2</v>
      </c>
      <c r="AL46">
        <f t="shared" si="6"/>
        <v>0</v>
      </c>
      <c r="AM46">
        <f t="shared" si="7"/>
        <v>0</v>
      </c>
      <c r="AN46">
        <f t="shared" si="8"/>
        <v>1752</v>
      </c>
      <c r="AO46">
        <f t="shared" si="13"/>
        <v>1744</v>
      </c>
      <c r="AP46">
        <f>_xlfn.XLOOKUP($A$33,bitcoin_futures!$A:$A,bitcoin_futures!$B:$B)*AO46</f>
        <v>49983.040000000001</v>
      </c>
      <c r="AQ46">
        <f t="shared" si="12"/>
        <v>14405</v>
      </c>
      <c r="AR46">
        <f>'Future Returns'!S46</f>
        <v>30435</v>
      </c>
      <c r="AT46">
        <f>_xlfn.XLOOKUP(A46,bitcoin_futures!$A:$A,bitcoin_futures!$B:$B)*AO46</f>
        <v>61772.480000000003</v>
      </c>
      <c r="AU46">
        <f t="shared" si="16"/>
        <v>1691.6800000000003</v>
      </c>
      <c r="AW46">
        <f>-_xlfn.XLOOKUP(A46,'Future CF'!A:A,'Future CF'!Q:Q)</f>
        <v>-1890</v>
      </c>
      <c r="AX46">
        <f t="shared" si="14"/>
        <v>92207.48000000001</v>
      </c>
      <c r="AY46">
        <f t="shared" si="17"/>
        <v>-198.31999999999971</v>
      </c>
      <c r="AZ46">
        <f t="shared" si="18"/>
        <v>-2.1508016486298039E-3</v>
      </c>
    </row>
    <row r="47" spans="1:52">
      <c r="A47" t="str">
        <f>bitcoin_futures!A51</f>
        <v>01.03.2024</v>
      </c>
      <c r="B47">
        <f>ROUND(bitcoin_futures!D51/bitcoin_futures!B51, 0)</f>
        <v>1739</v>
      </c>
      <c r="C47">
        <f t="shared" si="19"/>
        <v>1757</v>
      </c>
      <c r="D47">
        <f t="shared" si="19"/>
        <v>51866.64</v>
      </c>
      <c r="E47">
        <f t="shared" si="19"/>
        <v>26292.5</v>
      </c>
      <c r="F47">
        <f>'Future Returns'!S47*F$4</f>
        <v>15690</v>
      </c>
      <c r="G47">
        <f t="shared" si="1"/>
        <v>2685</v>
      </c>
      <c r="H47">
        <f t="shared" si="2"/>
        <v>1</v>
      </c>
      <c r="I47">
        <f t="shared" si="21"/>
        <v>17340</v>
      </c>
      <c r="K47">
        <f t="shared" si="22"/>
        <v>0</v>
      </c>
      <c r="T47">
        <f t="shared" si="20"/>
        <v>17340</v>
      </c>
      <c r="W47">
        <f>(C47-C46)*bitcoin_futures!B51</f>
        <v>0</v>
      </c>
      <c r="X47">
        <f>C47*bitcoin_futures!B51</f>
        <v>63234.43</v>
      </c>
      <c r="Y47">
        <f t="shared" si="4"/>
        <v>1001.489999999998</v>
      </c>
      <c r="AA47">
        <f>-'Future CF'!Q47</f>
        <v>-1065</v>
      </c>
      <c r="AC47">
        <f t="shared" si="5"/>
        <v>80574.429999999993</v>
      </c>
      <c r="AD47">
        <f t="shared" si="9"/>
        <v>-63.510000000002037</v>
      </c>
      <c r="AE47">
        <f t="shared" si="11"/>
        <v>-1065.0000000000073</v>
      </c>
      <c r="AF47">
        <f t="shared" si="10"/>
        <v>-7.8821531843293268E-4</v>
      </c>
      <c r="AG47">
        <f>AF47-(bitcoin_futures!S51/100/360)</f>
        <v>-9.378542073218215E-4</v>
      </c>
      <c r="AI47">
        <f>-'Future Returns'!Q47+Compare_IBIT_to_BTC!B46</f>
        <v>-8.7680421664958208E-4</v>
      </c>
      <c r="AK47">
        <f>'Implied Rates'!M47</f>
        <v>0.12171497869697334</v>
      </c>
      <c r="AL47">
        <f t="shared" si="6"/>
        <v>1</v>
      </c>
      <c r="AM47">
        <f t="shared" si="7"/>
        <v>0</v>
      </c>
      <c r="AN47">
        <f t="shared" si="8"/>
        <v>1739</v>
      </c>
      <c r="AO47">
        <f t="shared" si="13"/>
        <v>1744</v>
      </c>
      <c r="AP47">
        <f>_xlfn.XLOOKUP($A$33,bitcoin_futures!$A:$A,bitcoin_futures!$B:$B)*AO47</f>
        <v>49983.040000000001</v>
      </c>
      <c r="AQ47">
        <f t="shared" si="12"/>
        <v>15217.5</v>
      </c>
      <c r="AR47">
        <f>AR46+AW47</f>
        <v>29370</v>
      </c>
      <c r="AT47">
        <f>_xlfn.XLOOKUP(A47,bitcoin_futures!$A:$A,bitcoin_futures!$B:$B)*AO47</f>
        <v>62766.560000000005</v>
      </c>
      <c r="AU47">
        <f t="shared" si="16"/>
        <v>994.08000000000175</v>
      </c>
      <c r="AW47">
        <f>-_xlfn.XLOOKUP(A47,'Future CF'!A:A,'Future CF'!Q:Q)</f>
        <v>-1065</v>
      </c>
      <c r="AX47">
        <f t="shared" si="14"/>
        <v>92136.56</v>
      </c>
      <c r="AY47">
        <f t="shared" si="17"/>
        <v>-70.919999999998254</v>
      </c>
      <c r="AZ47">
        <f t="shared" si="18"/>
        <v>-7.6972702258471838E-4</v>
      </c>
    </row>
    <row r="48" spans="1:52">
      <c r="A48" t="str">
        <f>bitcoin_futures!A52</f>
        <v>04.03.2024</v>
      </c>
      <c r="B48">
        <f>ROUND(bitcoin_futures!D52/bitcoin_futures!B52, 0)</f>
        <v>1747</v>
      </c>
      <c r="C48">
        <f t="shared" si="19"/>
        <v>1757</v>
      </c>
      <c r="D48">
        <f t="shared" si="19"/>
        <v>51866.64</v>
      </c>
      <c r="E48">
        <f t="shared" si="19"/>
        <v>26292.5</v>
      </c>
      <c r="F48">
        <f>'Future Returns'!S48*F$4</f>
        <v>15956.25</v>
      </c>
      <c r="G48">
        <f t="shared" si="1"/>
        <v>-1970</v>
      </c>
      <c r="H48">
        <f t="shared" si="2"/>
        <v>1</v>
      </c>
      <c r="I48">
        <f t="shared" si="21"/>
        <v>12685</v>
      </c>
      <c r="K48">
        <f t="shared" si="22"/>
        <v>1</v>
      </c>
      <c r="L48">
        <f>IF(K48=1,'Future Returns'!S48,I48)</f>
        <v>31912.5</v>
      </c>
      <c r="M48">
        <f>L48-I48</f>
        <v>19227.5</v>
      </c>
      <c r="N48">
        <f>IF(L48&lt;F48,1,0)</f>
        <v>0</v>
      </c>
      <c r="T48">
        <f>L48</f>
        <v>31912.5</v>
      </c>
      <c r="U48">
        <f>M48</f>
        <v>19227.5</v>
      </c>
      <c r="W48">
        <f>(C48-C47)*bitcoin_futures!B52</f>
        <v>0</v>
      </c>
      <c r="X48">
        <f>C48*bitcoin_futures!B52</f>
        <v>67908.05</v>
      </c>
      <c r="Y48">
        <f t="shared" si="4"/>
        <v>4673.6200000000026</v>
      </c>
      <c r="AA48">
        <f>-'Future CF'!Q48</f>
        <v>-4655</v>
      </c>
      <c r="AC48">
        <f t="shared" si="5"/>
        <v>99820.55</v>
      </c>
      <c r="AD48">
        <f t="shared" si="9"/>
        <v>18.620000000002619</v>
      </c>
      <c r="AE48">
        <f t="shared" si="11"/>
        <v>14572.500000000007</v>
      </c>
      <c r="AF48">
        <f t="shared" si="10"/>
        <v>1.8653473658482766E-4</v>
      </c>
      <c r="AG48">
        <f>AF48-(bitcoin_futures!S52/100/360)</f>
        <v>3.686806991816101E-5</v>
      </c>
      <c r="AI48">
        <f>-'Future Returns'!Q48+Compare_IBIT_to_BTC!B47</f>
        <v>9.7561591454813079E-4</v>
      </c>
      <c r="AK48">
        <f>'Implied Rates'!M48</f>
        <v>9.6115258358952849E-2</v>
      </c>
      <c r="AL48">
        <f t="shared" si="6"/>
        <v>0</v>
      </c>
      <c r="AM48">
        <f t="shared" si="7"/>
        <v>0</v>
      </c>
      <c r="AN48">
        <f t="shared" si="8"/>
        <v>1747</v>
      </c>
      <c r="AO48">
        <f t="shared" si="13"/>
        <v>1744</v>
      </c>
      <c r="AP48">
        <f>_xlfn.XLOOKUP($A$33,bitcoin_futures!$A:$A,bitcoin_futures!$B:$B)*AO48</f>
        <v>49983.040000000001</v>
      </c>
      <c r="AQ48">
        <f t="shared" si="12"/>
        <v>15690</v>
      </c>
      <c r="AR48">
        <f t="shared" si="15"/>
        <v>24715</v>
      </c>
      <c r="AT48">
        <f>_xlfn.XLOOKUP(A48,bitcoin_futures!$A:$A,bitcoin_futures!$B:$B)*AO48</f>
        <v>67405.599999999991</v>
      </c>
      <c r="AU48">
        <f t="shared" si="16"/>
        <v>4639.0399999999863</v>
      </c>
      <c r="AW48">
        <f>-_xlfn.XLOOKUP(A48,'Future CF'!A:A,'Future CF'!Q:Q)</f>
        <v>-4655</v>
      </c>
      <c r="AX48">
        <f t="shared" si="14"/>
        <v>92120.599999999991</v>
      </c>
      <c r="AY48">
        <f t="shared" si="17"/>
        <v>-15.960000000013679</v>
      </c>
      <c r="AZ48">
        <f t="shared" si="18"/>
        <v>-1.7325115120845588E-4</v>
      </c>
    </row>
    <row r="49" spans="1:55">
      <c r="A49" t="str">
        <f>bitcoin_futures!A53</f>
        <v>05.03.2024</v>
      </c>
      <c r="B49">
        <f>ROUND(bitcoin_futures!D53/bitcoin_futures!B53, 0)</f>
        <v>1768</v>
      </c>
      <c r="C49">
        <f t="shared" si="19"/>
        <v>1757</v>
      </c>
      <c r="D49">
        <f t="shared" si="19"/>
        <v>51866.64</v>
      </c>
      <c r="E49">
        <f t="shared" si="19"/>
        <v>26292.5</v>
      </c>
      <c r="F49">
        <f>'Future Returns'!S49*F$4</f>
        <v>17120</v>
      </c>
      <c r="G49">
        <f t="shared" si="1"/>
        <v>4085</v>
      </c>
      <c r="H49">
        <f t="shared" si="2"/>
        <v>1</v>
      </c>
      <c r="I49">
        <f t="shared" si="21"/>
        <v>18740</v>
      </c>
      <c r="L49">
        <f>L48+AA49</f>
        <v>37967.5</v>
      </c>
      <c r="N49">
        <f t="shared" ref="N49:N112" si="23">IF(L49&lt;F49,1,0)</f>
        <v>0</v>
      </c>
      <c r="T49">
        <f t="shared" ref="T49:T112" si="24">L49</f>
        <v>37967.5</v>
      </c>
      <c r="W49">
        <f>(C49-C48)*bitcoin_futures!B53</f>
        <v>0</v>
      </c>
      <c r="X49">
        <f>C49*bitcoin_futures!B53</f>
        <v>62057.24</v>
      </c>
      <c r="Y49">
        <f t="shared" si="4"/>
        <v>-5850.8100000000049</v>
      </c>
      <c r="AA49">
        <f>-'Future CF'!Q49</f>
        <v>6055</v>
      </c>
      <c r="AC49">
        <f t="shared" si="5"/>
        <v>100024.73999999999</v>
      </c>
      <c r="AD49">
        <f t="shared" si="9"/>
        <v>204.18999999999505</v>
      </c>
      <c r="AE49">
        <f t="shared" si="11"/>
        <v>6054.9999999999927</v>
      </c>
      <c r="AF49">
        <f t="shared" si="10"/>
        <v>2.0413949588871222E-3</v>
      </c>
      <c r="AG49">
        <f>AF49-(bitcoin_futures!S53/100/360)</f>
        <v>1.8922282922204557E-3</v>
      </c>
      <c r="AI49">
        <f>-'Future Returns'!Q49+Compare_IBIT_to_BTC!B48</f>
        <v>2.2621499860961958E-3</v>
      </c>
      <c r="AK49">
        <f>'Implied Rates'!M49</f>
        <v>-2.3969288176376446E-3</v>
      </c>
      <c r="AL49">
        <f t="shared" si="6"/>
        <v>0</v>
      </c>
      <c r="AM49">
        <f t="shared" si="7"/>
        <v>1</v>
      </c>
      <c r="AN49">
        <f t="shared" si="8"/>
        <v>1768</v>
      </c>
      <c r="AO49">
        <f t="shared" si="13"/>
        <v>1744</v>
      </c>
      <c r="AP49">
        <f>_xlfn.XLOOKUP($A$33,bitcoin_futures!$A:$A,bitcoin_futures!$B:$B)*AO49</f>
        <v>49983.040000000001</v>
      </c>
      <c r="AQ49">
        <f t="shared" si="12"/>
        <v>15956.25</v>
      </c>
      <c r="AR49">
        <f t="shared" si="15"/>
        <v>30770</v>
      </c>
      <c r="AT49">
        <f>_xlfn.XLOOKUP(A49,bitcoin_futures!$A:$A,bitcoin_futures!$B:$B)*AO49</f>
        <v>61598.080000000002</v>
      </c>
      <c r="AU49">
        <f t="shared" si="16"/>
        <v>-5807.5199999999895</v>
      </c>
      <c r="AW49">
        <f>-_xlfn.XLOOKUP(A49,'Future CF'!A:A,'Future CF'!Q:Q)</f>
        <v>6055</v>
      </c>
      <c r="AX49">
        <f t="shared" si="14"/>
        <v>92368.08</v>
      </c>
      <c r="AY49">
        <f t="shared" si="17"/>
        <v>247.48000000001048</v>
      </c>
      <c r="AZ49">
        <f t="shared" si="18"/>
        <v>2.6792805479989457E-3</v>
      </c>
      <c r="BB49">
        <f>-_xlfn.XLOOKUP(A33,bitcoin_futures!A:A,bitcoin_futures!O:O)</f>
        <v>-53710</v>
      </c>
      <c r="BC49">
        <f>AT49</f>
        <v>61598.080000000002</v>
      </c>
    </row>
    <row r="50" spans="1:55">
      <c r="A50" t="str">
        <f>bitcoin_futures!A54</f>
        <v>06.03.2024</v>
      </c>
      <c r="B50">
        <f>ROUND(bitcoin_futures!D54/bitcoin_futures!B54, 0)</f>
        <v>1754</v>
      </c>
      <c r="C50">
        <f t="shared" si="19"/>
        <v>1757</v>
      </c>
      <c r="D50">
        <f t="shared" si="19"/>
        <v>51866.64</v>
      </c>
      <c r="E50">
        <f t="shared" si="19"/>
        <v>26292.5</v>
      </c>
      <c r="F50">
        <f>'Future Returns'!S50*F$4</f>
        <v>15606.25</v>
      </c>
      <c r="G50">
        <f t="shared" si="1"/>
        <v>-1250</v>
      </c>
      <c r="H50">
        <f t="shared" si="2"/>
        <v>1</v>
      </c>
      <c r="I50">
        <f t="shared" si="21"/>
        <v>13405</v>
      </c>
      <c r="L50">
        <f t="shared" ref="L50:L112" si="25">L49+AA50</f>
        <v>32632.5</v>
      </c>
      <c r="N50">
        <f t="shared" si="23"/>
        <v>0</v>
      </c>
      <c r="T50">
        <f t="shared" si="24"/>
        <v>32632.5</v>
      </c>
      <c r="W50">
        <f>(C50-C49)*bitcoin_futures!B54</f>
        <v>0</v>
      </c>
      <c r="X50">
        <f>C50*bitcoin_futures!B54</f>
        <v>67275.53</v>
      </c>
      <c r="Y50">
        <f t="shared" si="4"/>
        <v>5218.2900000000009</v>
      </c>
      <c r="AA50">
        <f>-'Future CF'!Q50</f>
        <v>-5335</v>
      </c>
      <c r="AC50">
        <f t="shared" si="5"/>
        <v>99908.03</v>
      </c>
      <c r="AD50">
        <f t="shared" si="9"/>
        <v>-116.70999999999913</v>
      </c>
      <c r="AE50">
        <f t="shared" si="11"/>
        <v>-5334.9999999999927</v>
      </c>
      <c r="AF50">
        <f t="shared" si="10"/>
        <v>-1.1681743699680509E-3</v>
      </c>
      <c r="AG50">
        <f>AF50-(bitcoin_futures!S54/100/360)</f>
        <v>-1.3173965921902731E-3</v>
      </c>
      <c r="AI50">
        <f>-'Future Returns'!Q50+Compare_IBIT_to_BTC!B49</f>
        <v>-1.3742198452412757E-3</v>
      </c>
      <c r="AK50">
        <f>'Implied Rates'!M50</f>
        <v>6.4057712227046926E-2</v>
      </c>
      <c r="AL50">
        <f t="shared" si="6"/>
        <v>0</v>
      </c>
      <c r="AM50">
        <f t="shared" si="7"/>
        <v>0</v>
      </c>
      <c r="AN50">
        <f t="shared" si="8"/>
        <v>1754</v>
      </c>
    </row>
    <row r="51" spans="1:55">
      <c r="A51" t="str">
        <f>bitcoin_futures!A55</f>
        <v>07.03.2024</v>
      </c>
      <c r="B51">
        <f>ROUND(bitcoin_futures!D55/bitcoin_futures!B55, 0)</f>
        <v>1756</v>
      </c>
      <c r="C51">
        <f t="shared" si="19"/>
        <v>1757</v>
      </c>
      <c r="D51">
        <f t="shared" si="19"/>
        <v>51866.64</v>
      </c>
      <c r="E51">
        <f t="shared" si="19"/>
        <v>26292.5</v>
      </c>
      <c r="F51">
        <f>'Future Returns'!S51*F$4</f>
        <v>16940</v>
      </c>
      <c r="G51">
        <f t="shared" si="1"/>
        <v>-1855</v>
      </c>
      <c r="H51">
        <f t="shared" si="2"/>
        <v>1</v>
      </c>
      <c r="I51">
        <f t="shared" si="21"/>
        <v>12800</v>
      </c>
      <c r="L51">
        <f t="shared" si="25"/>
        <v>32027.5</v>
      </c>
      <c r="N51">
        <f t="shared" si="23"/>
        <v>0</v>
      </c>
      <c r="T51">
        <f t="shared" si="24"/>
        <v>32027.5</v>
      </c>
      <c r="W51">
        <f>(C51-C50)*bitcoin_futures!B55</f>
        <v>0</v>
      </c>
      <c r="X51">
        <f>C51*bitcoin_futures!B55</f>
        <v>67872.91</v>
      </c>
      <c r="Y51">
        <f t="shared" si="4"/>
        <v>597.38000000000466</v>
      </c>
      <c r="AA51">
        <f>-'Future CF'!Q51</f>
        <v>-605</v>
      </c>
      <c r="AC51">
        <f t="shared" si="5"/>
        <v>99900.41</v>
      </c>
      <c r="AD51">
        <f t="shared" si="9"/>
        <v>-7.6199999999953434</v>
      </c>
      <c r="AE51">
        <f t="shared" si="11"/>
        <v>-605</v>
      </c>
      <c r="AF51">
        <f t="shared" si="10"/>
        <v>-7.6275963231735921E-5</v>
      </c>
      <c r="AG51">
        <f>AF51-(bitcoin_futures!S55/100/360)</f>
        <v>-2.2566485212062481E-4</v>
      </c>
      <c r="AI51">
        <f>-'Future Returns'!Q51+Compare_IBIT_to_BTC!B50</f>
        <v>-4.8968399059717491E-5</v>
      </c>
      <c r="AK51">
        <f>'Implied Rates'!M51</f>
        <v>5.9949124559319555E-2</v>
      </c>
      <c r="AL51">
        <f t="shared" si="6"/>
        <v>0</v>
      </c>
      <c r="AM51">
        <f t="shared" si="7"/>
        <v>0</v>
      </c>
      <c r="AN51">
        <f t="shared" si="8"/>
        <v>1756</v>
      </c>
    </row>
    <row r="52" spans="1:55">
      <c r="A52" t="str">
        <f>bitcoin_futures!A56</f>
        <v>08.03.2024</v>
      </c>
      <c r="B52">
        <f>ROUND(bitcoin_futures!D56/bitcoin_futures!B56, 0)</f>
        <v>1752</v>
      </c>
      <c r="C52">
        <f t="shared" si="19"/>
        <v>1757</v>
      </c>
      <c r="D52">
        <f t="shared" si="19"/>
        <v>51866.64</v>
      </c>
      <c r="E52">
        <f t="shared" si="19"/>
        <v>26292.5</v>
      </c>
      <c r="F52">
        <f>'Future Returns'!S52*F$4</f>
        <v>17091.25</v>
      </c>
      <c r="G52">
        <f t="shared" si="1"/>
        <v>-3295</v>
      </c>
      <c r="H52">
        <f t="shared" si="2"/>
        <v>1</v>
      </c>
      <c r="I52">
        <f t="shared" si="21"/>
        <v>11360</v>
      </c>
      <c r="L52">
        <f t="shared" si="25"/>
        <v>30587.5</v>
      </c>
      <c r="N52">
        <f t="shared" si="23"/>
        <v>0</v>
      </c>
      <c r="T52">
        <f t="shared" si="24"/>
        <v>30587.5</v>
      </c>
      <c r="W52">
        <f>(C52-C51)*bitcoin_futures!B56</f>
        <v>0</v>
      </c>
      <c r="X52">
        <f>C52*bitcoin_futures!B56</f>
        <v>69489.349999999991</v>
      </c>
      <c r="Y52">
        <f t="shared" si="4"/>
        <v>1616.4399999999878</v>
      </c>
      <c r="AA52">
        <f>-'Future CF'!Q52</f>
        <v>-1440</v>
      </c>
      <c r="AC52">
        <f t="shared" si="5"/>
        <v>100076.84999999999</v>
      </c>
      <c r="AD52">
        <f t="shared" si="9"/>
        <v>176.43999999998778</v>
      </c>
      <c r="AE52">
        <f t="shared" si="11"/>
        <v>-1440</v>
      </c>
      <c r="AF52">
        <f t="shared" si="10"/>
        <v>1.7630450998406505E-3</v>
      </c>
      <c r="AG52">
        <f>AF52-(bitcoin_futures!S56/100/360)</f>
        <v>1.6138784331739839E-3</v>
      </c>
      <c r="AI52">
        <f>-'Future Returns'!Q52+Compare_IBIT_to_BTC!B51</f>
        <v>2.7522776502357134E-3</v>
      </c>
      <c r="AK52">
        <f>'Implied Rates'!M52</f>
        <v>6.0643125572574563E-2</v>
      </c>
      <c r="AL52">
        <f t="shared" si="6"/>
        <v>0</v>
      </c>
      <c r="AM52">
        <f t="shared" si="7"/>
        <v>0</v>
      </c>
      <c r="AN52">
        <f t="shared" si="8"/>
        <v>1752</v>
      </c>
    </row>
    <row r="53" spans="1:55">
      <c r="A53" t="str">
        <f>bitcoin_futures!A57</f>
        <v>11.03.2024</v>
      </c>
      <c r="B53">
        <f>ROUND(bitcoin_futures!D57/bitcoin_futures!B57, 0)</f>
        <v>1762</v>
      </c>
      <c r="C53">
        <f t="shared" si="19"/>
        <v>1757</v>
      </c>
      <c r="D53">
        <f t="shared" si="19"/>
        <v>51866.64</v>
      </c>
      <c r="E53">
        <f t="shared" si="19"/>
        <v>26292.5</v>
      </c>
      <c r="F53">
        <f>'Future Returns'!S53*F$4</f>
        <v>17451.25</v>
      </c>
      <c r="G53">
        <f t="shared" si="1"/>
        <v>-6150</v>
      </c>
      <c r="H53">
        <f t="shared" si="2"/>
        <v>1</v>
      </c>
      <c r="I53">
        <f t="shared" si="21"/>
        <v>8505</v>
      </c>
      <c r="L53">
        <f t="shared" si="25"/>
        <v>27732.5</v>
      </c>
      <c r="N53">
        <f t="shared" si="23"/>
        <v>0</v>
      </c>
      <c r="T53">
        <f t="shared" si="24"/>
        <v>27732.5</v>
      </c>
      <c r="W53">
        <f>(C53-C52)*bitcoin_futures!B57</f>
        <v>0</v>
      </c>
      <c r="X53">
        <f>C53*bitcoin_futures!B57</f>
        <v>72247.839999999997</v>
      </c>
      <c r="Y53">
        <f t="shared" si="4"/>
        <v>2758.4900000000052</v>
      </c>
      <c r="AA53">
        <f>-'Future CF'!Q53</f>
        <v>-2855</v>
      </c>
      <c r="AC53">
        <f t="shared" si="5"/>
        <v>99980.34</v>
      </c>
      <c r="AD53">
        <f t="shared" si="9"/>
        <v>-96.509999999994761</v>
      </c>
      <c r="AE53">
        <f t="shared" si="11"/>
        <v>-2855</v>
      </c>
      <c r="AF53">
        <f t="shared" si="10"/>
        <v>-9.6528977596990328E-4</v>
      </c>
      <c r="AG53">
        <f>AF53-(bitcoin_futures!S57/100/360)</f>
        <v>-1.11470644263657E-3</v>
      </c>
      <c r="AI53">
        <f>-'Future Returns'!Q53+Compare_IBIT_to_BTC!B52</f>
        <v>-1.2030624230348688E-3</v>
      </c>
      <c r="AK53">
        <f>'Implied Rates'!M53</f>
        <v>2.8311475864755353E-2</v>
      </c>
      <c r="AL53">
        <f t="shared" si="6"/>
        <v>0</v>
      </c>
      <c r="AM53">
        <f t="shared" si="7"/>
        <v>0</v>
      </c>
      <c r="AN53">
        <f t="shared" si="8"/>
        <v>1762</v>
      </c>
    </row>
    <row r="54" spans="1:55">
      <c r="A54" t="str">
        <f>bitcoin_futures!A58</f>
        <v>12.03.2024</v>
      </c>
      <c r="B54">
        <f>ROUND(bitcoin_futures!D58/bitcoin_futures!B58, 0)</f>
        <v>1756</v>
      </c>
      <c r="C54">
        <f t="shared" si="19"/>
        <v>1757</v>
      </c>
      <c r="D54">
        <f t="shared" si="19"/>
        <v>51866.64</v>
      </c>
      <c r="E54">
        <f t="shared" si="19"/>
        <v>26292.5</v>
      </c>
      <c r="F54">
        <f>'Future Returns'!S54*F$4</f>
        <v>18165</v>
      </c>
      <c r="G54">
        <f t="shared" si="1"/>
        <v>-5290</v>
      </c>
      <c r="H54">
        <f t="shared" si="2"/>
        <v>1</v>
      </c>
      <c r="I54">
        <f t="shared" si="21"/>
        <v>9365</v>
      </c>
      <c r="L54">
        <f>L53+AA54</f>
        <v>28592.5</v>
      </c>
      <c r="N54">
        <f t="shared" si="23"/>
        <v>0</v>
      </c>
      <c r="T54">
        <f t="shared" si="24"/>
        <v>28592.5</v>
      </c>
      <c r="W54">
        <f>(C54-C53)*bitcoin_futures!B58</f>
        <v>0</v>
      </c>
      <c r="X54">
        <f>C54*bitcoin_futures!B58</f>
        <v>71562.61</v>
      </c>
      <c r="Y54">
        <f t="shared" si="4"/>
        <v>-685.22999999999593</v>
      </c>
      <c r="AA54">
        <f>-'Future CF'!Q54</f>
        <v>860</v>
      </c>
      <c r="AC54">
        <f t="shared" si="5"/>
        <v>100155.11</v>
      </c>
      <c r="AD54">
        <f t="shared" si="9"/>
        <v>174.77000000000407</v>
      </c>
      <c r="AE54">
        <f t="shared" si="11"/>
        <v>860</v>
      </c>
      <c r="AF54">
        <f t="shared" si="10"/>
        <v>1.7449933408290807E-3</v>
      </c>
      <c r="AG54">
        <f>AF54-(bitcoin_futures!S58/100/360)</f>
        <v>1.5956044519401919E-3</v>
      </c>
      <c r="AI54">
        <f>-'Future Returns'!Q54+Compare_IBIT_to_BTC!B53</f>
        <v>2.3515124544678384E-3</v>
      </c>
      <c r="AK54">
        <f>'Implied Rates'!M54</f>
        <v>3.9991107259806258E-2</v>
      </c>
      <c r="AL54">
        <f t="shared" si="6"/>
        <v>0</v>
      </c>
      <c r="AM54">
        <f t="shared" si="7"/>
        <v>0</v>
      </c>
      <c r="AN54">
        <f t="shared" si="8"/>
        <v>1756</v>
      </c>
    </row>
    <row r="55" spans="1:55">
      <c r="A55" t="str">
        <f>bitcoin_futures!A59</f>
        <v>13.03.2024</v>
      </c>
      <c r="B55">
        <f>ROUND(bitcoin_futures!D59/bitcoin_futures!B59, 0)</f>
        <v>1743</v>
      </c>
      <c r="C55">
        <f t="shared" si="19"/>
        <v>1757</v>
      </c>
      <c r="D55">
        <f t="shared" si="19"/>
        <v>51866.64</v>
      </c>
      <c r="E55">
        <f t="shared" si="19"/>
        <v>26292.5</v>
      </c>
      <c r="F55">
        <f>'Future Returns'!S55*F$4</f>
        <v>17950</v>
      </c>
      <c r="G55">
        <f t="shared" si="1"/>
        <v>-7405</v>
      </c>
      <c r="H55">
        <f t="shared" si="2"/>
        <v>1</v>
      </c>
      <c r="L55">
        <f t="shared" si="25"/>
        <v>26477.5</v>
      </c>
      <c r="N55">
        <f t="shared" si="23"/>
        <v>0</v>
      </c>
      <c r="T55">
        <f t="shared" si="24"/>
        <v>26477.5</v>
      </c>
      <c r="W55">
        <f>(C55-C54)*bitcoin_futures!B59</f>
        <v>0</v>
      </c>
      <c r="X55">
        <f>C55*bitcoin_futures!B59</f>
        <v>73706.150000000009</v>
      </c>
      <c r="Y55">
        <f t="shared" si="4"/>
        <v>2143.5400000000081</v>
      </c>
      <c r="AA55">
        <f>-'Future CF'!Q55</f>
        <v>-2115</v>
      </c>
      <c r="AC55">
        <f t="shared" si="5"/>
        <v>100183.65000000001</v>
      </c>
      <c r="AD55">
        <f t="shared" si="9"/>
        <v>28.540000000008149</v>
      </c>
      <c r="AE55">
        <f t="shared" si="11"/>
        <v>-2115</v>
      </c>
      <c r="AF55">
        <f t="shared" si="10"/>
        <v>2.8487682371333191E-4</v>
      </c>
      <c r="AG55">
        <f>AF55-(bitcoin_futures!S59/100/360)</f>
        <v>1.3540460149110968E-4</v>
      </c>
      <c r="AI55">
        <f>-'Future Returns'!Q55+Compare_IBIT_to_BTC!B54</f>
        <v>4.9652682554536878E-4</v>
      </c>
      <c r="AK55">
        <f>'Implied Rates'!M55</f>
        <v>0.11987445964837407</v>
      </c>
      <c r="AL55">
        <f t="shared" si="6"/>
        <v>1</v>
      </c>
      <c r="AM55">
        <f t="shared" si="7"/>
        <v>0</v>
      </c>
      <c r="AN55">
        <f t="shared" si="8"/>
        <v>1743</v>
      </c>
      <c r="AO55">
        <f>$AN$55</f>
        <v>1743</v>
      </c>
      <c r="AP55">
        <f>_xlfn.XLOOKUP($A$55,bitcoin_futures!$A:$A,bitcoin_futures!$B:$B)*AO55</f>
        <v>73118.850000000006</v>
      </c>
      <c r="AQ55">
        <f t="shared" si="12"/>
        <v>18165</v>
      </c>
      <c r="AR55">
        <f>_xlfn.XLOOKUP(A55,'Future Returns'!A:A,'Future Returns'!S:S)</f>
        <v>35900</v>
      </c>
      <c r="AT55">
        <f>_xlfn.XLOOKUP(A55,bitcoin_futures!$A:$A,bitcoin_futures!$B:$B)*AO55</f>
        <v>73118.850000000006</v>
      </c>
      <c r="AX55">
        <f>AT55+AR55</f>
        <v>109018.85</v>
      </c>
    </row>
    <row r="56" spans="1:55">
      <c r="A56" t="str">
        <f>bitcoin_futures!A60</f>
        <v>14.03.2024</v>
      </c>
      <c r="B56">
        <f>ROUND(bitcoin_futures!D60/bitcoin_futures!B60, 0)</f>
        <v>1760</v>
      </c>
      <c r="C56">
        <f t="shared" si="19"/>
        <v>1757</v>
      </c>
      <c r="D56">
        <f t="shared" si="19"/>
        <v>51866.64</v>
      </c>
      <c r="E56">
        <f t="shared" si="19"/>
        <v>26292.5</v>
      </c>
      <c r="F56">
        <f>'Future Returns'!S56*F$4</f>
        <v>18478.75</v>
      </c>
      <c r="G56">
        <f t="shared" si="1"/>
        <v>-3090</v>
      </c>
      <c r="H56">
        <f t="shared" si="2"/>
        <v>1</v>
      </c>
      <c r="L56">
        <f t="shared" si="25"/>
        <v>30792.5</v>
      </c>
      <c r="N56">
        <f t="shared" si="23"/>
        <v>0</v>
      </c>
      <c r="T56">
        <f t="shared" si="24"/>
        <v>30792.5</v>
      </c>
      <c r="W56">
        <f>(C56-C55)*bitcoin_futures!B60</f>
        <v>0</v>
      </c>
      <c r="X56">
        <f>C56*bitcoin_futures!B60</f>
        <v>69419.069999999992</v>
      </c>
      <c r="Y56">
        <f t="shared" si="4"/>
        <v>-4287.0800000000163</v>
      </c>
      <c r="AA56">
        <f>-'Future CF'!Q56</f>
        <v>4315</v>
      </c>
      <c r="AC56">
        <f t="shared" si="5"/>
        <v>100211.56999999999</v>
      </c>
      <c r="AD56">
        <f t="shared" si="9"/>
        <v>27.919999999983702</v>
      </c>
      <c r="AE56">
        <f t="shared" si="11"/>
        <v>4315</v>
      </c>
      <c r="AF56">
        <f t="shared" si="10"/>
        <v>2.7861054367258893E-4</v>
      </c>
      <c r="AG56">
        <f>AF56-(bitcoin_futures!S60/100/360)</f>
        <v>1.2938832145036671E-4</v>
      </c>
      <c r="AI56">
        <f>-'Future Returns'!Q56+Compare_IBIT_to_BTC!B55</f>
        <v>2.1338494261468471E-4</v>
      </c>
      <c r="AK56">
        <f>'Implied Rates'!M56</f>
        <v>1.1150503190589856E-2</v>
      </c>
      <c r="AL56">
        <f t="shared" si="6"/>
        <v>0</v>
      </c>
      <c r="AM56">
        <f t="shared" si="7"/>
        <v>0</v>
      </c>
      <c r="AN56">
        <f t="shared" si="8"/>
        <v>1760</v>
      </c>
      <c r="AO56">
        <f t="shared" ref="AO56:AO72" si="26">$AN$55</f>
        <v>1743</v>
      </c>
      <c r="AP56">
        <f>_xlfn.XLOOKUP($A$55,bitcoin_futures!$A:$A,bitcoin_futures!$B:$B)*AO56</f>
        <v>73118.850000000006</v>
      </c>
      <c r="AQ56">
        <f t="shared" si="12"/>
        <v>17950</v>
      </c>
      <c r="AR56">
        <f>AR55+AW56</f>
        <v>40215</v>
      </c>
      <c r="AT56">
        <f>_xlfn.XLOOKUP(A56,bitcoin_futures!$A:$A,bitcoin_futures!$B:$B)*AO56</f>
        <v>68865.929999999993</v>
      </c>
      <c r="AU56">
        <f>AT56-AT55-AS56</f>
        <v>-4252.9200000000128</v>
      </c>
      <c r="AW56">
        <f>-_xlfn.XLOOKUP(A56,'Future CF'!A:A,'Future CF'!Q:Q)</f>
        <v>4315</v>
      </c>
      <c r="AX56">
        <f t="shared" ref="AX56:AX70" si="27">AT56+AR56</f>
        <v>109080.93</v>
      </c>
      <c r="AY56">
        <f>AW56+AU56</f>
        <v>62.079999999987194</v>
      </c>
      <c r="AZ56">
        <f>AY56/AX56</f>
        <v>5.6911872680208355E-4</v>
      </c>
    </row>
    <row r="57" spans="1:55" s="3" customFormat="1">
      <c r="A57" s="3" t="str">
        <f>bitcoin_futures!A61</f>
        <v>15.03.2024</v>
      </c>
      <c r="B57">
        <f>ROUND(bitcoin_futures!D61/bitcoin_futures!B61, 0)</f>
        <v>1770</v>
      </c>
      <c r="C57" s="3">
        <f>B57</f>
        <v>1770</v>
      </c>
      <c r="D57" s="3">
        <f>B57*bitcoin_futures!B61</f>
        <v>69720.3</v>
      </c>
      <c r="E57" s="3">
        <f>'Future Returns'!S57</f>
        <v>35180</v>
      </c>
      <c r="F57" s="3">
        <f>'Future Returns'!S57*F$4</f>
        <v>17590</v>
      </c>
      <c r="G57">
        <f t="shared" si="1"/>
        <v>-2655</v>
      </c>
      <c r="H57">
        <f t="shared" si="2"/>
        <v>1</v>
      </c>
      <c r="L57">
        <f t="shared" si="25"/>
        <v>31227.5</v>
      </c>
      <c r="N57">
        <f t="shared" si="23"/>
        <v>0</v>
      </c>
      <c r="O57"/>
      <c r="P57"/>
      <c r="Q57"/>
      <c r="R57"/>
      <c r="S57"/>
      <c r="T57">
        <f t="shared" si="24"/>
        <v>31227.5</v>
      </c>
      <c r="U57"/>
      <c r="V57"/>
      <c r="W57">
        <f>(C57-C56)*bitcoin_futures!B61</f>
        <v>512.07000000000005</v>
      </c>
      <c r="X57">
        <f>C57*bitcoin_futures!B61</f>
        <v>69720.3</v>
      </c>
      <c r="Y57">
        <f t="shared" si="4"/>
        <v>-210.83999999998957</v>
      </c>
      <c r="AA57">
        <f>-'Future CF'!Q57</f>
        <v>435</v>
      </c>
      <c r="AC57">
        <f t="shared" si="5"/>
        <v>100947.8</v>
      </c>
      <c r="AD57">
        <f t="shared" si="9"/>
        <v>224.16000000001043</v>
      </c>
      <c r="AE57">
        <f t="shared" si="11"/>
        <v>947.07</v>
      </c>
      <c r="AF57">
        <f t="shared" si="10"/>
        <v>2.2205535930452215E-3</v>
      </c>
      <c r="AG57">
        <f>AF57-(bitcoin_futures!S61/100/360)</f>
        <v>2.0713313708229995E-3</v>
      </c>
      <c r="AI57">
        <f>-'Future Returns'!Q57+Compare_IBIT_to_BTC!B56</f>
        <v>3.2127942293091005E-3</v>
      </c>
      <c r="AK57">
        <f>'Implied Rates'!M57</f>
        <v>1.0209405415234629E-2</v>
      </c>
      <c r="AL57">
        <f t="shared" si="6"/>
        <v>0</v>
      </c>
      <c r="AM57">
        <f t="shared" si="7"/>
        <v>0</v>
      </c>
      <c r="AN57">
        <f t="shared" si="8"/>
        <v>1770</v>
      </c>
      <c r="AO57">
        <f t="shared" si="26"/>
        <v>1743</v>
      </c>
      <c r="AP57">
        <f>_xlfn.XLOOKUP($A$55,bitcoin_futures!$A:$A,bitcoin_futures!$B:$B)*AO57</f>
        <v>73118.850000000006</v>
      </c>
      <c r="AQ57">
        <f t="shared" si="12"/>
        <v>18478.75</v>
      </c>
      <c r="AR57">
        <f t="shared" ref="AR57:AR72" si="28">AR56+AW57</f>
        <v>40650</v>
      </c>
      <c r="AT57">
        <f>_xlfn.XLOOKUP(A57,bitcoin_futures!$A:$A,bitcoin_futures!$B:$B)*AO57</f>
        <v>68656.77</v>
      </c>
      <c r="AU57">
        <f t="shared" ref="AU57:AU72" si="29">AT57-AT56-AS57</f>
        <v>-209.15999999998894</v>
      </c>
      <c r="AW57">
        <f>-_xlfn.XLOOKUP(A57,'Future CF'!A:A,'Future CF'!Q:Q)</f>
        <v>435</v>
      </c>
      <c r="AX57">
        <f t="shared" si="27"/>
        <v>109306.77</v>
      </c>
      <c r="AY57">
        <f t="shared" ref="AY57:AY72" si="30">AW57+AU57</f>
        <v>225.84000000001106</v>
      </c>
      <c r="AZ57">
        <f t="shared" ref="AZ57:AZ72" si="31">AY57/AX57</f>
        <v>2.0661117330610999E-3</v>
      </c>
    </row>
    <row r="58" spans="1:55">
      <c r="A58" t="str">
        <f>bitcoin_futures!A62</f>
        <v>18.03.2024</v>
      </c>
      <c r="B58">
        <f>ROUND(bitcoin_futures!D62/bitcoin_futures!B62, 0)</f>
        <v>1761</v>
      </c>
      <c r="C58">
        <f t="shared" ref="C58:E77" si="32">C$57</f>
        <v>1770</v>
      </c>
      <c r="D58">
        <f t="shared" si="32"/>
        <v>69720.3</v>
      </c>
      <c r="E58">
        <f t="shared" si="32"/>
        <v>35180</v>
      </c>
      <c r="F58">
        <f>'Future Returns'!S58*F$4</f>
        <v>17481.25</v>
      </c>
      <c r="G58">
        <f t="shared" si="1"/>
        <v>-595</v>
      </c>
      <c r="H58">
        <f t="shared" si="2"/>
        <v>1</v>
      </c>
      <c r="L58">
        <f t="shared" si="25"/>
        <v>33287.5</v>
      </c>
      <c r="N58">
        <f t="shared" si="23"/>
        <v>0</v>
      </c>
      <c r="T58">
        <f t="shared" si="24"/>
        <v>33287.5</v>
      </c>
      <c r="W58">
        <f>(C58-C57)*bitcoin_futures!B62</f>
        <v>0</v>
      </c>
      <c r="X58">
        <f>C58*bitcoin_futures!B62</f>
        <v>67507.8</v>
      </c>
      <c r="Y58">
        <f t="shared" si="4"/>
        <v>-2212.5</v>
      </c>
      <c r="AA58">
        <f>-'Future CF'!Q58</f>
        <v>2060</v>
      </c>
      <c r="AC58">
        <f t="shared" si="5"/>
        <v>100795.3</v>
      </c>
      <c r="AD58">
        <f t="shared" si="9"/>
        <v>-152.5</v>
      </c>
      <c r="AE58">
        <f t="shared" si="11"/>
        <v>2060</v>
      </c>
      <c r="AF58">
        <f t="shared" si="10"/>
        <v>-1.5129673705023944E-3</v>
      </c>
      <c r="AG58">
        <f>AF58-(bitcoin_futures!S62/100/360)</f>
        <v>-1.6629395927246168E-3</v>
      </c>
      <c r="AI58">
        <f>-'Future Returns'!Q58+Compare_IBIT_to_BTC!B57</f>
        <v>-2.2738067651818968E-3</v>
      </c>
      <c r="AK58">
        <f>'Implied Rates'!M58</f>
        <v>4.2644323718982635E-2</v>
      </c>
      <c r="AL58">
        <f t="shared" si="6"/>
        <v>0</v>
      </c>
      <c r="AM58">
        <f t="shared" si="7"/>
        <v>0</v>
      </c>
      <c r="AN58">
        <f t="shared" si="8"/>
        <v>1761</v>
      </c>
      <c r="AO58">
        <f t="shared" si="26"/>
        <v>1743</v>
      </c>
      <c r="AP58">
        <f>_xlfn.XLOOKUP($A$55,bitcoin_futures!$A:$A,bitcoin_futures!$B:$B)*AO58</f>
        <v>73118.850000000006</v>
      </c>
      <c r="AQ58">
        <f t="shared" si="12"/>
        <v>17590</v>
      </c>
      <c r="AR58">
        <f t="shared" si="28"/>
        <v>42710</v>
      </c>
      <c r="AT58">
        <f>_xlfn.XLOOKUP(A58,bitcoin_futures!$A:$A,bitcoin_futures!$B:$B)*AO58</f>
        <v>66478.02</v>
      </c>
      <c r="AU58">
        <f t="shared" si="29"/>
        <v>-2178.75</v>
      </c>
      <c r="AW58">
        <f>-_xlfn.XLOOKUP(A58,'Future CF'!A:A,'Future CF'!Q:Q)</f>
        <v>2060</v>
      </c>
      <c r="AX58">
        <f t="shared" si="27"/>
        <v>109188.02</v>
      </c>
      <c r="AY58">
        <f t="shared" si="30"/>
        <v>-118.75</v>
      </c>
      <c r="AZ58">
        <f t="shared" si="31"/>
        <v>-1.0875735268392997E-3</v>
      </c>
    </row>
    <row r="59" spans="1:55">
      <c r="A59" t="str">
        <f>bitcoin_futures!A63</f>
        <v>19.03.2024</v>
      </c>
      <c r="B59">
        <f>ROUND(bitcoin_futures!D63/bitcoin_futures!B63, 0)</f>
        <v>1764</v>
      </c>
      <c r="C59">
        <f t="shared" si="32"/>
        <v>1770</v>
      </c>
      <c r="D59">
        <f t="shared" si="32"/>
        <v>69720.3</v>
      </c>
      <c r="E59">
        <f t="shared" si="32"/>
        <v>35180</v>
      </c>
      <c r="F59">
        <f>'Future Returns'!S59*F$4</f>
        <v>16966.25</v>
      </c>
      <c r="G59">
        <f t="shared" si="1"/>
        <v>2010</v>
      </c>
      <c r="H59">
        <f t="shared" si="2"/>
        <v>1</v>
      </c>
      <c r="L59">
        <f>L58+AA59</f>
        <v>35892.5</v>
      </c>
      <c r="N59">
        <f t="shared" si="23"/>
        <v>0</v>
      </c>
      <c r="T59">
        <f t="shared" si="24"/>
        <v>35892.5</v>
      </c>
      <c r="W59">
        <f>(C59-C58)*bitcoin_futures!B63</f>
        <v>0</v>
      </c>
      <c r="X59">
        <f>C59*bitcoin_futures!B63</f>
        <v>64959.000000000007</v>
      </c>
      <c r="Y59">
        <f t="shared" si="4"/>
        <v>-2548.7999999999956</v>
      </c>
      <c r="AA59">
        <f>-'Future CF'!Q59</f>
        <v>2605</v>
      </c>
      <c r="AC59">
        <f t="shared" si="5"/>
        <v>100851.5</v>
      </c>
      <c r="AD59">
        <f t="shared" si="9"/>
        <v>56.200000000004366</v>
      </c>
      <c r="AE59">
        <f t="shared" si="11"/>
        <v>2604.9999999999927</v>
      </c>
      <c r="AF59">
        <f t="shared" si="10"/>
        <v>5.5725497389730804E-4</v>
      </c>
      <c r="AG59">
        <f>AF59-(bitcoin_futures!S63/100/360)</f>
        <v>4.0747719611953029E-4</v>
      </c>
      <c r="AI59">
        <f>-'Future Returns'!Q59+Compare_IBIT_to_BTC!B58</f>
        <v>6.2939197551702131E-4</v>
      </c>
      <c r="AK59">
        <f>'Implied Rates'!M59</f>
        <v>3.3894501954967238E-2</v>
      </c>
      <c r="AL59">
        <f t="shared" si="6"/>
        <v>0</v>
      </c>
      <c r="AM59">
        <f t="shared" si="7"/>
        <v>0</v>
      </c>
      <c r="AN59">
        <f t="shared" si="8"/>
        <v>1764</v>
      </c>
      <c r="AO59">
        <f t="shared" si="26"/>
        <v>1743</v>
      </c>
      <c r="AP59">
        <f>_xlfn.XLOOKUP($A$55,bitcoin_futures!$A:$A,bitcoin_futures!$B:$B)*AO59</f>
        <v>73118.850000000006</v>
      </c>
      <c r="AQ59">
        <f t="shared" si="12"/>
        <v>17481.25</v>
      </c>
      <c r="AR59">
        <f t="shared" si="28"/>
        <v>45315</v>
      </c>
      <c r="AT59">
        <f>_xlfn.XLOOKUP(A59,bitcoin_futures!$A:$A,bitcoin_futures!$B:$B)*AO59</f>
        <v>63968.100000000006</v>
      </c>
      <c r="AU59">
        <f t="shared" si="29"/>
        <v>-2509.9199999999983</v>
      </c>
      <c r="AW59">
        <f>-_xlfn.XLOOKUP(A59,'Future CF'!A:A,'Future CF'!Q:Q)</f>
        <v>2605</v>
      </c>
      <c r="AX59">
        <f t="shared" si="27"/>
        <v>109283.1</v>
      </c>
      <c r="AY59">
        <f t="shared" si="30"/>
        <v>95.080000000001746</v>
      </c>
      <c r="AZ59">
        <f t="shared" si="31"/>
        <v>8.7003388447071638E-4</v>
      </c>
    </row>
    <row r="60" spans="1:55">
      <c r="A60" t="str">
        <f>bitcoin_futures!A64</f>
        <v>20.03.2024</v>
      </c>
      <c r="B60">
        <f>ROUND(bitcoin_futures!D64/bitcoin_futures!B64, 0)</f>
        <v>1746</v>
      </c>
      <c r="C60">
        <f t="shared" si="32"/>
        <v>1770</v>
      </c>
      <c r="D60">
        <f t="shared" si="32"/>
        <v>69720.3</v>
      </c>
      <c r="E60">
        <f t="shared" si="32"/>
        <v>35180</v>
      </c>
      <c r="F60">
        <f>'Future Returns'!S60*F$4</f>
        <v>16315</v>
      </c>
      <c r="G60">
        <f t="shared" si="1"/>
        <v>580</v>
      </c>
      <c r="H60">
        <f t="shared" si="2"/>
        <v>1</v>
      </c>
      <c r="L60">
        <f t="shared" si="25"/>
        <v>34462.5</v>
      </c>
      <c r="N60">
        <f t="shared" si="23"/>
        <v>0</v>
      </c>
      <c r="T60">
        <f t="shared" si="24"/>
        <v>34462.5</v>
      </c>
      <c r="W60">
        <f>(C60-C59)*bitcoin_futures!B64</f>
        <v>0</v>
      </c>
      <c r="X60">
        <f>C60*bitcoin_futures!B64</f>
        <v>66463.5</v>
      </c>
      <c r="Y60">
        <f t="shared" si="4"/>
        <v>1504.4999999999927</v>
      </c>
      <c r="AA60">
        <f>-'Future CF'!Q60</f>
        <v>-1430</v>
      </c>
      <c r="AC60">
        <f t="shared" si="5"/>
        <v>100926</v>
      </c>
      <c r="AD60">
        <f t="shared" si="9"/>
        <v>74.499999999992724</v>
      </c>
      <c r="AE60">
        <f t="shared" si="11"/>
        <v>-1429.9999999999927</v>
      </c>
      <c r="AF60">
        <f t="shared" si="10"/>
        <v>7.3816459584242643E-4</v>
      </c>
      <c r="AG60">
        <f>AF60-(bitcoin_futures!S64/100/360)</f>
        <v>5.8883126250909308E-4</v>
      </c>
      <c r="AI60">
        <f>-'Future Returns'!Q60+Compare_IBIT_to_BTC!B59</f>
        <v>1.2484123451695708E-3</v>
      </c>
      <c r="AK60">
        <f>'Implied Rates'!M60</f>
        <v>7.6933510466377975E-2</v>
      </c>
      <c r="AL60">
        <f t="shared" si="6"/>
        <v>0</v>
      </c>
      <c r="AM60">
        <f t="shared" si="7"/>
        <v>0</v>
      </c>
      <c r="AN60">
        <f t="shared" si="8"/>
        <v>1746</v>
      </c>
      <c r="AO60">
        <f t="shared" si="26"/>
        <v>1743</v>
      </c>
      <c r="AP60">
        <f>_xlfn.XLOOKUP($A$55,bitcoin_futures!$A:$A,bitcoin_futures!$B:$B)*AO60</f>
        <v>73118.850000000006</v>
      </c>
      <c r="AQ60">
        <f t="shared" si="12"/>
        <v>16966.25</v>
      </c>
      <c r="AR60">
        <f t="shared" si="28"/>
        <v>43885</v>
      </c>
      <c r="AT60">
        <f>_xlfn.XLOOKUP(A60,bitcoin_futures!$A:$A,bitcoin_futures!$B:$B)*AO60</f>
        <v>65449.649999999994</v>
      </c>
      <c r="AU60">
        <f t="shared" si="29"/>
        <v>1481.5499999999884</v>
      </c>
      <c r="AW60">
        <f>-_xlfn.XLOOKUP(A60,'Future CF'!A:A,'Future CF'!Q:Q)</f>
        <v>-1430</v>
      </c>
      <c r="AX60">
        <f t="shared" si="27"/>
        <v>109334.65</v>
      </c>
      <c r="AY60">
        <f t="shared" si="30"/>
        <v>51.549999999988358</v>
      </c>
      <c r="AZ60">
        <f t="shared" si="31"/>
        <v>4.7148822445572706E-4</v>
      </c>
    </row>
    <row r="61" spans="1:55">
      <c r="A61" t="str">
        <f>bitcoin_futures!A65</f>
        <v>21.03.2024</v>
      </c>
      <c r="B61">
        <f>ROUND(bitcoin_futures!D65/bitcoin_futures!B65, 0)</f>
        <v>1757</v>
      </c>
      <c r="C61">
        <f t="shared" si="32"/>
        <v>1770</v>
      </c>
      <c r="D61">
        <f t="shared" si="32"/>
        <v>69720.3</v>
      </c>
      <c r="E61">
        <f t="shared" si="32"/>
        <v>35180</v>
      </c>
      <c r="F61">
        <f>'Future Returns'!S61*F$4</f>
        <v>16672.5</v>
      </c>
      <c r="G61">
        <f t="shared" si="1"/>
        <v>1140</v>
      </c>
      <c r="H61">
        <f t="shared" si="2"/>
        <v>1</v>
      </c>
      <c r="L61">
        <f t="shared" si="25"/>
        <v>35022.5</v>
      </c>
      <c r="N61">
        <f t="shared" si="23"/>
        <v>0</v>
      </c>
      <c r="T61">
        <f t="shared" si="24"/>
        <v>35022.5</v>
      </c>
      <c r="W61">
        <f>(C61-C60)*bitcoin_futures!B65</f>
        <v>0</v>
      </c>
      <c r="X61">
        <f>C61*bitcoin_futures!B65</f>
        <v>65755.5</v>
      </c>
      <c r="Y61">
        <f t="shared" si="4"/>
        <v>-708</v>
      </c>
      <c r="AA61">
        <f>-'Future CF'!Q61</f>
        <v>560</v>
      </c>
      <c r="AC61">
        <f t="shared" si="5"/>
        <v>100778</v>
      </c>
      <c r="AD61">
        <f t="shared" si="9"/>
        <v>-148</v>
      </c>
      <c r="AE61">
        <f t="shared" si="11"/>
        <v>560</v>
      </c>
      <c r="AF61">
        <f t="shared" si="10"/>
        <v>-1.4685744904641886E-3</v>
      </c>
      <c r="AG61">
        <f>AF61-(bitcoin_futures!S65/100/360)</f>
        <v>-1.617768934908633E-3</v>
      </c>
      <c r="AI61">
        <f>-'Future Returns'!Q61+Compare_IBIT_to_BTC!B60</f>
        <v>-2.2554023535171098E-3</v>
      </c>
      <c r="AK61">
        <f>'Implied Rates'!M61</f>
        <v>5.9936335433490973E-2</v>
      </c>
      <c r="AL61">
        <f t="shared" si="6"/>
        <v>0</v>
      </c>
      <c r="AM61">
        <f t="shared" si="7"/>
        <v>0</v>
      </c>
      <c r="AN61">
        <f t="shared" si="8"/>
        <v>1757</v>
      </c>
      <c r="AO61">
        <f t="shared" si="26"/>
        <v>1743</v>
      </c>
      <c r="AP61">
        <f>_xlfn.XLOOKUP($A$55,bitcoin_futures!$A:$A,bitcoin_futures!$B:$B)*AO61</f>
        <v>73118.850000000006</v>
      </c>
      <c r="AQ61">
        <f t="shared" si="12"/>
        <v>16315</v>
      </c>
      <c r="AR61">
        <f t="shared" si="28"/>
        <v>44445</v>
      </c>
      <c r="AT61">
        <f>_xlfn.XLOOKUP(A61,bitcoin_futures!$A:$A,bitcoin_futures!$B:$B)*AO61</f>
        <v>64752.45</v>
      </c>
      <c r="AU61">
        <f t="shared" si="29"/>
        <v>-697.19999999999709</v>
      </c>
      <c r="AW61">
        <f>-_xlfn.XLOOKUP(A61,'Future CF'!A:A,'Future CF'!Q:Q)</f>
        <v>560</v>
      </c>
      <c r="AX61">
        <f t="shared" si="27"/>
        <v>109197.45</v>
      </c>
      <c r="AY61">
        <f t="shared" si="30"/>
        <v>-137.19999999999709</v>
      </c>
      <c r="AZ61">
        <f t="shared" si="31"/>
        <v>-1.2564395963458588E-3</v>
      </c>
    </row>
    <row r="62" spans="1:55">
      <c r="A62" t="str">
        <f>bitcoin_futures!A66</f>
        <v>22.03.2024</v>
      </c>
      <c r="B62">
        <f>ROUND(bitcoin_futures!D66/bitcoin_futures!B66, 0)</f>
        <v>1752</v>
      </c>
      <c r="C62">
        <f t="shared" si="32"/>
        <v>1770</v>
      </c>
      <c r="D62">
        <f t="shared" si="32"/>
        <v>69720.3</v>
      </c>
      <c r="E62">
        <f t="shared" si="32"/>
        <v>35180</v>
      </c>
      <c r="F62">
        <f>'Future Returns'!S62*F$4</f>
        <v>16532.5</v>
      </c>
      <c r="G62">
        <f t="shared" si="1"/>
        <v>2555</v>
      </c>
      <c r="H62">
        <f t="shared" si="2"/>
        <v>1</v>
      </c>
      <c r="L62">
        <f t="shared" si="25"/>
        <v>36437.5</v>
      </c>
      <c r="N62">
        <f t="shared" si="23"/>
        <v>0</v>
      </c>
      <c r="T62">
        <f t="shared" si="24"/>
        <v>36437.5</v>
      </c>
      <c r="W62">
        <f>(C62-C61)*bitcoin_futures!B66</f>
        <v>0</v>
      </c>
      <c r="X62">
        <f>C62*bitcoin_futures!B66</f>
        <v>64445.7</v>
      </c>
      <c r="Y62">
        <f t="shared" si="4"/>
        <v>-1309.8000000000029</v>
      </c>
      <c r="AA62">
        <f>-'Future CF'!Q62</f>
        <v>1415</v>
      </c>
      <c r="AC62">
        <f t="shared" si="5"/>
        <v>100883.2</v>
      </c>
      <c r="AD62">
        <f t="shared" si="9"/>
        <v>105.19999999999709</v>
      </c>
      <c r="AE62">
        <f t="shared" si="11"/>
        <v>1415</v>
      </c>
      <c r="AF62">
        <f t="shared" si="10"/>
        <v>1.0427900780308028E-3</v>
      </c>
      <c r="AG62">
        <f>AF62-(bitcoin_futures!S66/100/360)</f>
        <v>8.9345674469746943E-4</v>
      </c>
      <c r="AI62">
        <f>-'Future Returns'!Q62+Compare_IBIT_to_BTC!B61</f>
        <v>1.4780015463647378E-3</v>
      </c>
      <c r="AK62">
        <f>'Implied Rates'!M62</f>
        <v>6.814125734940113E-2</v>
      </c>
      <c r="AL62">
        <f t="shared" si="6"/>
        <v>0</v>
      </c>
      <c r="AM62">
        <f t="shared" si="7"/>
        <v>0</v>
      </c>
      <c r="AN62">
        <f t="shared" si="8"/>
        <v>1752</v>
      </c>
      <c r="AO62">
        <f t="shared" si="26"/>
        <v>1743</v>
      </c>
      <c r="AP62">
        <f>_xlfn.XLOOKUP($A$55,bitcoin_futures!$A:$A,bitcoin_futures!$B:$B)*AO62</f>
        <v>73118.850000000006</v>
      </c>
      <c r="AQ62">
        <f t="shared" si="12"/>
        <v>16672.5</v>
      </c>
      <c r="AR62">
        <f t="shared" si="28"/>
        <v>45860</v>
      </c>
      <c r="AT62">
        <f>_xlfn.XLOOKUP(A62,bitcoin_futures!$A:$A,bitcoin_futures!$B:$B)*AO62</f>
        <v>63462.63</v>
      </c>
      <c r="AU62">
        <f t="shared" si="29"/>
        <v>-1289.8199999999997</v>
      </c>
      <c r="AW62">
        <f>-_xlfn.XLOOKUP(A62,'Future CF'!A:A,'Future CF'!Q:Q)</f>
        <v>1415</v>
      </c>
      <c r="AX62">
        <f t="shared" si="27"/>
        <v>109322.63</v>
      </c>
      <c r="AY62">
        <f t="shared" si="30"/>
        <v>125.18000000000029</v>
      </c>
      <c r="AZ62">
        <f t="shared" si="31"/>
        <v>1.1450511207057523E-3</v>
      </c>
    </row>
    <row r="63" spans="1:55">
      <c r="A63" t="str">
        <f>bitcoin_futures!A67</f>
        <v>25.03.2024</v>
      </c>
      <c r="B63">
        <f>ROUND(bitcoin_futures!D67/bitcoin_futures!B67, 0)</f>
        <v>1746</v>
      </c>
      <c r="C63">
        <f t="shared" si="32"/>
        <v>1770</v>
      </c>
      <c r="D63">
        <f t="shared" si="32"/>
        <v>69720.3</v>
      </c>
      <c r="E63">
        <f t="shared" si="32"/>
        <v>35180</v>
      </c>
      <c r="F63">
        <f>'Future Returns'!S63*F$4</f>
        <v>16178.75</v>
      </c>
      <c r="G63">
        <f t="shared" si="1"/>
        <v>-4655</v>
      </c>
      <c r="H63">
        <f t="shared" si="2"/>
        <v>1</v>
      </c>
      <c r="L63">
        <f t="shared" si="25"/>
        <v>29227.5</v>
      </c>
      <c r="N63">
        <f t="shared" si="23"/>
        <v>0</v>
      </c>
      <c r="T63">
        <f t="shared" si="24"/>
        <v>29227.5</v>
      </c>
      <c r="W63">
        <f>(C63-C62)*bitcoin_futures!B67</f>
        <v>0</v>
      </c>
      <c r="X63">
        <f>C63*bitcoin_futures!B67</f>
        <v>71773.5</v>
      </c>
      <c r="Y63">
        <f t="shared" si="4"/>
        <v>7327.8000000000029</v>
      </c>
      <c r="AA63">
        <f>-'Future CF'!Q63</f>
        <v>-7210</v>
      </c>
      <c r="AC63">
        <f t="shared" si="5"/>
        <v>101001</v>
      </c>
      <c r="AD63">
        <f t="shared" si="9"/>
        <v>117.80000000000291</v>
      </c>
      <c r="AE63">
        <f t="shared" si="11"/>
        <v>-7210</v>
      </c>
      <c r="AF63">
        <f t="shared" si="10"/>
        <v>1.1663250858902675E-3</v>
      </c>
      <c r="AG63">
        <f>AF63-(bitcoin_futures!S67/100/360)</f>
        <v>1.0166584192236009E-3</v>
      </c>
      <c r="AI63">
        <f>-'Future Returns'!Q63+Compare_IBIT_to_BTC!B62</f>
        <v>2.2934522680445879E-3</v>
      </c>
      <c r="AK63">
        <f>'Implied Rates'!M63</f>
        <v>8.2450631321341339E-2</v>
      </c>
      <c r="AL63">
        <f t="shared" si="6"/>
        <v>0</v>
      </c>
      <c r="AM63">
        <f t="shared" si="7"/>
        <v>0</v>
      </c>
      <c r="AN63">
        <f t="shared" si="8"/>
        <v>1746</v>
      </c>
      <c r="AO63">
        <f t="shared" si="26"/>
        <v>1743</v>
      </c>
      <c r="AP63">
        <f>_xlfn.XLOOKUP($A$55,bitcoin_futures!$A:$A,bitcoin_futures!$B:$B)*AO63</f>
        <v>73118.850000000006</v>
      </c>
      <c r="AQ63">
        <f t="shared" si="12"/>
        <v>16532.5</v>
      </c>
      <c r="AR63">
        <f t="shared" si="28"/>
        <v>38650</v>
      </c>
      <c r="AT63">
        <f>_xlfn.XLOOKUP(A63,bitcoin_futures!$A:$A,bitcoin_futures!$B:$B)*AO63</f>
        <v>70678.649999999994</v>
      </c>
      <c r="AU63">
        <f t="shared" si="29"/>
        <v>7216.0199999999968</v>
      </c>
      <c r="AW63">
        <f>-_xlfn.XLOOKUP(A63,'Future CF'!A:A,'Future CF'!Q:Q)</f>
        <v>-7210</v>
      </c>
      <c r="AX63">
        <f t="shared" si="27"/>
        <v>109328.65</v>
      </c>
      <c r="AY63">
        <f t="shared" si="30"/>
        <v>6.0199999999967986</v>
      </c>
      <c r="AZ63">
        <f t="shared" si="31"/>
        <v>5.5063334267795306E-5</v>
      </c>
    </row>
    <row r="64" spans="1:55">
      <c r="A64" t="str">
        <f>bitcoin_futures!A68</f>
        <v>26.03.2024</v>
      </c>
      <c r="B64">
        <f>ROUND(bitcoin_futures!D68/bitcoin_futures!B68, 0)</f>
        <v>1761</v>
      </c>
      <c r="C64">
        <f t="shared" si="32"/>
        <v>1770</v>
      </c>
      <c r="D64">
        <f t="shared" si="32"/>
        <v>69720.3</v>
      </c>
      <c r="E64">
        <f t="shared" si="32"/>
        <v>35180</v>
      </c>
      <c r="F64">
        <f>'Future Returns'!S64*F$4</f>
        <v>17981.25</v>
      </c>
      <c r="G64">
        <f t="shared" si="1"/>
        <v>-2940</v>
      </c>
      <c r="H64">
        <f t="shared" si="2"/>
        <v>1</v>
      </c>
      <c r="L64">
        <f>L63+AA64</f>
        <v>30942.5</v>
      </c>
      <c r="N64">
        <f t="shared" si="23"/>
        <v>0</v>
      </c>
      <c r="T64">
        <f t="shared" si="24"/>
        <v>30942.5</v>
      </c>
      <c r="W64">
        <f>(C64-C63)*bitcoin_futures!B68</f>
        <v>0</v>
      </c>
      <c r="X64">
        <f>C64*bitcoin_futures!B68</f>
        <v>70145.100000000006</v>
      </c>
      <c r="Y64">
        <f t="shared" si="4"/>
        <v>-1628.3999999999942</v>
      </c>
      <c r="AA64">
        <f>-'Future CF'!Q64</f>
        <v>1715</v>
      </c>
      <c r="AC64">
        <f t="shared" si="5"/>
        <v>101087.6</v>
      </c>
      <c r="AD64">
        <f t="shared" si="9"/>
        <v>86.600000000005821</v>
      </c>
      <c r="AE64">
        <f t="shared" si="11"/>
        <v>1715</v>
      </c>
      <c r="AF64">
        <f t="shared" si="10"/>
        <v>8.5668271875092314E-4</v>
      </c>
      <c r="AG64">
        <f>AF64-(bitcoin_futures!S68/100/360)</f>
        <v>7.0729382986203424E-4</v>
      </c>
      <c r="AI64">
        <f>-'Future Returns'!Q64+Compare_IBIT_to_BTC!B63</f>
        <v>1.1562427809830265E-3</v>
      </c>
      <c r="AK64">
        <f>'Implied Rates'!M64</f>
        <v>3.1842058703540399E-2</v>
      </c>
      <c r="AL64">
        <f t="shared" si="6"/>
        <v>0</v>
      </c>
      <c r="AM64">
        <f t="shared" si="7"/>
        <v>0</v>
      </c>
      <c r="AN64">
        <f t="shared" si="8"/>
        <v>1761</v>
      </c>
      <c r="AO64">
        <f t="shared" si="26"/>
        <v>1743</v>
      </c>
      <c r="AP64">
        <f>_xlfn.XLOOKUP($A$55,bitcoin_futures!$A:$A,bitcoin_futures!$B:$B)*AO64</f>
        <v>73118.850000000006</v>
      </c>
      <c r="AQ64">
        <f t="shared" si="12"/>
        <v>16178.75</v>
      </c>
      <c r="AR64">
        <f t="shared" si="28"/>
        <v>40365</v>
      </c>
      <c r="AT64">
        <f>_xlfn.XLOOKUP(A64,bitcoin_futures!$A:$A,bitcoin_futures!$B:$B)*AO64</f>
        <v>69075.090000000011</v>
      </c>
      <c r="AU64">
        <f t="shared" si="29"/>
        <v>-1603.5599999999831</v>
      </c>
      <c r="AW64">
        <f>-_xlfn.XLOOKUP(A64,'Future CF'!A:A,'Future CF'!Q:Q)</f>
        <v>1715</v>
      </c>
      <c r="AX64">
        <f t="shared" si="27"/>
        <v>109440.09000000001</v>
      </c>
      <c r="AY64">
        <f t="shared" si="30"/>
        <v>111.44000000001688</v>
      </c>
      <c r="AZ64">
        <f t="shared" si="31"/>
        <v>1.0182740164049286E-3</v>
      </c>
    </row>
    <row r="65" spans="1:54">
      <c r="A65" t="str">
        <f>bitcoin_futures!A69</f>
        <v>27.03.2024</v>
      </c>
      <c r="B65">
        <f>ROUND(bitcoin_futures!D69/bitcoin_futures!B69, 0)</f>
        <v>1754</v>
      </c>
      <c r="C65">
        <f t="shared" si="32"/>
        <v>1770</v>
      </c>
      <c r="D65">
        <f t="shared" si="32"/>
        <v>69720.3</v>
      </c>
      <c r="E65">
        <f t="shared" si="32"/>
        <v>35180</v>
      </c>
      <c r="F65">
        <f>'Future Returns'!S65*F$4</f>
        <v>17552.5</v>
      </c>
      <c r="G65">
        <f t="shared" si="1"/>
        <v>-2040</v>
      </c>
      <c r="H65">
        <f t="shared" si="2"/>
        <v>1</v>
      </c>
      <c r="L65">
        <f t="shared" si="25"/>
        <v>31842.5</v>
      </c>
      <c r="N65">
        <f t="shared" si="23"/>
        <v>0</v>
      </c>
      <c r="T65">
        <f t="shared" si="24"/>
        <v>31842.5</v>
      </c>
      <c r="W65">
        <f>(C65-C64)*bitcoin_futures!B69</f>
        <v>0</v>
      </c>
      <c r="X65">
        <f>C65*bitcoin_futures!B69</f>
        <v>69260.100000000006</v>
      </c>
      <c r="Y65">
        <f t="shared" si="4"/>
        <v>-885</v>
      </c>
      <c r="AA65">
        <f>-'Future CF'!Q65</f>
        <v>900</v>
      </c>
      <c r="AC65">
        <f t="shared" si="5"/>
        <v>101102.6</v>
      </c>
      <c r="AD65">
        <f t="shared" si="9"/>
        <v>15</v>
      </c>
      <c r="AE65">
        <f t="shared" si="11"/>
        <v>900</v>
      </c>
      <c r="AF65">
        <f t="shared" si="10"/>
        <v>1.4836413702516056E-4</v>
      </c>
      <c r="AG65">
        <f>AF65-(bitcoin_futures!S69/100/360)</f>
        <v>-9.1364075261720712E-7</v>
      </c>
      <c r="AI65">
        <f>-'Future Returns'!Q65+Compare_IBIT_to_BTC!B64</f>
        <v>2.0198227997238194E-4</v>
      </c>
      <c r="AK65">
        <f>'Implied Rates'!M65</f>
        <v>5.1933926263367569E-2</v>
      </c>
      <c r="AL65">
        <f t="shared" si="6"/>
        <v>0</v>
      </c>
      <c r="AM65">
        <f t="shared" si="7"/>
        <v>0</v>
      </c>
      <c r="AN65">
        <f t="shared" si="8"/>
        <v>1754</v>
      </c>
      <c r="AO65">
        <f t="shared" si="26"/>
        <v>1743</v>
      </c>
      <c r="AP65">
        <f>_xlfn.XLOOKUP($A$55,bitcoin_futures!$A:$A,bitcoin_futures!$B:$B)*AO65</f>
        <v>73118.850000000006</v>
      </c>
      <c r="AQ65">
        <f t="shared" si="12"/>
        <v>17981.25</v>
      </c>
      <c r="AR65">
        <f t="shared" si="28"/>
        <v>41265</v>
      </c>
      <c r="AT65">
        <f>_xlfn.XLOOKUP(A65,bitcoin_futures!$A:$A,bitcoin_futures!$B:$B)*AO65</f>
        <v>68203.590000000011</v>
      </c>
      <c r="AU65">
        <f t="shared" si="29"/>
        <v>-871.5</v>
      </c>
      <c r="AW65">
        <f>-_xlfn.XLOOKUP(A65,'Future CF'!A:A,'Future CF'!Q:Q)</f>
        <v>900</v>
      </c>
      <c r="AX65">
        <f t="shared" si="27"/>
        <v>109468.59000000001</v>
      </c>
      <c r="AY65">
        <f t="shared" si="30"/>
        <v>28.5</v>
      </c>
      <c r="AZ65">
        <f t="shared" si="31"/>
        <v>2.6034865343565675E-4</v>
      </c>
    </row>
    <row r="66" spans="1:54">
      <c r="A66" t="str">
        <f>bitcoin_futures!A70</f>
        <v>28.03.2024</v>
      </c>
      <c r="B66">
        <f>ROUND(bitcoin_futures!D70/bitcoin_futures!B70, 0)</f>
        <v>1748</v>
      </c>
      <c r="C66">
        <f t="shared" si="32"/>
        <v>1770</v>
      </c>
      <c r="D66">
        <f t="shared" si="32"/>
        <v>69720.3</v>
      </c>
      <c r="E66">
        <f t="shared" si="32"/>
        <v>35180</v>
      </c>
      <c r="F66">
        <f>'Future Returns'!S66*F$4</f>
        <v>17327.5</v>
      </c>
      <c r="G66">
        <f t="shared" si="1"/>
        <v>-4260</v>
      </c>
      <c r="H66">
        <f t="shared" si="2"/>
        <v>1</v>
      </c>
      <c r="L66">
        <f t="shared" si="25"/>
        <v>29622.5</v>
      </c>
      <c r="N66">
        <f t="shared" si="23"/>
        <v>0</v>
      </c>
      <c r="T66">
        <f t="shared" si="24"/>
        <v>29622.5</v>
      </c>
      <c r="W66">
        <f>(C66-C65)*bitcoin_futures!B70</f>
        <v>0</v>
      </c>
      <c r="X66">
        <f>C66*bitcoin_futures!B70</f>
        <v>71631.899999999994</v>
      </c>
      <c r="Y66">
        <f t="shared" si="4"/>
        <v>2371.7999999999884</v>
      </c>
      <c r="AA66">
        <f>-'Future CF'!Q66</f>
        <v>-2220</v>
      </c>
      <c r="AC66">
        <f t="shared" si="5"/>
        <v>101254.39999999999</v>
      </c>
      <c r="AD66">
        <f t="shared" si="9"/>
        <v>151.79999999998836</v>
      </c>
      <c r="AE66">
        <f t="shared" si="11"/>
        <v>-2220</v>
      </c>
      <c r="AF66">
        <f t="shared" si="10"/>
        <v>1.4991941090953911E-3</v>
      </c>
      <c r="AG66">
        <f>AF66-(bitcoin_futures!S70/100/360)</f>
        <v>1.3501107757620577E-3</v>
      </c>
      <c r="AI66">
        <f>-'Future Returns'!Q66+Compare_IBIT_to_BTC!B65</f>
        <v>2.2148148429465345E-3</v>
      </c>
      <c r="AK66">
        <f>'Implied Rates'!M66</f>
        <v>6.0807384720664936E-2</v>
      </c>
      <c r="AL66">
        <f t="shared" si="6"/>
        <v>0</v>
      </c>
      <c r="AM66">
        <f t="shared" si="7"/>
        <v>0</v>
      </c>
      <c r="AN66">
        <f t="shared" si="8"/>
        <v>1748</v>
      </c>
      <c r="AO66">
        <f t="shared" si="26"/>
        <v>1743</v>
      </c>
      <c r="AP66">
        <f>_xlfn.XLOOKUP($A$55,bitcoin_futures!$A:$A,bitcoin_futures!$B:$B)*AO66</f>
        <v>73118.850000000006</v>
      </c>
      <c r="AQ66">
        <f t="shared" si="12"/>
        <v>17552.5</v>
      </c>
      <c r="AR66">
        <f t="shared" si="28"/>
        <v>39045</v>
      </c>
      <c r="AT66">
        <f>_xlfn.XLOOKUP(A66,bitcoin_futures!$A:$A,bitcoin_futures!$B:$B)*AO66</f>
        <v>70539.209999999992</v>
      </c>
      <c r="AU66">
        <f t="shared" si="29"/>
        <v>2335.6199999999808</v>
      </c>
      <c r="AW66">
        <f>-_xlfn.XLOOKUP(A66,'Future CF'!A:A,'Future CF'!Q:Q)</f>
        <v>-2220</v>
      </c>
      <c r="AX66">
        <f t="shared" si="27"/>
        <v>109584.20999999999</v>
      </c>
      <c r="AY66">
        <f t="shared" si="30"/>
        <v>115.61999999998079</v>
      </c>
      <c r="AZ66">
        <f t="shared" si="31"/>
        <v>1.055079011839213E-3</v>
      </c>
    </row>
    <row r="67" spans="1:54">
      <c r="A67" t="str">
        <f>bitcoin_futures!A71</f>
        <v>29.03.2024</v>
      </c>
      <c r="B67">
        <f>ROUND(bitcoin_futures!D71/bitcoin_futures!B71, 0)</f>
        <v>1718</v>
      </c>
      <c r="C67">
        <f t="shared" si="32"/>
        <v>1770</v>
      </c>
      <c r="D67">
        <f t="shared" si="32"/>
        <v>69720.3</v>
      </c>
      <c r="E67">
        <f t="shared" si="32"/>
        <v>35180</v>
      </c>
      <c r="F67">
        <f>'Future Returns'!S67*F$4</f>
        <v>17882.5</v>
      </c>
      <c r="G67">
        <f t="shared" si="1"/>
        <v>-4260</v>
      </c>
      <c r="H67">
        <f t="shared" si="2"/>
        <v>1</v>
      </c>
      <c r="L67">
        <f>L66+AA67</f>
        <v>29622.5</v>
      </c>
      <c r="N67">
        <f t="shared" si="23"/>
        <v>0</v>
      </c>
      <c r="T67">
        <f t="shared" si="24"/>
        <v>29622.5</v>
      </c>
      <c r="W67">
        <f>(C67-C66)*bitcoin_futures!B71</f>
        <v>0</v>
      </c>
      <c r="X67">
        <f>C67*bitcoin_futures!B71</f>
        <v>71631.899999999994</v>
      </c>
      <c r="Y67">
        <f t="shared" si="4"/>
        <v>0</v>
      </c>
      <c r="AA67">
        <f>-'Future CF'!Q67</f>
        <v>0</v>
      </c>
      <c r="AC67">
        <f t="shared" si="5"/>
        <v>101254.39999999999</v>
      </c>
      <c r="AD67">
        <f t="shared" si="9"/>
        <v>0</v>
      </c>
      <c r="AE67">
        <f t="shared" si="11"/>
        <v>0</v>
      </c>
      <c r="AF67">
        <f t="shared" si="10"/>
        <v>0</v>
      </c>
      <c r="AG67">
        <f>AF67-(bitcoin_futures!S71/100/360)</f>
        <v>-1.4877777777777776E-4</v>
      </c>
      <c r="AI67">
        <f>-'Future Returns'!Q67+Compare_IBIT_to_BTC!B66</f>
        <v>0</v>
      </c>
      <c r="AK67">
        <f>'Implied Rates'!M67</f>
        <v>0.17475480549817735</v>
      </c>
      <c r="AL67">
        <f t="shared" si="6"/>
        <v>1</v>
      </c>
      <c r="AM67">
        <f t="shared" si="7"/>
        <v>0</v>
      </c>
      <c r="AN67">
        <f t="shared" si="8"/>
        <v>1718</v>
      </c>
      <c r="AO67">
        <f t="shared" si="26"/>
        <v>1743</v>
      </c>
      <c r="AP67">
        <f>_xlfn.XLOOKUP($A$55,bitcoin_futures!$A:$A,bitcoin_futures!$B:$B)*AO67</f>
        <v>73118.850000000006</v>
      </c>
      <c r="AQ67">
        <f t="shared" si="12"/>
        <v>17327.5</v>
      </c>
      <c r="AR67">
        <f t="shared" si="28"/>
        <v>39045</v>
      </c>
      <c r="AT67">
        <f>_xlfn.XLOOKUP(A67,bitcoin_futures!$A:$A,bitcoin_futures!$B:$B)*AO67</f>
        <v>70539.209999999992</v>
      </c>
      <c r="AU67">
        <f t="shared" si="29"/>
        <v>0</v>
      </c>
      <c r="AW67">
        <f>-_xlfn.XLOOKUP(A67,'Future CF'!A:A,'Future CF'!Q:Q)</f>
        <v>0</v>
      </c>
      <c r="AX67">
        <f t="shared" si="27"/>
        <v>109584.20999999999</v>
      </c>
      <c r="AY67">
        <f t="shared" si="30"/>
        <v>0</v>
      </c>
      <c r="AZ67">
        <f t="shared" si="31"/>
        <v>0</v>
      </c>
    </row>
    <row r="68" spans="1:54">
      <c r="A68" t="str">
        <f>bitcoin_futures!A72</f>
        <v>01.04.2024</v>
      </c>
      <c r="B68">
        <f>ROUND(bitcoin_futures!D72/bitcoin_futures!B72, 0)</f>
        <v>1744</v>
      </c>
      <c r="C68">
        <f t="shared" si="32"/>
        <v>1770</v>
      </c>
      <c r="D68">
        <f t="shared" si="32"/>
        <v>69720.3</v>
      </c>
      <c r="E68">
        <f t="shared" si="32"/>
        <v>35180</v>
      </c>
      <c r="F68">
        <f>'Future Returns'!S68*F$4</f>
        <v>17882.5</v>
      </c>
      <c r="G68">
        <f t="shared" si="1"/>
        <v>-3110</v>
      </c>
      <c r="H68">
        <f t="shared" si="2"/>
        <v>1</v>
      </c>
      <c r="L68">
        <f t="shared" si="25"/>
        <v>30772.5</v>
      </c>
      <c r="N68">
        <f t="shared" si="23"/>
        <v>0</v>
      </c>
      <c r="T68">
        <f t="shared" si="24"/>
        <v>30772.5</v>
      </c>
      <c r="W68">
        <f>(C68-C67)*bitcoin_futures!B72</f>
        <v>0</v>
      </c>
      <c r="X68">
        <f>C68*bitcoin_futures!B72</f>
        <v>70357.5</v>
      </c>
      <c r="Y68">
        <f t="shared" si="4"/>
        <v>-1274.3999999999942</v>
      </c>
      <c r="AA68">
        <f>-'Future CF'!Q68</f>
        <v>1150</v>
      </c>
      <c r="AC68">
        <f t="shared" si="5"/>
        <v>101130</v>
      </c>
      <c r="AD68">
        <f t="shared" si="9"/>
        <v>-124.39999999999418</v>
      </c>
      <c r="AE68">
        <f t="shared" si="11"/>
        <v>1150</v>
      </c>
      <c r="AF68">
        <f t="shared" si="10"/>
        <v>-1.2300998714525283E-3</v>
      </c>
      <c r="AG68">
        <f>AF68-(bitcoin_futures!S72/100/360)</f>
        <v>-1.3798498714525282E-3</v>
      </c>
      <c r="AI68">
        <f>-'Future Returns'!Q68+Compare_IBIT_to_BTC!B67</f>
        <v>-1.7137858458927263E-3</v>
      </c>
      <c r="AK68">
        <f>'Implied Rates'!M68</f>
        <v>9.9941545171309265E-2</v>
      </c>
      <c r="AL68">
        <f t="shared" si="6"/>
        <v>0</v>
      </c>
      <c r="AM68">
        <f t="shared" si="7"/>
        <v>0</v>
      </c>
      <c r="AN68">
        <f t="shared" si="8"/>
        <v>1744</v>
      </c>
      <c r="AO68">
        <f t="shared" si="26"/>
        <v>1743</v>
      </c>
      <c r="AP68">
        <f>_xlfn.XLOOKUP($A$55,bitcoin_futures!$A:$A,bitcoin_futures!$B:$B)*AO68</f>
        <v>73118.850000000006</v>
      </c>
      <c r="AQ68">
        <f t="shared" si="12"/>
        <v>17882.5</v>
      </c>
      <c r="AR68">
        <f t="shared" si="28"/>
        <v>40195</v>
      </c>
      <c r="AT68">
        <f>_xlfn.XLOOKUP(A68,bitcoin_futures!$A:$A,bitcoin_futures!$B:$B)*AO68</f>
        <v>69284.25</v>
      </c>
      <c r="AU68">
        <f t="shared" si="29"/>
        <v>-1254.9599999999919</v>
      </c>
      <c r="AW68">
        <f>-_xlfn.XLOOKUP(A68,'Future CF'!A:A,'Future CF'!Q:Q)</f>
        <v>1150</v>
      </c>
      <c r="AX68">
        <f t="shared" si="27"/>
        <v>109479.25</v>
      </c>
      <c r="AY68">
        <f t="shared" si="30"/>
        <v>-104.95999999999185</v>
      </c>
      <c r="AZ68">
        <f t="shared" si="31"/>
        <v>-9.5872048812895461E-4</v>
      </c>
    </row>
    <row r="69" spans="1:54">
      <c r="A69" t="str">
        <f>bitcoin_futures!A73</f>
        <v>02.04.2024</v>
      </c>
      <c r="B69">
        <f>ROUND(bitcoin_futures!D73/bitcoin_futures!B73, 0)</f>
        <v>1757</v>
      </c>
      <c r="C69">
        <f t="shared" si="32"/>
        <v>1770</v>
      </c>
      <c r="D69">
        <f t="shared" si="32"/>
        <v>69720.3</v>
      </c>
      <c r="E69">
        <f t="shared" si="32"/>
        <v>35180</v>
      </c>
      <c r="F69">
        <f>'Future Returns'!S69*F$4</f>
        <v>17595</v>
      </c>
      <c r="G69">
        <f t="shared" si="1"/>
        <v>720</v>
      </c>
      <c r="H69">
        <f t="shared" si="2"/>
        <v>1</v>
      </c>
      <c r="L69">
        <f t="shared" si="25"/>
        <v>34602.5</v>
      </c>
      <c r="N69">
        <f t="shared" si="23"/>
        <v>0</v>
      </c>
      <c r="T69">
        <f t="shared" si="24"/>
        <v>34602.5</v>
      </c>
      <c r="W69">
        <f>(C69-C68)*bitcoin_futures!B73</f>
        <v>0</v>
      </c>
      <c r="X69">
        <f>C69*bitcoin_futures!B73</f>
        <v>66552</v>
      </c>
      <c r="Y69">
        <f t="shared" si="4"/>
        <v>-3805.5</v>
      </c>
      <c r="AA69">
        <f>-'Future CF'!Q69</f>
        <v>3830</v>
      </c>
      <c r="AC69">
        <f t="shared" si="5"/>
        <v>101154.5</v>
      </c>
      <c r="AD69">
        <f t="shared" si="9"/>
        <v>24.5</v>
      </c>
      <c r="AE69">
        <f t="shared" si="11"/>
        <v>3830</v>
      </c>
      <c r="AF69">
        <f t="shared" si="10"/>
        <v>2.4220375761829676E-4</v>
      </c>
      <c r="AG69">
        <f>AF69-(bitcoin_futures!S73/100/360)</f>
        <v>9.2564868729407885E-5</v>
      </c>
      <c r="AI69">
        <f>-'Future Returns'!Q69+Compare_IBIT_to_BTC!B68</f>
        <v>3.3081868240873724E-4</v>
      </c>
      <c r="AK69">
        <f>'Implied Rates'!M69</f>
        <v>5.1181211475768373E-2</v>
      </c>
      <c r="AL69">
        <f t="shared" si="6"/>
        <v>0</v>
      </c>
      <c r="AM69">
        <f t="shared" si="7"/>
        <v>0</v>
      </c>
      <c r="AN69">
        <f t="shared" si="8"/>
        <v>1757</v>
      </c>
      <c r="AO69">
        <f t="shared" si="26"/>
        <v>1743</v>
      </c>
      <c r="AP69">
        <f>_xlfn.XLOOKUP($A$55,bitcoin_futures!$A:$A,bitcoin_futures!$B:$B)*AO69</f>
        <v>73118.850000000006</v>
      </c>
      <c r="AQ69">
        <f t="shared" si="12"/>
        <v>17882.5</v>
      </c>
      <c r="AR69">
        <f t="shared" si="28"/>
        <v>44025</v>
      </c>
      <c r="AT69">
        <f>_xlfn.XLOOKUP(A69,bitcoin_futures!$A:$A,bitcoin_futures!$B:$B)*AO69</f>
        <v>65536.800000000003</v>
      </c>
      <c r="AU69">
        <f t="shared" si="29"/>
        <v>-3747.4499999999971</v>
      </c>
      <c r="AW69">
        <f>-_xlfn.XLOOKUP(A69,'Future CF'!A:A,'Future CF'!Q:Q)</f>
        <v>3830</v>
      </c>
      <c r="AX69">
        <f t="shared" si="27"/>
        <v>109561.8</v>
      </c>
      <c r="AY69">
        <f t="shared" si="30"/>
        <v>82.55000000000291</v>
      </c>
      <c r="AZ69">
        <f t="shared" si="31"/>
        <v>7.5345604033525283E-4</v>
      </c>
    </row>
    <row r="70" spans="1:54">
      <c r="A70" t="str">
        <f>bitcoin_futures!A74</f>
        <v>03.04.2024</v>
      </c>
      <c r="B70">
        <f>ROUND(bitcoin_futures!D74/bitcoin_futures!B74, 0)</f>
        <v>1755</v>
      </c>
      <c r="C70">
        <f t="shared" si="32"/>
        <v>1770</v>
      </c>
      <c r="D70">
        <f t="shared" si="32"/>
        <v>69720.3</v>
      </c>
      <c r="E70">
        <f t="shared" si="32"/>
        <v>35180</v>
      </c>
      <c r="F70">
        <f>'Future Returns'!S70*F$4</f>
        <v>16637.5</v>
      </c>
      <c r="G70">
        <f t="shared" si="1"/>
        <v>965</v>
      </c>
      <c r="H70">
        <f t="shared" si="2"/>
        <v>1</v>
      </c>
      <c r="L70">
        <f t="shared" si="25"/>
        <v>34847.5</v>
      </c>
      <c r="N70">
        <f t="shared" si="23"/>
        <v>0</v>
      </c>
      <c r="T70">
        <f t="shared" si="24"/>
        <v>34847.5</v>
      </c>
      <c r="W70">
        <f>(C70-C69)*bitcoin_futures!B74</f>
        <v>0</v>
      </c>
      <c r="X70">
        <f>C70*bitcoin_futures!B74</f>
        <v>66445.8</v>
      </c>
      <c r="Y70">
        <f t="shared" si="4"/>
        <v>-106.19999999999709</v>
      </c>
      <c r="AA70">
        <f>-'Future CF'!Q70</f>
        <v>245</v>
      </c>
      <c r="AC70">
        <f t="shared" si="5"/>
        <v>101293.3</v>
      </c>
      <c r="AD70">
        <f t="shared" si="9"/>
        <v>138.80000000000291</v>
      </c>
      <c r="AE70">
        <f t="shared" si="11"/>
        <v>245</v>
      </c>
      <c r="AF70">
        <f t="shared" si="10"/>
        <v>1.3702781921410686E-3</v>
      </c>
      <c r="AG70">
        <f>AF70-(bitcoin_futures!S74/100/360)</f>
        <v>1.2210004143632909E-3</v>
      </c>
      <c r="AI70">
        <f>-'Future Returns'!Q70+Compare_IBIT_to_BTC!B69</f>
        <v>2.0856978435666068E-3</v>
      </c>
      <c r="AK70">
        <f>'Implied Rates'!M70</f>
        <v>4.3648919830495236E-2</v>
      </c>
      <c r="AL70">
        <f t="shared" si="6"/>
        <v>0</v>
      </c>
      <c r="AM70">
        <f t="shared" si="7"/>
        <v>0</v>
      </c>
      <c r="AN70">
        <f t="shared" si="8"/>
        <v>1755</v>
      </c>
      <c r="AO70">
        <f t="shared" si="26"/>
        <v>1743</v>
      </c>
      <c r="AP70">
        <f>_xlfn.XLOOKUP($A$55,bitcoin_futures!$A:$A,bitcoin_futures!$B:$B)*AO70</f>
        <v>73118.850000000006</v>
      </c>
      <c r="AQ70">
        <f t="shared" si="12"/>
        <v>17595</v>
      </c>
      <c r="AR70">
        <f t="shared" si="28"/>
        <v>44270</v>
      </c>
      <c r="AT70">
        <f>_xlfn.XLOOKUP(A70,bitcoin_futures!$A:$A,bitcoin_futures!$B:$B)*AO70</f>
        <v>65432.22</v>
      </c>
      <c r="AU70">
        <f t="shared" si="29"/>
        <v>-104.58000000000175</v>
      </c>
      <c r="AW70">
        <f>-_xlfn.XLOOKUP(A70,'Future CF'!A:A,'Future CF'!Q:Q)</f>
        <v>245</v>
      </c>
      <c r="AX70">
        <f t="shared" si="27"/>
        <v>109702.22</v>
      </c>
      <c r="AY70">
        <f t="shared" si="30"/>
        <v>140.41999999999825</v>
      </c>
      <c r="AZ70">
        <f t="shared" si="31"/>
        <v>1.2800105594945868E-3</v>
      </c>
    </row>
    <row r="71" spans="1:54">
      <c r="A71" t="str">
        <f>bitcoin_futures!A75</f>
        <v>04.04.2024</v>
      </c>
      <c r="B71">
        <f>ROUND(bitcoin_futures!D75/bitcoin_futures!B75, 0)</f>
        <v>1758</v>
      </c>
      <c r="C71">
        <f t="shared" si="32"/>
        <v>1770</v>
      </c>
      <c r="D71">
        <f t="shared" si="32"/>
        <v>69720.3</v>
      </c>
      <c r="E71">
        <f t="shared" si="32"/>
        <v>35180</v>
      </c>
      <c r="F71">
        <f>'Future Returns'!S71*F$4</f>
        <v>16576.25</v>
      </c>
      <c r="G71">
        <f t="shared" si="1"/>
        <v>-1570</v>
      </c>
      <c r="H71">
        <f t="shared" si="2"/>
        <v>1</v>
      </c>
      <c r="L71">
        <f t="shared" si="25"/>
        <v>32312.5</v>
      </c>
      <c r="N71">
        <f t="shared" si="23"/>
        <v>0</v>
      </c>
      <c r="T71">
        <f t="shared" si="24"/>
        <v>32312.5</v>
      </c>
      <c r="W71">
        <f>(C71-C70)*bitcoin_futures!B75</f>
        <v>0</v>
      </c>
      <c r="X71">
        <f>C71*bitcoin_futures!B75</f>
        <v>69171.599999999991</v>
      </c>
      <c r="Y71">
        <f t="shared" si="4"/>
        <v>2725.7999999999884</v>
      </c>
      <c r="AA71">
        <f>-'Future CF'!Q71</f>
        <v>-2535</v>
      </c>
      <c r="AC71">
        <f t="shared" si="5"/>
        <v>101484.09999999999</v>
      </c>
      <c r="AD71">
        <f t="shared" si="9"/>
        <v>190.79999999998836</v>
      </c>
      <c r="AE71">
        <f t="shared" si="11"/>
        <v>-2535</v>
      </c>
      <c r="AF71">
        <f t="shared" si="10"/>
        <v>1.8800974733971961E-3</v>
      </c>
      <c r="AG71">
        <f>AF71-(bitcoin_futures!S75/100/360)</f>
        <v>1.7311530289527517E-3</v>
      </c>
      <c r="AI71">
        <f>-'Future Returns'!Q71+Compare_IBIT_to_BTC!B70</f>
        <v>2.7904980684303748E-3</v>
      </c>
      <c r="AK71">
        <f>'Implied Rates'!M71</f>
        <v>1.3209950537628856E-2</v>
      </c>
      <c r="AL71">
        <f t="shared" si="6"/>
        <v>0</v>
      </c>
      <c r="AM71">
        <f t="shared" si="7"/>
        <v>0</v>
      </c>
      <c r="AN71">
        <f t="shared" si="8"/>
        <v>1758</v>
      </c>
      <c r="AO71">
        <f t="shared" si="26"/>
        <v>1743</v>
      </c>
      <c r="AP71">
        <f>_xlfn.XLOOKUP($A$55,bitcoin_futures!$A:$A,bitcoin_futures!$B:$B)*AO71</f>
        <v>73118.850000000006</v>
      </c>
      <c r="AQ71">
        <f t="shared" si="12"/>
        <v>16637.5</v>
      </c>
      <c r="AR71">
        <f t="shared" si="28"/>
        <v>41735</v>
      </c>
      <c r="AT71">
        <f>_xlfn.XLOOKUP(A71,bitcoin_futures!$A:$A,bitcoin_futures!$B:$B)*AO71</f>
        <v>68116.44</v>
      </c>
      <c r="AU71">
        <f t="shared" si="29"/>
        <v>2684.2200000000012</v>
      </c>
      <c r="AW71">
        <f>-_xlfn.XLOOKUP(A71,'Future CF'!A:A,'Future CF'!Q:Q)</f>
        <v>-2535</v>
      </c>
      <c r="AX71">
        <f>AT71+AR71</f>
        <v>109851.44</v>
      </c>
      <c r="AY71">
        <f t="shared" si="30"/>
        <v>149.22000000000116</v>
      </c>
      <c r="AZ71">
        <f t="shared" si="31"/>
        <v>1.3583800084914787E-3</v>
      </c>
    </row>
    <row r="72" spans="1:54">
      <c r="A72" t="str">
        <f>bitcoin_futures!A76</f>
        <v>05.04.2024</v>
      </c>
      <c r="B72">
        <f>ROUND(bitcoin_futures!D76/bitcoin_futures!B76, 0)</f>
        <v>1765</v>
      </c>
      <c r="C72">
        <f t="shared" si="32"/>
        <v>1770</v>
      </c>
      <c r="D72">
        <f t="shared" si="32"/>
        <v>69720.3</v>
      </c>
      <c r="E72">
        <f t="shared" si="32"/>
        <v>35180</v>
      </c>
      <c r="F72">
        <f>'Future Returns'!S72*F$4</f>
        <v>17210</v>
      </c>
      <c r="G72">
        <f t="shared" si="1"/>
        <v>-485</v>
      </c>
      <c r="H72">
        <f t="shared" si="2"/>
        <v>1</v>
      </c>
      <c r="L72">
        <f>L71+AA72</f>
        <v>33397.5</v>
      </c>
      <c r="N72">
        <f t="shared" si="23"/>
        <v>0</v>
      </c>
      <c r="T72">
        <f t="shared" si="24"/>
        <v>33397.5</v>
      </c>
      <c r="W72">
        <f>(C72-C71)*bitcoin_futures!B76</f>
        <v>0</v>
      </c>
      <c r="X72">
        <f>C72*bitcoin_futures!B76</f>
        <v>67985.7</v>
      </c>
      <c r="Y72">
        <f t="shared" si="4"/>
        <v>-1185.8999999999942</v>
      </c>
      <c r="AA72">
        <f>-'Future CF'!Q72</f>
        <v>1085</v>
      </c>
      <c r="AC72">
        <f t="shared" si="5"/>
        <v>101383.2</v>
      </c>
      <c r="AD72">
        <f t="shared" si="9"/>
        <v>-100.89999999999418</v>
      </c>
      <c r="AE72">
        <f t="shared" si="11"/>
        <v>1085</v>
      </c>
      <c r="AF72">
        <f t="shared" si="10"/>
        <v>-9.9523392435821897E-4</v>
      </c>
      <c r="AG72">
        <f>AF72-(bitcoin_futures!S76/100/360)</f>
        <v>-1.1439561465804412E-3</v>
      </c>
      <c r="AI72">
        <f>-'Future Returns'!Q72+Compare_IBIT_to_BTC!B71</f>
        <v>-1.383133987583135E-3</v>
      </c>
      <c r="AK72">
        <f>'Implied Rates'!M72</f>
        <v>-2.3687024812724111E-3</v>
      </c>
      <c r="AL72">
        <f t="shared" si="6"/>
        <v>0</v>
      </c>
      <c r="AM72">
        <f t="shared" si="7"/>
        <v>1</v>
      </c>
      <c r="AN72">
        <f t="shared" si="8"/>
        <v>1765</v>
      </c>
      <c r="AO72">
        <f t="shared" si="26"/>
        <v>1743</v>
      </c>
      <c r="AP72">
        <f>_xlfn.XLOOKUP($A$55,bitcoin_futures!$A:$A,bitcoin_futures!$B:$B)*AO72</f>
        <v>73118.850000000006</v>
      </c>
      <c r="AQ72">
        <f t="shared" si="12"/>
        <v>16576.25</v>
      </c>
      <c r="AR72">
        <f t="shared" si="28"/>
        <v>42820</v>
      </c>
      <c r="AT72">
        <f>_xlfn.XLOOKUP(A72,bitcoin_futures!$A:$A,bitcoin_futures!$B:$B)*AO72</f>
        <v>66948.62999999999</v>
      </c>
      <c r="AU72">
        <f t="shared" si="29"/>
        <v>-1167.8100000000122</v>
      </c>
      <c r="AW72">
        <f>-_xlfn.XLOOKUP(A72,'Future CF'!A:A,'Future CF'!Q:Q)</f>
        <v>1085</v>
      </c>
      <c r="AX72">
        <f>AT72+AR72</f>
        <v>109768.62999999999</v>
      </c>
      <c r="AY72">
        <f t="shared" si="30"/>
        <v>-82.810000000012224</v>
      </c>
      <c r="AZ72">
        <f t="shared" si="31"/>
        <v>-7.5440496979885989E-4</v>
      </c>
      <c r="BB72">
        <f>AT72-_xlfn.XLOOKUP(A55,bitcoin_futures!A:A,bitcoin_futures!O:O)</f>
        <v>-12296.37000000001</v>
      </c>
    </row>
    <row r="73" spans="1:54">
      <c r="A73" t="str">
        <f>bitcoin_futures!A77</f>
        <v>08.04.2024</v>
      </c>
      <c r="B73">
        <f>ROUND(bitcoin_futures!D77/bitcoin_futures!B77, 0)</f>
        <v>1754</v>
      </c>
      <c r="C73">
        <f t="shared" si="32"/>
        <v>1770</v>
      </c>
      <c r="D73">
        <f t="shared" si="32"/>
        <v>69720.3</v>
      </c>
      <c r="E73">
        <f t="shared" si="32"/>
        <v>35180</v>
      </c>
      <c r="F73">
        <f>'Future Returns'!S73*F$4</f>
        <v>16938.75</v>
      </c>
      <c r="G73">
        <f t="shared" si="1"/>
        <v>-4840</v>
      </c>
      <c r="H73">
        <f t="shared" si="2"/>
        <v>1</v>
      </c>
      <c r="L73">
        <f t="shared" si="25"/>
        <v>29042.5</v>
      </c>
      <c r="N73">
        <f t="shared" si="23"/>
        <v>0</v>
      </c>
      <c r="T73">
        <f t="shared" si="24"/>
        <v>29042.5</v>
      </c>
      <c r="W73">
        <f>(C73-C72)*bitcoin_futures!B77</f>
        <v>0</v>
      </c>
      <c r="X73">
        <f>C73*bitcoin_futures!B77</f>
        <v>72481.5</v>
      </c>
      <c r="Y73">
        <f t="shared" si="4"/>
        <v>4495.8000000000029</v>
      </c>
      <c r="AA73">
        <f>-'Future CF'!Q73</f>
        <v>-4355</v>
      </c>
      <c r="AC73">
        <f t="shared" si="5"/>
        <v>101524</v>
      </c>
      <c r="AD73">
        <f t="shared" si="9"/>
        <v>140.80000000000291</v>
      </c>
      <c r="AE73">
        <f t="shared" si="11"/>
        <v>-4355</v>
      </c>
      <c r="AF73">
        <f t="shared" si="10"/>
        <v>1.3868641897482655E-3</v>
      </c>
      <c r="AG73">
        <f>AF73-(bitcoin_futures!S77/100/360)</f>
        <v>1.2375030786371543E-3</v>
      </c>
      <c r="AI73">
        <f>-'Future Returns'!Q73+Compare_IBIT_to_BTC!B72</f>
        <v>1.8529131301461138E-3</v>
      </c>
      <c r="AK73">
        <f>'Implied Rates'!M73</f>
        <v>3.6669878161638358E-2</v>
      </c>
      <c r="AL73">
        <f t="shared" si="6"/>
        <v>0</v>
      </c>
      <c r="AM73">
        <f t="shared" si="7"/>
        <v>0</v>
      </c>
      <c r="AN73">
        <f t="shared" si="8"/>
        <v>1754</v>
      </c>
    </row>
    <row r="74" spans="1:54">
      <c r="A74" t="str">
        <f>bitcoin_futures!A78</f>
        <v>09.04.2024</v>
      </c>
      <c r="B74">
        <f>ROUND(bitcoin_futures!D78/bitcoin_futures!B78, 0)</f>
        <v>1751</v>
      </c>
      <c r="C74">
        <f t="shared" si="32"/>
        <v>1770</v>
      </c>
      <c r="D74">
        <f t="shared" si="32"/>
        <v>69720.3</v>
      </c>
      <c r="E74">
        <f t="shared" si="32"/>
        <v>35180</v>
      </c>
      <c r="F74">
        <f>'Future Returns'!S74*F$4</f>
        <v>18027.5</v>
      </c>
      <c r="G74">
        <f t="shared" si="1"/>
        <v>-2085</v>
      </c>
      <c r="H74">
        <f t="shared" si="2"/>
        <v>1</v>
      </c>
      <c r="L74">
        <f t="shared" si="25"/>
        <v>31797.5</v>
      </c>
      <c r="N74">
        <f t="shared" si="23"/>
        <v>0</v>
      </c>
      <c r="T74">
        <f t="shared" si="24"/>
        <v>31797.5</v>
      </c>
      <c r="W74">
        <f>(C74-C73)*bitcoin_futures!B78</f>
        <v>0</v>
      </c>
      <c r="X74">
        <f>C74*bitcoin_futures!B78</f>
        <v>69614.099999999991</v>
      </c>
      <c r="Y74">
        <f t="shared" si="4"/>
        <v>-2867.4000000000087</v>
      </c>
      <c r="AA74">
        <f>-'Future CF'!Q74</f>
        <v>2755</v>
      </c>
      <c r="AC74">
        <f t="shared" si="5"/>
        <v>101411.59999999999</v>
      </c>
      <c r="AD74">
        <f t="shared" si="9"/>
        <v>-112.40000000000873</v>
      </c>
      <c r="AE74">
        <f t="shared" si="11"/>
        <v>2755</v>
      </c>
      <c r="AF74">
        <f t="shared" si="10"/>
        <v>-1.1083544683252087E-3</v>
      </c>
      <c r="AG74">
        <f>AF74-(bitcoin_futures!S78/100/360)</f>
        <v>-1.2578544683252086E-3</v>
      </c>
      <c r="AI74">
        <f>-'Future Returns'!Q74+Compare_IBIT_to_BTC!B73</f>
        <v>-1.3549202149952116E-3</v>
      </c>
      <c r="AK74">
        <f>'Implied Rates'!M74</f>
        <v>6.6638525319947073E-2</v>
      </c>
      <c r="AL74">
        <f t="shared" si="6"/>
        <v>0</v>
      </c>
      <c r="AM74">
        <f t="shared" si="7"/>
        <v>0</v>
      </c>
      <c r="AN74">
        <f t="shared" si="8"/>
        <v>1751</v>
      </c>
    </row>
    <row r="75" spans="1:54">
      <c r="A75" t="str">
        <f>bitcoin_futures!A79</f>
        <v>10.04.2024</v>
      </c>
      <c r="B75">
        <f>ROUND(bitcoin_futures!D79/bitcoin_futures!B79, 0)</f>
        <v>1739</v>
      </c>
      <c r="C75">
        <f t="shared" si="32"/>
        <v>1770</v>
      </c>
      <c r="D75">
        <f t="shared" si="32"/>
        <v>69720.3</v>
      </c>
      <c r="E75">
        <f t="shared" si="32"/>
        <v>35180</v>
      </c>
      <c r="F75">
        <f>'Future Returns'!S75*F$4</f>
        <v>17338.75</v>
      </c>
      <c r="G75">
        <f t="shared" si="1"/>
        <v>-3140</v>
      </c>
      <c r="H75">
        <f t="shared" si="2"/>
        <v>1</v>
      </c>
      <c r="L75">
        <f t="shared" si="25"/>
        <v>30742.5</v>
      </c>
      <c r="N75">
        <f t="shared" si="23"/>
        <v>0</v>
      </c>
      <c r="T75">
        <f t="shared" si="24"/>
        <v>30742.5</v>
      </c>
      <c r="W75">
        <f>(C75-C74)*bitcoin_futures!B79</f>
        <v>0</v>
      </c>
      <c r="X75">
        <f>C75*bitcoin_futures!B79</f>
        <v>70800</v>
      </c>
      <c r="Y75">
        <f t="shared" si="4"/>
        <v>1185.9000000000087</v>
      </c>
      <c r="AA75">
        <f>-'Future CF'!Q75</f>
        <v>-1055</v>
      </c>
      <c r="AC75">
        <f t="shared" si="5"/>
        <v>101542.5</v>
      </c>
      <c r="AD75">
        <f t="shared" si="9"/>
        <v>130.90000000000873</v>
      </c>
      <c r="AE75">
        <f t="shared" si="11"/>
        <v>-1055</v>
      </c>
      <c r="AF75">
        <f t="shared" si="10"/>
        <v>1.289115395031723E-3</v>
      </c>
      <c r="AG75">
        <f>AF75-(bitcoin_futures!S79/100/360)</f>
        <v>1.1394209505872785E-3</v>
      </c>
      <c r="AI75">
        <f>-'Future Returns'!Q75+Compare_IBIT_to_BTC!B74</f>
        <v>1.8237494469536247E-3</v>
      </c>
      <c r="AK75">
        <f>'Implied Rates'!M75</f>
        <v>0.12967329146213036</v>
      </c>
      <c r="AL75">
        <f t="shared" si="6"/>
        <v>1</v>
      </c>
      <c r="AM75">
        <f t="shared" si="7"/>
        <v>0</v>
      </c>
      <c r="AN75">
        <f t="shared" si="8"/>
        <v>1739</v>
      </c>
      <c r="AO75">
        <f>$AN$75</f>
        <v>1739</v>
      </c>
      <c r="AP75">
        <f>_xlfn.XLOOKUP($A$75,bitcoin_futures!$A:$A,bitcoin_futures!$B:$B)*AO75</f>
        <v>69560</v>
      </c>
      <c r="AQ75">
        <f t="shared" si="12"/>
        <v>18027.5</v>
      </c>
      <c r="AR75">
        <f>_xlfn.XLOOKUP(A75,'Future Returns'!A:A,'Future Returns'!S:S)</f>
        <v>34677.5</v>
      </c>
      <c r="AT75">
        <f>_xlfn.XLOOKUP(A75,bitcoin_futures!$A:$A,bitcoin_futures!$B:$B)*AO75</f>
        <v>69560</v>
      </c>
      <c r="AX75">
        <f>AT75+AR75</f>
        <v>104237.5</v>
      </c>
    </row>
    <row r="76" spans="1:54">
      <c r="A76" t="str">
        <f>bitcoin_futures!A80</f>
        <v>11.04.2024</v>
      </c>
      <c r="B76">
        <f>ROUND(bitcoin_futures!D80/bitcoin_futures!B80, 0)</f>
        <v>1749</v>
      </c>
      <c r="C76">
        <f t="shared" si="32"/>
        <v>1770</v>
      </c>
      <c r="D76">
        <f t="shared" si="32"/>
        <v>69720.3</v>
      </c>
      <c r="E76">
        <f t="shared" si="32"/>
        <v>35180</v>
      </c>
      <c r="F76">
        <f>'Future Returns'!S76*F$4</f>
        <v>17602.5</v>
      </c>
      <c r="G76">
        <f t="shared" si="1"/>
        <v>-3530</v>
      </c>
      <c r="H76">
        <f t="shared" si="2"/>
        <v>1</v>
      </c>
      <c r="L76">
        <f t="shared" si="25"/>
        <v>30352.5</v>
      </c>
      <c r="N76">
        <f t="shared" si="23"/>
        <v>0</v>
      </c>
      <c r="T76">
        <f t="shared" si="24"/>
        <v>30352.5</v>
      </c>
      <c r="W76">
        <f>(C76-C75)*bitcoin_futures!B80</f>
        <v>0</v>
      </c>
      <c r="X76">
        <f>C76*bitcoin_futures!B80</f>
        <v>71100.900000000009</v>
      </c>
      <c r="Y76">
        <f t="shared" si="4"/>
        <v>300.90000000000873</v>
      </c>
      <c r="AA76">
        <f>-'Future CF'!Q76</f>
        <v>-390</v>
      </c>
      <c r="AC76">
        <f t="shared" si="5"/>
        <v>101453.40000000001</v>
      </c>
      <c r="AD76">
        <f t="shared" si="9"/>
        <v>-89.099999999991269</v>
      </c>
      <c r="AE76">
        <f t="shared" si="11"/>
        <v>-390</v>
      </c>
      <c r="AF76">
        <f t="shared" si="10"/>
        <v>-8.7823572201613015E-4</v>
      </c>
      <c r="AG76">
        <f>AF76-(bitcoin_futures!S80/100/360)</f>
        <v>-1.0278468331272413E-3</v>
      </c>
      <c r="AI76">
        <f>-'Future Returns'!Q76+Compare_IBIT_to_BTC!B75</f>
        <v>-1.2889859394971878E-3</v>
      </c>
      <c r="AK76">
        <f>'Implied Rates'!M76</f>
        <v>8.2627453056069333E-2</v>
      </c>
      <c r="AL76">
        <f t="shared" si="6"/>
        <v>0</v>
      </c>
      <c r="AM76">
        <f t="shared" si="7"/>
        <v>0</v>
      </c>
      <c r="AN76">
        <f t="shared" si="8"/>
        <v>1749</v>
      </c>
      <c r="AO76">
        <f t="shared" ref="AO76:AO89" si="33">$AN$75</f>
        <v>1739</v>
      </c>
      <c r="AP76">
        <f>_xlfn.XLOOKUP($A$75,bitcoin_futures!$A:$A,bitcoin_futures!$B:$B)*AO76</f>
        <v>69560</v>
      </c>
      <c r="AQ76">
        <f t="shared" si="12"/>
        <v>17338.75</v>
      </c>
      <c r="AR76">
        <f>AR75+AW76</f>
        <v>34287.5</v>
      </c>
      <c r="AT76">
        <f>_xlfn.XLOOKUP(A76,bitcoin_futures!$A:$A,bitcoin_futures!$B:$B)*AO76</f>
        <v>69855.63</v>
      </c>
      <c r="AU76">
        <f>AT76-AT75-AS76</f>
        <v>295.63000000000466</v>
      </c>
      <c r="AW76">
        <f>-_xlfn.XLOOKUP(A76,'Future CF'!A:A,'Future CF'!Q:Q)</f>
        <v>-390</v>
      </c>
      <c r="AX76">
        <f t="shared" ref="AX76:AX89" si="34">AT76+AR76</f>
        <v>104143.13</v>
      </c>
      <c r="AY76">
        <f>AW76+AU76</f>
        <v>-94.369999999995343</v>
      </c>
      <c r="AZ76">
        <f>AY76/AX76</f>
        <v>-9.0615674792946346E-4</v>
      </c>
    </row>
    <row r="77" spans="1:54">
      <c r="A77" t="str">
        <f>bitcoin_futures!A81</f>
        <v>12.04.2024</v>
      </c>
      <c r="B77">
        <f>ROUND(bitcoin_futures!D81/bitcoin_futures!B81, 0)</f>
        <v>1752</v>
      </c>
      <c r="C77">
        <f t="shared" si="32"/>
        <v>1770</v>
      </c>
      <c r="D77">
        <f t="shared" si="32"/>
        <v>69720.3</v>
      </c>
      <c r="E77">
        <f t="shared" si="32"/>
        <v>35180</v>
      </c>
      <c r="F77">
        <f>'Future Returns'!S77*F$4</f>
        <v>17700</v>
      </c>
      <c r="G77">
        <f t="shared" si="1"/>
        <v>100</v>
      </c>
      <c r="H77">
        <f t="shared" si="2"/>
        <v>1</v>
      </c>
      <c r="L77">
        <f>L76+AA77</f>
        <v>33982.5</v>
      </c>
      <c r="N77">
        <f t="shared" si="23"/>
        <v>0</v>
      </c>
      <c r="T77">
        <f t="shared" si="24"/>
        <v>33982.5</v>
      </c>
      <c r="W77">
        <f>(C77-C76)*bitcoin_futures!B81</f>
        <v>0</v>
      </c>
      <c r="X77">
        <f>C77*bitcoin_futures!B81</f>
        <v>67507.8</v>
      </c>
      <c r="Y77">
        <f t="shared" si="4"/>
        <v>-3593.1000000000058</v>
      </c>
      <c r="AA77">
        <f>-'Future CF'!Q77</f>
        <v>3630</v>
      </c>
      <c r="AC77">
        <f t="shared" si="5"/>
        <v>101490.3</v>
      </c>
      <c r="AD77">
        <f t="shared" si="9"/>
        <v>36.899999999994179</v>
      </c>
      <c r="AE77">
        <f t="shared" si="11"/>
        <v>3630</v>
      </c>
      <c r="AF77">
        <f t="shared" si="10"/>
        <v>3.6358154424604301E-4</v>
      </c>
      <c r="AG77">
        <f>AF77-(bitcoin_futures!S81/100/360)</f>
        <v>2.1424821091270966E-4</v>
      </c>
      <c r="AI77">
        <f>-'Future Returns'!Q77+Compare_IBIT_to_BTC!B76</f>
        <v>7.359611481710937E-4</v>
      </c>
      <c r="AK77">
        <f>'Implied Rates'!M77</f>
        <v>5.8544618840800755E-2</v>
      </c>
      <c r="AL77">
        <f t="shared" si="6"/>
        <v>0</v>
      </c>
      <c r="AM77">
        <f t="shared" si="7"/>
        <v>0</v>
      </c>
      <c r="AN77">
        <f t="shared" si="8"/>
        <v>1752</v>
      </c>
      <c r="AO77">
        <f t="shared" si="33"/>
        <v>1739</v>
      </c>
      <c r="AP77">
        <f>_xlfn.XLOOKUP($A$75,bitcoin_futures!$A:$A,bitcoin_futures!$B:$B)*AO77</f>
        <v>69560</v>
      </c>
      <c r="AQ77">
        <f t="shared" si="12"/>
        <v>17602.5</v>
      </c>
      <c r="AR77">
        <f t="shared" ref="AR77:AR89" si="35">AR76+AW77</f>
        <v>37917.5</v>
      </c>
      <c r="AT77">
        <f>_xlfn.XLOOKUP(A77,bitcoin_futures!$A:$A,bitcoin_futures!$B:$B)*AO77</f>
        <v>66325.460000000006</v>
      </c>
      <c r="AU77">
        <f t="shared" ref="AU77:AU89" si="36">AT77-AT76-AS77</f>
        <v>-3530.1699999999983</v>
      </c>
      <c r="AW77">
        <f>-_xlfn.XLOOKUP(A77,'Future CF'!A:A,'Future CF'!Q:Q)</f>
        <v>3630</v>
      </c>
      <c r="AX77">
        <f t="shared" si="34"/>
        <v>104242.96</v>
      </c>
      <c r="AY77">
        <f t="shared" ref="AY77:AY89" si="37">AW77+AU77</f>
        <v>99.830000000001746</v>
      </c>
      <c r="AZ77">
        <f t="shared" ref="AZ77:AZ89" si="38">AY77/AX77</f>
        <v>9.5766658966707908E-4</v>
      </c>
    </row>
    <row r="78" spans="1:54" s="3" customFormat="1">
      <c r="A78" s="3" t="str">
        <f>bitcoin_futures!A82</f>
        <v>15.04.2024</v>
      </c>
      <c r="B78">
        <f>ROUND(bitcoin_futures!D82/bitcoin_futures!B82, 0)</f>
        <v>1751</v>
      </c>
      <c r="C78" s="3">
        <f>B78</f>
        <v>1751</v>
      </c>
      <c r="D78" s="3">
        <f>B78*bitcoin_futures!B82</f>
        <v>63176.079999999994</v>
      </c>
      <c r="E78" s="3">
        <f>'Future Returns'!S78</f>
        <v>33982.5</v>
      </c>
      <c r="F78" s="3">
        <f>'Future Returns'!S78*F$4</f>
        <v>16991.25</v>
      </c>
      <c r="G78">
        <f t="shared" si="1"/>
        <v>3710</v>
      </c>
      <c r="H78">
        <f t="shared" si="2"/>
        <v>1</v>
      </c>
      <c r="L78">
        <f t="shared" si="25"/>
        <v>37592.5</v>
      </c>
      <c r="N78">
        <f t="shared" si="23"/>
        <v>0</v>
      </c>
      <c r="O78"/>
      <c r="P78"/>
      <c r="Q78"/>
      <c r="R78"/>
      <c r="S78"/>
      <c r="T78">
        <f t="shared" si="24"/>
        <v>37592.5</v>
      </c>
      <c r="U78"/>
      <c r="V78"/>
      <c r="W78">
        <f>(C78-C77)*bitcoin_futures!B82</f>
        <v>-685.52</v>
      </c>
      <c r="X78">
        <f>C78*bitcoin_futures!B82</f>
        <v>63176.079999999994</v>
      </c>
      <c r="Y78">
        <f t="shared" si="4"/>
        <v>-3646.2000000000085</v>
      </c>
      <c r="AA78">
        <f>-'Future CF'!Q78</f>
        <v>3610</v>
      </c>
      <c r="AC78">
        <f t="shared" ref="AC78:AC141" si="39">X78+T78</f>
        <v>100768.57999999999</v>
      </c>
      <c r="AD78">
        <f t="shared" si="9"/>
        <v>-36.200000000008458</v>
      </c>
      <c r="AE78">
        <f t="shared" si="11"/>
        <v>2924.4799999999927</v>
      </c>
      <c r="AF78">
        <f t="shared" si="10"/>
        <v>-3.5923896119215398E-4</v>
      </c>
      <c r="AG78">
        <f>AF78-(bitcoin_futures!S82/100/360)</f>
        <v>-5.0904451674770956E-4</v>
      </c>
      <c r="AI78">
        <f>-'Future Returns'!Q78+Compare_IBIT_to_BTC!B77</f>
        <v>-2.6730538914682134E-4</v>
      </c>
      <c r="AK78">
        <f>'Implied Rates'!M78</f>
        <v>6.4609318397204962E-2</v>
      </c>
      <c r="AL78">
        <f t="shared" si="6"/>
        <v>0</v>
      </c>
      <c r="AM78">
        <f t="shared" si="7"/>
        <v>0</v>
      </c>
      <c r="AN78">
        <f t="shared" si="8"/>
        <v>1751</v>
      </c>
      <c r="AO78">
        <f t="shared" si="33"/>
        <v>1739</v>
      </c>
      <c r="AP78">
        <f>_xlfn.XLOOKUP($A$75,bitcoin_futures!$A:$A,bitcoin_futures!$B:$B)*AO78</f>
        <v>69560</v>
      </c>
      <c r="AQ78">
        <f t="shared" si="12"/>
        <v>17700</v>
      </c>
      <c r="AR78">
        <f t="shared" si="35"/>
        <v>41527.5</v>
      </c>
      <c r="AT78">
        <f>_xlfn.XLOOKUP(A78,bitcoin_futures!$A:$A,bitcoin_futures!$B:$B)*AO78</f>
        <v>62743.119999999995</v>
      </c>
      <c r="AU78">
        <f t="shared" si="36"/>
        <v>-3582.3400000000111</v>
      </c>
      <c r="AW78">
        <f>-_xlfn.XLOOKUP(A78,'Future CF'!A:A,'Future CF'!Q:Q)</f>
        <v>3610</v>
      </c>
      <c r="AX78">
        <f t="shared" si="34"/>
        <v>104270.62</v>
      </c>
      <c r="AY78">
        <f t="shared" si="37"/>
        <v>27.659999999988941</v>
      </c>
      <c r="AZ78">
        <f t="shared" si="38"/>
        <v>2.6527127200345543E-4</v>
      </c>
    </row>
    <row r="79" spans="1:54">
      <c r="A79" t="str">
        <f>bitcoin_futures!A83</f>
        <v>16.04.2024</v>
      </c>
      <c r="B79">
        <f>ROUND(bitcoin_futures!D83/bitcoin_futures!B83, 0)</f>
        <v>1759</v>
      </c>
      <c r="C79">
        <f t="shared" ref="C79:E99" si="40">C$78</f>
        <v>1751</v>
      </c>
      <c r="D79">
        <f t="shared" si="40"/>
        <v>63176.079999999994</v>
      </c>
      <c r="E79">
        <f t="shared" si="40"/>
        <v>33982.5</v>
      </c>
      <c r="F79">
        <f>'Future Returns'!S79*F$4</f>
        <v>16085</v>
      </c>
      <c r="G79">
        <f t="shared" ref="G79:G142" si="41">G78+AA79</f>
        <v>4365</v>
      </c>
      <c r="H79">
        <f t="shared" ref="H79:H142" si="42">IF(G79&lt;F79,1,0)</f>
        <v>1</v>
      </c>
      <c r="L79">
        <f t="shared" si="25"/>
        <v>38247.5</v>
      </c>
      <c r="N79">
        <f t="shared" si="23"/>
        <v>0</v>
      </c>
      <c r="T79">
        <f t="shared" si="24"/>
        <v>38247.5</v>
      </c>
      <c r="W79">
        <f>(C79-C78)*bitcoin_futures!B83</f>
        <v>0</v>
      </c>
      <c r="X79">
        <f>C79*bitcoin_futures!B83</f>
        <v>62598.25</v>
      </c>
      <c r="Y79">
        <f t="shared" ref="Y79:Y142" si="43">X79-X78-W79</f>
        <v>-577.82999999999447</v>
      </c>
      <c r="AA79">
        <f>-'Future CF'!Q79</f>
        <v>655</v>
      </c>
      <c r="AC79">
        <f t="shared" si="39"/>
        <v>100845.75</v>
      </c>
      <c r="AD79">
        <f t="shared" si="9"/>
        <v>77.17000000000553</v>
      </c>
      <c r="AE79">
        <f t="shared" si="11"/>
        <v>655.00000000000728</v>
      </c>
      <c r="AF79">
        <f t="shared" si="10"/>
        <v>7.6522808348398943E-4</v>
      </c>
      <c r="AG79">
        <f>AF79-(bitcoin_futures!S83/100/360)</f>
        <v>6.1542252792843384E-4</v>
      </c>
      <c r="AI79">
        <f>-'Future Returns'!Q79+Compare_IBIT_to_BTC!B78</f>
        <v>1.0339507342851332E-3</v>
      </c>
      <c r="AK79">
        <f>'Implied Rates'!M79</f>
        <v>4.6169873900698821E-2</v>
      </c>
      <c r="AL79">
        <f t="shared" ref="AL79:AL142" si="44">IF(AK79&gt;$AI$4,1,0)</f>
        <v>0</v>
      </c>
      <c r="AM79">
        <f t="shared" ref="AM79:AM142" si="45">IF(AK79&lt;$AI$5,1,0)</f>
        <v>0</v>
      </c>
      <c r="AN79">
        <f t="shared" ref="AN79:AN142" si="46">B79</f>
        <v>1759</v>
      </c>
      <c r="AO79">
        <f t="shared" si="33"/>
        <v>1739</v>
      </c>
      <c r="AP79">
        <f>_xlfn.XLOOKUP($A$75,bitcoin_futures!$A:$A,bitcoin_futures!$B:$B)*AO79</f>
        <v>69560</v>
      </c>
      <c r="AQ79">
        <f t="shared" ref="AQ79:AQ142" si="47">F78</f>
        <v>16991.25</v>
      </c>
      <c r="AR79">
        <f t="shared" si="35"/>
        <v>42182.5</v>
      </c>
      <c r="AT79">
        <f>_xlfn.XLOOKUP(A79,bitcoin_futures!$A:$A,bitcoin_futures!$B:$B)*AO79</f>
        <v>62169.25</v>
      </c>
      <c r="AU79">
        <f t="shared" si="36"/>
        <v>-573.86999999999534</v>
      </c>
      <c r="AW79">
        <f>-_xlfn.XLOOKUP(A79,'Future CF'!A:A,'Future CF'!Q:Q)</f>
        <v>655</v>
      </c>
      <c r="AX79">
        <f t="shared" si="34"/>
        <v>104351.75</v>
      </c>
      <c r="AY79">
        <f t="shared" si="37"/>
        <v>81.130000000004657</v>
      </c>
      <c r="AZ79">
        <f t="shared" si="38"/>
        <v>7.7746659734987344E-4</v>
      </c>
    </row>
    <row r="80" spans="1:54">
      <c r="A80" t="str">
        <f>bitcoin_futures!A84</f>
        <v>17.04.2024</v>
      </c>
      <c r="B80">
        <f>ROUND(bitcoin_futures!D84/bitcoin_futures!B84, 0)</f>
        <v>1757</v>
      </c>
      <c r="C80">
        <f t="shared" si="40"/>
        <v>1751</v>
      </c>
      <c r="D80">
        <f t="shared" si="40"/>
        <v>63176.079999999994</v>
      </c>
      <c r="E80">
        <f t="shared" si="40"/>
        <v>33982.5</v>
      </c>
      <c r="F80">
        <f>'Future Returns'!S80*F$4</f>
        <v>15921.25</v>
      </c>
      <c r="G80">
        <f t="shared" si="41"/>
        <v>6205</v>
      </c>
      <c r="H80">
        <f t="shared" si="42"/>
        <v>1</v>
      </c>
      <c r="L80">
        <f>L79+AA80</f>
        <v>40087.5</v>
      </c>
      <c r="N80">
        <f t="shared" si="23"/>
        <v>0</v>
      </c>
      <c r="T80">
        <f t="shared" si="24"/>
        <v>40087.5</v>
      </c>
      <c r="W80">
        <f>(C80-C79)*bitcoin_futures!B84</f>
        <v>0</v>
      </c>
      <c r="X80">
        <f>C80*bitcoin_futures!B84</f>
        <v>60864.759999999995</v>
      </c>
      <c r="Y80">
        <f t="shared" si="43"/>
        <v>-1733.4900000000052</v>
      </c>
      <c r="AA80">
        <f>-'Future CF'!Q80</f>
        <v>1840</v>
      </c>
      <c r="AC80">
        <f t="shared" si="39"/>
        <v>100952.26</v>
      </c>
      <c r="AD80">
        <f t="shared" ref="AD80:AD143" si="48">Y80+AA80</f>
        <v>106.50999999999476</v>
      </c>
      <c r="AE80">
        <f t="shared" si="11"/>
        <v>1840</v>
      </c>
      <c r="AF80">
        <f t="shared" ref="AF80:AF143" si="49">AD80/AC80</f>
        <v>1.0550531508655156E-3</v>
      </c>
      <c r="AG80">
        <f>AF80-(bitcoin_futures!S84/100/360)</f>
        <v>9.0521981753218233E-4</v>
      </c>
      <c r="AI80">
        <f>-'Future Returns'!Q80+Compare_IBIT_to_BTC!B79</f>
        <v>1.1998961233474284E-3</v>
      </c>
      <c r="AK80">
        <f>'Implied Rates'!M80</f>
        <v>4.5259396997554102E-2</v>
      </c>
      <c r="AL80">
        <f t="shared" si="44"/>
        <v>0</v>
      </c>
      <c r="AM80">
        <f t="shared" si="45"/>
        <v>0</v>
      </c>
      <c r="AN80">
        <f t="shared" si="46"/>
        <v>1757</v>
      </c>
      <c r="AO80">
        <f t="shared" si="33"/>
        <v>1739</v>
      </c>
      <c r="AP80">
        <f>_xlfn.XLOOKUP($A$75,bitcoin_futures!$A:$A,bitcoin_futures!$B:$B)*AO80</f>
        <v>69560</v>
      </c>
      <c r="AQ80">
        <f t="shared" si="47"/>
        <v>16085</v>
      </c>
      <c r="AR80">
        <f t="shared" si="35"/>
        <v>44022.5</v>
      </c>
      <c r="AT80">
        <f>_xlfn.XLOOKUP(A80,bitcoin_futures!$A:$A,bitcoin_futures!$B:$B)*AO80</f>
        <v>60447.64</v>
      </c>
      <c r="AU80">
        <f t="shared" si="36"/>
        <v>-1721.6100000000006</v>
      </c>
      <c r="AW80">
        <f>-_xlfn.XLOOKUP(A80,'Future CF'!A:A,'Future CF'!Q:Q)</f>
        <v>1840</v>
      </c>
      <c r="AX80">
        <f t="shared" si="34"/>
        <v>104470.14</v>
      </c>
      <c r="AY80">
        <f t="shared" si="37"/>
        <v>118.38999999999942</v>
      </c>
      <c r="AZ80">
        <f t="shared" si="38"/>
        <v>1.1332424748353876E-3</v>
      </c>
    </row>
    <row r="81" spans="1:54">
      <c r="A81" t="str">
        <f>bitcoin_futures!A85</f>
        <v>18.04.2024</v>
      </c>
      <c r="B81">
        <f>ROUND(bitcoin_futures!D85/bitcoin_futures!B85, 0)</f>
        <v>1750</v>
      </c>
      <c r="C81">
        <f t="shared" si="40"/>
        <v>1751</v>
      </c>
      <c r="D81">
        <f t="shared" si="40"/>
        <v>63176.079999999994</v>
      </c>
      <c r="E81">
        <f t="shared" si="40"/>
        <v>33982.5</v>
      </c>
      <c r="F81">
        <f>'Future Returns'!S81*F$4</f>
        <v>15461.25</v>
      </c>
      <c r="G81">
        <f t="shared" si="41"/>
        <v>3685</v>
      </c>
      <c r="H81">
        <f t="shared" si="42"/>
        <v>1</v>
      </c>
      <c r="L81">
        <f t="shared" si="25"/>
        <v>37567.5</v>
      </c>
      <c r="N81">
        <f t="shared" si="23"/>
        <v>0</v>
      </c>
      <c r="T81">
        <f t="shared" si="24"/>
        <v>37567.5</v>
      </c>
      <c r="W81">
        <f>(C81-C80)*bitcoin_futures!B85</f>
        <v>0</v>
      </c>
      <c r="X81">
        <f>C81*bitcoin_futures!B85</f>
        <v>63403.71</v>
      </c>
      <c r="Y81">
        <f t="shared" si="43"/>
        <v>2538.9500000000044</v>
      </c>
      <c r="AA81">
        <f>-'Future CF'!Q81</f>
        <v>-2520</v>
      </c>
      <c r="AC81">
        <f t="shared" si="39"/>
        <v>100971.20999999999</v>
      </c>
      <c r="AD81">
        <f t="shared" si="48"/>
        <v>18.950000000004366</v>
      </c>
      <c r="AE81">
        <f t="shared" ref="AE81:AE144" si="50">AC81-AC80-Y81</f>
        <v>-2520.0000000000073</v>
      </c>
      <c r="AF81">
        <f t="shared" si="49"/>
        <v>1.8767725968624489E-4</v>
      </c>
      <c r="AG81">
        <f>AF81-(bitcoin_futures!S85/100/360)</f>
        <v>3.7871704130689333E-5</v>
      </c>
      <c r="AI81">
        <f>-'Future Returns'!Q81+Compare_IBIT_to_BTC!B80</f>
        <v>9.6758563694592653E-4</v>
      </c>
      <c r="AK81">
        <f>'Implied Rates'!M81</f>
        <v>5.9914320603684512E-2</v>
      </c>
      <c r="AL81">
        <f t="shared" si="44"/>
        <v>0</v>
      </c>
      <c r="AM81">
        <f t="shared" si="45"/>
        <v>0</v>
      </c>
      <c r="AN81">
        <f t="shared" si="46"/>
        <v>1750</v>
      </c>
      <c r="AO81">
        <f t="shared" si="33"/>
        <v>1739</v>
      </c>
      <c r="AP81">
        <f>_xlfn.XLOOKUP($A$75,bitcoin_futures!$A:$A,bitcoin_futures!$B:$B)*AO81</f>
        <v>69560</v>
      </c>
      <c r="AQ81">
        <f t="shared" si="47"/>
        <v>15921.25</v>
      </c>
      <c r="AR81">
        <f t="shared" si="35"/>
        <v>41502.5</v>
      </c>
      <c r="AT81">
        <f>_xlfn.XLOOKUP(A81,bitcoin_futures!$A:$A,bitcoin_futures!$B:$B)*AO81</f>
        <v>62969.19</v>
      </c>
      <c r="AU81">
        <f t="shared" si="36"/>
        <v>2521.5500000000029</v>
      </c>
      <c r="AW81">
        <f>-_xlfn.XLOOKUP(A81,'Future CF'!A:A,'Future CF'!Q:Q)</f>
        <v>-2520</v>
      </c>
      <c r="AX81">
        <f t="shared" si="34"/>
        <v>104471.69</v>
      </c>
      <c r="AY81">
        <f t="shared" si="37"/>
        <v>1.5500000000029104</v>
      </c>
      <c r="AZ81">
        <f t="shared" si="38"/>
        <v>1.4836555242888388E-5</v>
      </c>
    </row>
    <row r="82" spans="1:54">
      <c r="A82" t="str">
        <f>bitcoin_futures!A86</f>
        <v>19.04.2024</v>
      </c>
      <c r="B82">
        <f>ROUND(bitcoin_futures!D86/bitcoin_futures!B86, 0)</f>
        <v>1752</v>
      </c>
      <c r="C82">
        <f t="shared" si="40"/>
        <v>1751</v>
      </c>
      <c r="D82">
        <f t="shared" si="40"/>
        <v>63176.079999999994</v>
      </c>
      <c r="E82">
        <f t="shared" si="40"/>
        <v>33982.5</v>
      </c>
      <c r="F82">
        <f>'Future Returns'!S82*F$4</f>
        <v>16091.25</v>
      </c>
      <c r="G82">
        <f t="shared" si="41"/>
        <v>2995</v>
      </c>
      <c r="H82">
        <f t="shared" si="42"/>
        <v>1</v>
      </c>
      <c r="L82">
        <f t="shared" si="25"/>
        <v>36877.5</v>
      </c>
      <c r="N82">
        <f t="shared" si="23"/>
        <v>0</v>
      </c>
      <c r="T82">
        <f t="shared" si="24"/>
        <v>36877.5</v>
      </c>
      <c r="W82">
        <f>(C82-C81)*bitcoin_futures!B86</f>
        <v>0</v>
      </c>
      <c r="X82">
        <f>C82*bitcoin_futures!B86</f>
        <v>64209.170000000006</v>
      </c>
      <c r="Y82">
        <f t="shared" si="43"/>
        <v>805.4600000000064</v>
      </c>
      <c r="AA82">
        <f>-'Future CF'!Q82</f>
        <v>-690</v>
      </c>
      <c r="AC82">
        <f t="shared" si="39"/>
        <v>101086.67000000001</v>
      </c>
      <c r="AD82">
        <f t="shared" si="48"/>
        <v>115.4600000000064</v>
      </c>
      <c r="AE82">
        <f t="shared" si="50"/>
        <v>-689.99999999998545</v>
      </c>
      <c r="AF82">
        <f t="shared" si="49"/>
        <v>1.1421881836646353E-3</v>
      </c>
      <c r="AG82">
        <f>AF82-(bitcoin_futures!S86/100/360)</f>
        <v>9.9243818366463537E-4</v>
      </c>
      <c r="AI82">
        <f>-'Future Returns'!Q82+Compare_IBIT_to_BTC!B81</f>
        <v>1.9835611564663781E-3</v>
      </c>
      <c r="AK82">
        <f>'Implied Rates'!M82</f>
        <v>4.7667152675544777E-2</v>
      </c>
      <c r="AL82">
        <f t="shared" si="44"/>
        <v>0</v>
      </c>
      <c r="AM82">
        <f t="shared" si="45"/>
        <v>0</v>
      </c>
      <c r="AN82">
        <f t="shared" si="46"/>
        <v>1752</v>
      </c>
      <c r="AO82">
        <f t="shared" si="33"/>
        <v>1739</v>
      </c>
      <c r="AP82">
        <f>_xlfn.XLOOKUP($A$75,bitcoin_futures!$A:$A,bitcoin_futures!$B:$B)*AO82</f>
        <v>69560</v>
      </c>
      <c r="AQ82">
        <f t="shared" si="47"/>
        <v>15461.25</v>
      </c>
      <c r="AR82">
        <f t="shared" si="35"/>
        <v>40812.5</v>
      </c>
      <c r="AT82">
        <f>_xlfn.XLOOKUP(A82,bitcoin_futures!$A:$A,bitcoin_futures!$B:$B)*AO82</f>
        <v>63769.130000000005</v>
      </c>
      <c r="AU82">
        <f t="shared" si="36"/>
        <v>799.94000000000233</v>
      </c>
      <c r="AW82">
        <f>-_xlfn.XLOOKUP(A82,'Future CF'!A:A,'Future CF'!Q:Q)</f>
        <v>-690</v>
      </c>
      <c r="AX82">
        <f t="shared" si="34"/>
        <v>104581.63</v>
      </c>
      <c r="AY82">
        <f t="shared" si="37"/>
        <v>109.94000000000233</v>
      </c>
      <c r="AZ82">
        <f t="shared" si="38"/>
        <v>1.0512362448357548E-3</v>
      </c>
    </row>
    <row r="83" spans="1:54">
      <c r="A83" t="str">
        <f>bitcoin_futures!A87</f>
        <v>22.04.2024</v>
      </c>
      <c r="B83">
        <f>ROUND(bitcoin_futures!D87/bitcoin_futures!B87, 0)</f>
        <v>1750</v>
      </c>
      <c r="C83">
        <f t="shared" si="40"/>
        <v>1751</v>
      </c>
      <c r="D83">
        <f t="shared" si="40"/>
        <v>63176.079999999994</v>
      </c>
      <c r="E83">
        <f t="shared" si="40"/>
        <v>33982.5</v>
      </c>
      <c r="F83">
        <f>'Future Returns'!S83*F$4</f>
        <v>16263.75</v>
      </c>
      <c r="G83">
        <f t="shared" si="41"/>
        <v>695</v>
      </c>
      <c r="H83">
        <f t="shared" si="42"/>
        <v>1</v>
      </c>
      <c r="L83">
        <f t="shared" si="25"/>
        <v>34577.5</v>
      </c>
      <c r="N83">
        <f t="shared" si="23"/>
        <v>0</v>
      </c>
      <c r="T83">
        <f t="shared" si="24"/>
        <v>34577.5</v>
      </c>
      <c r="W83">
        <f>(C83-C82)*bitcoin_futures!B87</f>
        <v>0</v>
      </c>
      <c r="X83">
        <f>C83*bitcoin_futures!B87</f>
        <v>66415.429999999993</v>
      </c>
      <c r="Y83">
        <f t="shared" si="43"/>
        <v>2206.2599999999875</v>
      </c>
      <c r="AA83">
        <f>-'Future CF'!Q83</f>
        <v>-2300</v>
      </c>
      <c r="AC83">
        <f t="shared" si="39"/>
        <v>100992.93</v>
      </c>
      <c r="AD83">
        <f t="shared" si="48"/>
        <v>-93.740000000012515</v>
      </c>
      <c r="AE83">
        <f t="shared" si="50"/>
        <v>-2300.0000000000073</v>
      </c>
      <c r="AF83">
        <f t="shared" si="49"/>
        <v>-9.2818378474624429E-4</v>
      </c>
      <c r="AG83">
        <f>AF83-(bitcoin_futures!S87/100/360)</f>
        <v>-1.0779893403017999E-3</v>
      </c>
      <c r="AI83">
        <f>-'Future Returns'!Q83+Compare_IBIT_to_BTC!B82</f>
        <v>-9.941871886759851E-4</v>
      </c>
      <c r="AK83">
        <f>'Implied Rates'!M83</f>
        <v>6.1903686328578233E-2</v>
      </c>
      <c r="AL83">
        <f t="shared" si="44"/>
        <v>0</v>
      </c>
      <c r="AM83">
        <f t="shared" si="45"/>
        <v>0</v>
      </c>
      <c r="AN83">
        <f t="shared" si="46"/>
        <v>1750</v>
      </c>
      <c r="AO83">
        <f t="shared" si="33"/>
        <v>1739</v>
      </c>
      <c r="AP83">
        <f>_xlfn.XLOOKUP($A$75,bitcoin_futures!$A:$A,bitcoin_futures!$B:$B)*AO83</f>
        <v>69560</v>
      </c>
      <c r="AQ83">
        <f t="shared" si="47"/>
        <v>16091.25</v>
      </c>
      <c r="AR83">
        <f t="shared" si="35"/>
        <v>38512.5</v>
      </c>
      <c r="AT83">
        <f>_xlfn.XLOOKUP(A83,bitcoin_futures!$A:$A,bitcoin_futures!$B:$B)*AO83</f>
        <v>65960.27</v>
      </c>
      <c r="AU83">
        <f t="shared" si="36"/>
        <v>2191.1399999999994</v>
      </c>
      <c r="AW83">
        <f>-_xlfn.XLOOKUP(A83,'Future CF'!A:A,'Future CF'!Q:Q)</f>
        <v>-2300</v>
      </c>
      <c r="AX83">
        <f t="shared" si="34"/>
        <v>104472.77</v>
      </c>
      <c r="AY83">
        <f t="shared" si="37"/>
        <v>-108.86000000000058</v>
      </c>
      <c r="AZ83">
        <f t="shared" si="38"/>
        <v>-1.0419940047535887E-3</v>
      </c>
    </row>
    <row r="84" spans="1:54">
      <c r="A84" t="str">
        <f>bitcoin_futures!A88</f>
        <v>23.04.2024</v>
      </c>
      <c r="B84">
        <f>ROUND(bitcoin_futures!D88/bitcoin_futures!B88, 0)</f>
        <v>1757</v>
      </c>
      <c r="C84">
        <f t="shared" si="40"/>
        <v>1751</v>
      </c>
      <c r="D84">
        <f t="shared" si="40"/>
        <v>63176.079999999994</v>
      </c>
      <c r="E84">
        <f t="shared" si="40"/>
        <v>33982.5</v>
      </c>
      <c r="F84">
        <f>'Future Returns'!S84*F$4</f>
        <v>16838.75</v>
      </c>
      <c r="G84">
        <f t="shared" si="41"/>
        <v>895</v>
      </c>
      <c r="H84">
        <f t="shared" si="42"/>
        <v>1</v>
      </c>
      <c r="L84">
        <f t="shared" si="25"/>
        <v>34777.5</v>
      </c>
      <c r="N84">
        <f t="shared" si="23"/>
        <v>0</v>
      </c>
      <c r="T84">
        <f t="shared" si="24"/>
        <v>34777.5</v>
      </c>
      <c r="W84">
        <f>(C84-C83)*bitcoin_futures!B88</f>
        <v>0</v>
      </c>
      <c r="X84">
        <f>C84*bitcoin_futures!B88</f>
        <v>66362.899999999994</v>
      </c>
      <c r="Y84">
        <f t="shared" si="43"/>
        <v>-52.529999999998836</v>
      </c>
      <c r="AA84">
        <f>-'Future CF'!Q84</f>
        <v>200</v>
      </c>
      <c r="AC84">
        <f t="shared" si="39"/>
        <v>101140.4</v>
      </c>
      <c r="AD84">
        <f t="shared" si="48"/>
        <v>147.47000000000116</v>
      </c>
      <c r="AE84">
        <f t="shared" si="50"/>
        <v>200</v>
      </c>
      <c r="AF84">
        <f t="shared" si="49"/>
        <v>1.4580721452555178E-3</v>
      </c>
      <c r="AG84">
        <f>AF84-(bitcoin_futures!S88/100/360)</f>
        <v>1.3082665896999622E-3</v>
      </c>
      <c r="AI84">
        <f>-'Future Returns'!Q84+Compare_IBIT_to_BTC!B83</f>
        <v>2.1784108867662672E-3</v>
      </c>
      <c r="AK84">
        <f>'Implied Rates'!M84</f>
        <v>3.5775639894813249E-2</v>
      </c>
      <c r="AL84">
        <f t="shared" si="44"/>
        <v>0</v>
      </c>
      <c r="AM84">
        <f t="shared" si="45"/>
        <v>0</v>
      </c>
      <c r="AN84">
        <f t="shared" si="46"/>
        <v>1757</v>
      </c>
      <c r="AO84">
        <f t="shared" si="33"/>
        <v>1739</v>
      </c>
      <c r="AP84">
        <f>_xlfn.XLOOKUP($A$75,bitcoin_futures!$A:$A,bitcoin_futures!$B:$B)*AO84</f>
        <v>69560</v>
      </c>
      <c r="AQ84">
        <f t="shared" si="47"/>
        <v>16263.75</v>
      </c>
      <c r="AR84">
        <f t="shared" si="35"/>
        <v>38712.5</v>
      </c>
      <c r="AT84">
        <f>_xlfn.XLOOKUP(A84,bitcoin_futures!$A:$A,bitcoin_futures!$B:$B)*AO84</f>
        <v>65908.099999999991</v>
      </c>
      <c r="AU84">
        <f t="shared" si="36"/>
        <v>-52.170000000012806</v>
      </c>
      <c r="AW84">
        <f>-_xlfn.XLOOKUP(A84,'Future CF'!A:A,'Future CF'!Q:Q)</f>
        <v>200</v>
      </c>
      <c r="AX84">
        <f t="shared" si="34"/>
        <v>104620.59999999999</v>
      </c>
      <c r="AY84">
        <f t="shared" si="37"/>
        <v>147.82999999998719</v>
      </c>
      <c r="AZ84">
        <f t="shared" si="38"/>
        <v>1.4130104396264905E-3</v>
      </c>
    </row>
    <row r="85" spans="1:54">
      <c r="A85" t="str">
        <f>bitcoin_futures!A89</f>
        <v>24.04.2024</v>
      </c>
      <c r="B85">
        <f>ROUND(bitcoin_futures!D89/bitcoin_futures!B89, 0)</f>
        <v>1764</v>
      </c>
      <c r="C85">
        <f t="shared" si="40"/>
        <v>1751</v>
      </c>
      <c r="D85">
        <f t="shared" si="40"/>
        <v>63176.079999999994</v>
      </c>
      <c r="E85">
        <f t="shared" si="40"/>
        <v>33982.5</v>
      </c>
      <c r="F85">
        <f>'Future Returns'!S85*F$4</f>
        <v>16788.75</v>
      </c>
      <c r="G85">
        <f t="shared" si="41"/>
        <v>3560</v>
      </c>
      <c r="H85">
        <f t="shared" si="42"/>
        <v>1</v>
      </c>
      <c r="L85">
        <f>L84+AA85</f>
        <v>37442.5</v>
      </c>
      <c r="N85">
        <f t="shared" si="23"/>
        <v>0</v>
      </c>
      <c r="T85">
        <f t="shared" si="24"/>
        <v>37442.5</v>
      </c>
      <c r="W85">
        <f>(C85-C84)*bitcoin_futures!B89</f>
        <v>0</v>
      </c>
      <c r="X85">
        <f>C85*bitcoin_futures!B89</f>
        <v>63753.909999999996</v>
      </c>
      <c r="Y85">
        <f t="shared" si="43"/>
        <v>-2608.989999999998</v>
      </c>
      <c r="AA85">
        <f>-'Future CF'!Q85</f>
        <v>2665</v>
      </c>
      <c r="AC85">
        <f t="shared" si="39"/>
        <v>101196.41</v>
      </c>
      <c r="AD85">
        <f t="shared" si="48"/>
        <v>56.010000000002037</v>
      </c>
      <c r="AE85">
        <f t="shared" si="50"/>
        <v>2665.0000000000073</v>
      </c>
      <c r="AF85">
        <f t="shared" si="49"/>
        <v>5.5347813227763745E-4</v>
      </c>
      <c r="AG85">
        <f>AF85-(bitcoin_futures!S89/100/360)</f>
        <v>4.0400591005541523E-4</v>
      </c>
      <c r="AI85">
        <f>-'Future Returns'!Q85+Compare_IBIT_to_BTC!B84</f>
        <v>3.7032824271965303E-4</v>
      </c>
      <c r="AK85">
        <f>'Implied Rates'!M85</f>
        <v>1.8815380991566322E-2</v>
      </c>
      <c r="AL85">
        <f t="shared" si="44"/>
        <v>0</v>
      </c>
      <c r="AM85">
        <f t="shared" si="45"/>
        <v>0</v>
      </c>
      <c r="AN85">
        <f t="shared" si="46"/>
        <v>1764</v>
      </c>
      <c r="AO85">
        <f t="shared" si="33"/>
        <v>1739</v>
      </c>
      <c r="AP85">
        <f>_xlfn.XLOOKUP($A$75,bitcoin_futures!$A:$A,bitcoin_futures!$B:$B)*AO85</f>
        <v>69560</v>
      </c>
      <c r="AQ85">
        <f t="shared" si="47"/>
        <v>16838.75</v>
      </c>
      <c r="AR85">
        <f t="shared" si="35"/>
        <v>41377.5</v>
      </c>
      <c r="AT85">
        <f>_xlfn.XLOOKUP(A85,bitcoin_futures!$A:$A,bitcoin_futures!$B:$B)*AO85</f>
        <v>63316.989999999991</v>
      </c>
      <c r="AU85">
        <f t="shared" si="36"/>
        <v>-2591.1100000000006</v>
      </c>
      <c r="AW85">
        <f>-_xlfn.XLOOKUP(A85,'Future CF'!A:A,'Future CF'!Q:Q)</f>
        <v>2665</v>
      </c>
      <c r="AX85">
        <f t="shared" si="34"/>
        <v>104694.48999999999</v>
      </c>
      <c r="AY85">
        <f t="shared" si="37"/>
        <v>73.889999999999418</v>
      </c>
      <c r="AZ85">
        <f t="shared" si="38"/>
        <v>7.0576780115170741E-4</v>
      </c>
    </row>
    <row r="86" spans="1:54">
      <c r="A86" t="str">
        <f>bitcoin_futures!A90</f>
        <v>25.04.2024</v>
      </c>
      <c r="B86">
        <f>ROUND(bitcoin_futures!D90/bitcoin_futures!B90, 0)</f>
        <v>1754</v>
      </c>
      <c r="C86">
        <f t="shared" si="40"/>
        <v>1751</v>
      </c>
      <c r="D86">
        <f t="shared" si="40"/>
        <v>63176.079999999994</v>
      </c>
      <c r="E86">
        <f t="shared" si="40"/>
        <v>33982.5</v>
      </c>
      <c r="F86">
        <f>'Future Returns'!S86*F$4</f>
        <v>16122.5</v>
      </c>
      <c r="G86">
        <f t="shared" si="41"/>
        <v>2780</v>
      </c>
      <c r="H86">
        <f t="shared" si="42"/>
        <v>1</v>
      </c>
      <c r="L86">
        <f t="shared" si="25"/>
        <v>36662.5</v>
      </c>
      <c r="N86">
        <f t="shared" si="23"/>
        <v>0</v>
      </c>
      <c r="T86">
        <f t="shared" si="24"/>
        <v>36662.5</v>
      </c>
      <c r="W86">
        <f>(C86-C85)*bitcoin_futures!B90</f>
        <v>0</v>
      </c>
      <c r="X86">
        <f>C86*bitcoin_futures!B90</f>
        <v>64541.86</v>
      </c>
      <c r="Y86">
        <f t="shared" si="43"/>
        <v>787.95000000000437</v>
      </c>
      <c r="AA86">
        <f>-'Future CF'!Q86</f>
        <v>-780</v>
      </c>
      <c r="AC86">
        <f t="shared" si="39"/>
        <v>101204.36</v>
      </c>
      <c r="AD86">
        <f t="shared" si="48"/>
        <v>7.9500000000043656</v>
      </c>
      <c r="AE86">
        <f t="shared" si="50"/>
        <v>-780.00000000000728</v>
      </c>
      <c r="AF86">
        <f t="shared" si="49"/>
        <v>7.8553927913820764E-5</v>
      </c>
      <c r="AG86">
        <f>AF86-(bitcoin_futures!S90/100/360)</f>
        <v>-7.0668294308401456E-5</v>
      </c>
      <c r="AI86">
        <f>-'Future Returns'!Q86+Compare_IBIT_to_BTC!B85</f>
        <v>2.6434353262708501E-4</v>
      </c>
      <c r="AK86">
        <f>'Implied Rates'!M86</f>
        <v>4.3753868871250878E-2</v>
      </c>
      <c r="AL86">
        <f t="shared" si="44"/>
        <v>0</v>
      </c>
      <c r="AM86">
        <f t="shared" si="45"/>
        <v>0</v>
      </c>
      <c r="AN86">
        <f t="shared" si="46"/>
        <v>1754</v>
      </c>
      <c r="AO86">
        <f t="shared" si="33"/>
        <v>1739</v>
      </c>
      <c r="AP86">
        <f>_xlfn.XLOOKUP($A$75,bitcoin_futures!$A:$A,bitcoin_futures!$B:$B)*AO86</f>
        <v>69560</v>
      </c>
      <c r="AQ86">
        <f t="shared" si="47"/>
        <v>16788.75</v>
      </c>
      <c r="AR86">
        <f t="shared" si="35"/>
        <v>40597.5</v>
      </c>
      <c r="AT86">
        <f>_xlfn.XLOOKUP(A86,bitcoin_futures!$A:$A,bitcoin_futures!$B:$B)*AO86</f>
        <v>64099.54</v>
      </c>
      <c r="AU86">
        <f t="shared" si="36"/>
        <v>782.55000000001019</v>
      </c>
      <c r="AW86">
        <f>-_xlfn.XLOOKUP(A86,'Future CF'!A:A,'Future CF'!Q:Q)</f>
        <v>-780</v>
      </c>
      <c r="AX86">
        <f t="shared" si="34"/>
        <v>104697.04000000001</v>
      </c>
      <c r="AY86">
        <f t="shared" si="37"/>
        <v>2.5500000000101863</v>
      </c>
      <c r="AZ86">
        <f t="shared" si="38"/>
        <v>2.4355989433991508E-5</v>
      </c>
    </row>
    <row r="87" spans="1:54">
      <c r="A87" t="str">
        <f>bitcoin_futures!A91</f>
        <v>26.04.2024</v>
      </c>
      <c r="B87">
        <f>ROUND(bitcoin_futures!D91/bitcoin_futures!B91, 0)</f>
        <v>1759</v>
      </c>
      <c r="C87">
        <f t="shared" si="40"/>
        <v>1751</v>
      </c>
      <c r="D87">
        <f t="shared" si="40"/>
        <v>63176.079999999994</v>
      </c>
      <c r="E87">
        <f t="shared" si="40"/>
        <v>33982.5</v>
      </c>
      <c r="F87">
        <f>'Future Returns'!S87*F$4</f>
        <v>16317.5</v>
      </c>
      <c r="G87">
        <f t="shared" si="41"/>
        <v>3750</v>
      </c>
      <c r="H87">
        <f t="shared" si="42"/>
        <v>1</v>
      </c>
      <c r="L87">
        <f t="shared" si="25"/>
        <v>37632.5</v>
      </c>
      <c r="N87">
        <f t="shared" si="23"/>
        <v>0</v>
      </c>
      <c r="T87">
        <f t="shared" si="24"/>
        <v>37632.5</v>
      </c>
      <c r="W87">
        <f>(C87-C86)*bitcoin_futures!B91</f>
        <v>0</v>
      </c>
      <c r="X87">
        <f>C87*bitcoin_futures!B91</f>
        <v>63596.32</v>
      </c>
      <c r="Y87">
        <f t="shared" si="43"/>
        <v>-945.54000000000087</v>
      </c>
      <c r="AA87">
        <f>-'Future CF'!Q87</f>
        <v>970</v>
      </c>
      <c r="AC87">
        <f t="shared" si="39"/>
        <v>101228.82</v>
      </c>
      <c r="AD87">
        <f t="shared" si="48"/>
        <v>24.459999999999127</v>
      </c>
      <c r="AE87">
        <f t="shared" si="50"/>
        <v>970.00000000000728</v>
      </c>
      <c r="AF87">
        <f t="shared" si="49"/>
        <v>2.4163079249564626E-4</v>
      </c>
      <c r="AG87">
        <f>AF87-(bitcoin_futures!S91/100/360)</f>
        <v>9.226968138453516E-5</v>
      </c>
      <c r="AI87">
        <f>-'Future Returns'!Q87+Compare_IBIT_to_BTC!B86</f>
        <v>2.1131805187370005E-4</v>
      </c>
      <c r="AK87">
        <f>'Implied Rates'!M87</f>
        <v>2.8888520666685125E-2</v>
      </c>
      <c r="AL87">
        <f t="shared" si="44"/>
        <v>0</v>
      </c>
      <c r="AM87">
        <f t="shared" si="45"/>
        <v>0</v>
      </c>
      <c r="AN87">
        <f t="shared" si="46"/>
        <v>1759</v>
      </c>
      <c r="AO87">
        <f t="shared" si="33"/>
        <v>1739</v>
      </c>
      <c r="AP87">
        <f>_xlfn.XLOOKUP($A$75,bitcoin_futures!$A:$A,bitcoin_futures!$B:$B)*AO87</f>
        <v>69560</v>
      </c>
      <c r="AQ87">
        <f t="shared" si="47"/>
        <v>16122.5</v>
      </c>
      <c r="AR87">
        <f t="shared" si="35"/>
        <v>41567.5</v>
      </c>
      <c r="AT87">
        <f>_xlfn.XLOOKUP(A87,bitcoin_futures!$A:$A,bitcoin_futures!$B:$B)*AO87</f>
        <v>63160.480000000003</v>
      </c>
      <c r="AU87">
        <f t="shared" si="36"/>
        <v>-939.05999999999767</v>
      </c>
      <c r="AW87">
        <f>-_xlfn.XLOOKUP(A87,'Future CF'!A:A,'Future CF'!Q:Q)</f>
        <v>970</v>
      </c>
      <c r="AX87">
        <f t="shared" si="34"/>
        <v>104727.98000000001</v>
      </c>
      <c r="AY87">
        <f t="shared" si="37"/>
        <v>30.940000000002328</v>
      </c>
      <c r="AZ87">
        <f t="shared" si="38"/>
        <v>2.9543203258577434E-4</v>
      </c>
    </row>
    <row r="88" spans="1:54">
      <c r="A88" t="str">
        <f>bitcoin_futures!A92</f>
        <v>29.04.2024</v>
      </c>
      <c r="B88">
        <f>ROUND(bitcoin_futures!D92/bitcoin_futures!B92, 0)</f>
        <v>1748</v>
      </c>
      <c r="C88">
        <f t="shared" si="40"/>
        <v>1751</v>
      </c>
      <c r="D88">
        <f t="shared" si="40"/>
        <v>63176.079999999994</v>
      </c>
      <c r="E88">
        <f t="shared" si="40"/>
        <v>33982.5</v>
      </c>
      <c r="F88">
        <f>'Future Returns'!S88*F$4</f>
        <v>16075</v>
      </c>
      <c r="G88">
        <f t="shared" si="41"/>
        <v>4600</v>
      </c>
      <c r="H88">
        <f t="shared" si="42"/>
        <v>1</v>
      </c>
      <c r="L88">
        <f t="shared" si="25"/>
        <v>38482.5</v>
      </c>
      <c r="N88">
        <f t="shared" si="23"/>
        <v>0</v>
      </c>
      <c r="T88">
        <f t="shared" si="24"/>
        <v>38482.5</v>
      </c>
      <c r="W88">
        <f>(C88-C87)*bitcoin_futures!B92</f>
        <v>0</v>
      </c>
      <c r="X88">
        <f>C88*bitcoin_futures!B92</f>
        <v>62808.369999999995</v>
      </c>
      <c r="Y88">
        <f t="shared" si="43"/>
        <v>-787.95000000000437</v>
      </c>
      <c r="AA88">
        <f>-'Future CF'!Q88</f>
        <v>850</v>
      </c>
      <c r="AC88">
        <f t="shared" si="39"/>
        <v>101290.87</v>
      </c>
      <c r="AD88">
        <f t="shared" si="48"/>
        <v>62.049999999995634</v>
      </c>
      <c r="AE88">
        <f t="shared" si="50"/>
        <v>849.99999999999272</v>
      </c>
      <c r="AF88">
        <f t="shared" si="49"/>
        <v>6.1259223067188222E-4</v>
      </c>
      <c r="AG88">
        <f>AF88-(bitcoin_futures!S92/100/360)</f>
        <v>4.6309223067188222E-4</v>
      </c>
      <c r="AI88">
        <f>-'Future Returns'!Q88+Compare_IBIT_to_BTC!B87</f>
        <v>8.2941676201169108E-4</v>
      </c>
      <c r="AK88">
        <f>'Implied Rates'!M88</f>
        <v>6.0431746446313772E-2</v>
      </c>
      <c r="AL88">
        <f t="shared" si="44"/>
        <v>0</v>
      </c>
      <c r="AM88">
        <f t="shared" si="45"/>
        <v>0</v>
      </c>
      <c r="AN88">
        <f t="shared" si="46"/>
        <v>1748</v>
      </c>
      <c r="AO88">
        <f t="shared" si="33"/>
        <v>1739</v>
      </c>
      <c r="AP88">
        <f>_xlfn.XLOOKUP($A$75,bitcoin_futures!$A:$A,bitcoin_futures!$B:$B)*AO88</f>
        <v>69560</v>
      </c>
      <c r="AQ88">
        <f t="shared" si="47"/>
        <v>16317.5</v>
      </c>
      <c r="AR88">
        <f t="shared" si="35"/>
        <v>42417.5</v>
      </c>
      <c r="AT88">
        <f>_xlfn.XLOOKUP(A88,bitcoin_futures!$A:$A,bitcoin_futures!$B:$B)*AO88</f>
        <v>62377.929999999993</v>
      </c>
      <c r="AU88">
        <f t="shared" si="36"/>
        <v>-782.55000000001019</v>
      </c>
      <c r="AW88">
        <f>-_xlfn.XLOOKUP(A88,'Future CF'!A:A,'Future CF'!Q:Q)</f>
        <v>850</v>
      </c>
      <c r="AX88">
        <f t="shared" si="34"/>
        <v>104795.43</v>
      </c>
      <c r="AY88">
        <f t="shared" si="37"/>
        <v>67.449999999989814</v>
      </c>
      <c r="AZ88">
        <f t="shared" si="38"/>
        <v>6.4363493713408889E-4</v>
      </c>
    </row>
    <row r="89" spans="1:54">
      <c r="A89" t="str">
        <f>bitcoin_futures!A93</f>
        <v>30.04.2024</v>
      </c>
      <c r="B89">
        <f>ROUND(bitcoin_futures!D93/bitcoin_futures!B93, 0)</f>
        <v>1786</v>
      </c>
      <c r="C89">
        <f t="shared" si="40"/>
        <v>1751</v>
      </c>
      <c r="D89">
        <f t="shared" si="40"/>
        <v>63176.079999999994</v>
      </c>
      <c r="E89">
        <f t="shared" si="40"/>
        <v>33982.5</v>
      </c>
      <c r="F89">
        <f>'Future Returns'!S89*F$4</f>
        <v>15862.5</v>
      </c>
      <c r="G89">
        <f t="shared" si="41"/>
        <v>8650</v>
      </c>
      <c r="H89">
        <f t="shared" si="42"/>
        <v>1</v>
      </c>
      <c r="L89">
        <f t="shared" si="25"/>
        <v>42532.5</v>
      </c>
      <c r="N89">
        <f t="shared" si="23"/>
        <v>0</v>
      </c>
      <c r="T89">
        <f t="shared" si="24"/>
        <v>42532.5</v>
      </c>
      <c r="W89">
        <f>(C89-C88)*bitcoin_futures!B93</f>
        <v>0</v>
      </c>
      <c r="X89">
        <f>C89*bitcoin_futures!B93</f>
        <v>58781.07</v>
      </c>
      <c r="Y89">
        <f t="shared" si="43"/>
        <v>-4027.2999999999956</v>
      </c>
      <c r="AA89">
        <f>-'Future CF'!Q89</f>
        <v>4050</v>
      </c>
      <c r="AC89">
        <f t="shared" si="39"/>
        <v>101313.57</v>
      </c>
      <c r="AD89">
        <f t="shared" si="48"/>
        <v>22.700000000004366</v>
      </c>
      <c r="AE89">
        <f t="shared" si="50"/>
        <v>4050.0000000000073</v>
      </c>
      <c r="AF89">
        <f t="shared" si="49"/>
        <v>2.2405685635205989E-4</v>
      </c>
      <c r="AG89">
        <f>AF89-(bitcoin_futures!S93/100/360)</f>
        <v>7.4640189685393237E-5</v>
      </c>
      <c r="AI89">
        <f>-'Future Returns'!Q89+Compare_IBIT_to_BTC!B88</f>
        <v>-2.9064766977672518E-4</v>
      </c>
      <c r="AK89">
        <f>'Implied Rates'!M89</f>
        <v>-4.595236944615011E-2</v>
      </c>
      <c r="AL89">
        <f t="shared" si="44"/>
        <v>0</v>
      </c>
      <c r="AM89">
        <f t="shared" si="45"/>
        <v>1</v>
      </c>
      <c r="AN89">
        <f t="shared" si="46"/>
        <v>1786</v>
      </c>
      <c r="AO89">
        <f t="shared" si="33"/>
        <v>1739</v>
      </c>
      <c r="AP89">
        <f>_xlfn.XLOOKUP($A$75,bitcoin_futures!$A:$A,bitcoin_futures!$B:$B)*AO89</f>
        <v>69560</v>
      </c>
      <c r="AQ89">
        <f t="shared" si="47"/>
        <v>16075</v>
      </c>
      <c r="AR89">
        <f t="shared" si="35"/>
        <v>46467.5</v>
      </c>
      <c r="AT89">
        <f>_xlfn.XLOOKUP(A89,bitcoin_futures!$A:$A,bitcoin_futures!$B:$B)*AO89</f>
        <v>58378.23</v>
      </c>
      <c r="AU89">
        <f t="shared" si="36"/>
        <v>-3999.6999999999898</v>
      </c>
      <c r="AW89">
        <f>-_xlfn.XLOOKUP(A89,'Future CF'!A:A,'Future CF'!Q:Q)</f>
        <v>4050</v>
      </c>
      <c r="AX89">
        <f t="shared" si="34"/>
        <v>104845.73000000001</v>
      </c>
      <c r="AY89">
        <f t="shared" si="37"/>
        <v>50.300000000010186</v>
      </c>
      <c r="AZ89">
        <f t="shared" si="38"/>
        <v>4.7975248968184191E-4</v>
      </c>
      <c r="BB89">
        <f>AT89-_xlfn.XLOOKUP(A89,bitcoin_futures!A:A,bitcoin_futures!O:O)</f>
        <v>-3906.7699999999968</v>
      </c>
    </row>
    <row r="90" spans="1:54">
      <c r="A90" t="str">
        <f>bitcoin_futures!A94</f>
        <v>01.05.2024</v>
      </c>
      <c r="B90">
        <f>ROUND(bitcoin_futures!D94/bitcoin_futures!B94, 0)</f>
        <v>1788</v>
      </c>
      <c r="C90">
        <f t="shared" si="40"/>
        <v>1751</v>
      </c>
      <c r="D90">
        <f t="shared" si="40"/>
        <v>63176.079999999994</v>
      </c>
      <c r="E90">
        <f t="shared" si="40"/>
        <v>33982.5</v>
      </c>
      <c r="F90">
        <f>'Future Returns'!S90*F$4</f>
        <v>14850</v>
      </c>
      <c r="G90">
        <f t="shared" si="41"/>
        <v>10695</v>
      </c>
      <c r="H90">
        <f t="shared" si="42"/>
        <v>1</v>
      </c>
      <c r="L90">
        <f>L89+AA90</f>
        <v>44577.5</v>
      </c>
      <c r="N90">
        <f t="shared" si="23"/>
        <v>0</v>
      </c>
      <c r="T90">
        <f t="shared" si="24"/>
        <v>44577.5</v>
      </c>
      <c r="W90">
        <f>(C90-C89)*bitcoin_futures!B94</f>
        <v>0</v>
      </c>
      <c r="X90">
        <f>C90*bitcoin_futures!B94</f>
        <v>56714.89</v>
      </c>
      <c r="Y90">
        <f t="shared" si="43"/>
        <v>-2066.1800000000003</v>
      </c>
      <c r="AA90">
        <f>-'Future CF'!Q90</f>
        <v>2045</v>
      </c>
      <c r="AC90">
        <f t="shared" si="39"/>
        <v>101292.39</v>
      </c>
      <c r="AD90">
        <f t="shared" si="48"/>
        <v>-21.180000000000291</v>
      </c>
      <c r="AE90">
        <f t="shared" si="50"/>
        <v>2044.9999999999927</v>
      </c>
      <c r="AF90">
        <f t="shared" si="49"/>
        <v>-2.0909764297199712E-4</v>
      </c>
      <c r="AG90">
        <f>AF90-(bitcoin_futures!S94/100/360)</f>
        <v>-3.5812542074977491E-4</v>
      </c>
      <c r="AI90">
        <f>-'Future Returns'!Q90+Compare_IBIT_to_BTC!B89</f>
        <v>-7.2282250566432088E-4</v>
      </c>
      <c r="AK90">
        <f>'Implied Rates'!M90</f>
        <v>-4.9263530088927254E-2</v>
      </c>
      <c r="AL90">
        <f t="shared" si="44"/>
        <v>0</v>
      </c>
      <c r="AM90">
        <f t="shared" si="45"/>
        <v>1</v>
      </c>
      <c r="AN90">
        <f t="shared" si="46"/>
        <v>1788</v>
      </c>
    </row>
    <row r="91" spans="1:54">
      <c r="A91" t="str">
        <f>bitcoin_futures!A95</f>
        <v>02.05.2024</v>
      </c>
      <c r="B91">
        <f>ROUND(bitcoin_futures!D95/bitcoin_futures!B95, 0)</f>
        <v>1751</v>
      </c>
      <c r="C91">
        <f t="shared" si="40"/>
        <v>1751</v>
      </c>
      <c r="D91">
        <f t="shared" si="40"/>
        <v>63176.079999999994</v>
      </c>
      <c r="E91">
        <f t="shared" si="40"/>
        <v>33982.5</v>
      </c>
      <c r="F91">
        <f>'Future Returns'!S91*F$4</f>
        <v>14338.75</v>
      </c>
      <c r="G91">
        <f t="shared" si="41"/>
        <v>8285</v>
      </c>
      <c r="H91">
        <f t="shared" si="42"/>
        <v>1</v>
      </c>
      <c r="L91">
        <f t="shared" si="25"/>
        <v>42167.5</v>
      </c>
      <c r="N91">
        <f t="shared" si="23"/>
        <v>0</v>
      </c>
      <c r="T91">
        <f t="shared" si="24"/>
        <v>42167.5</v>
      </c>
      <c r="W91">
        <f>(C91-C90)*bitcoin_futures!B95</f>
        <v>0</v>
      </c>
      <c r="X91">
        <f>C91*bitcoin_futures!B95</f>
        <v>59183.799999999996</v>
      </c>
      <c r="Y91">
        <f t="shared" si="43"/>
        <v>2468.9099999999962</v>
      </c>
      <c r="AA91">
        <f>-'Future CF'!Q91</f>
        <v>-2410</v>
      </c>
      <c r="AC91">
        <f t="shared" si="39"/>
        <v>101351.29999999999</v>
      </c>
      <c r="AD91">
        <f t="shared" si="48"/>
        <v>58.909999999996217</v>
      </c>
      <c r="AE91">
        <f t="shared" si="50"/>
        <v>-2410.0000000000073</v>
      </c>
      <c r="AF91">
        <f t="shared" si="49"/>
        <v>5.8124562783108083E-4</v>
      </c>
      <c r="AG91">
        <f>AF91-(bitcoin_futures!S95/100/360)</f>
        <v>4.3257896116441415E-4</v>
      </c>
      <c r="AI91">
        <f>-'Future Returns'!Q91+Compare_IBIT_to_BTC!B90</f>
        <v>1.5129498608904904E-3</v>
      </c>
      <c r="AK91">
        <f>'Implied Rates'!M91</f>
        <v>5.4865139511344418E-2</v>
      </c>
      <c r="AL91">
        <f t="shared" si="44"/>
        <v>0</v>
      </c>
      <c r="AM91">
        <f t="shared" si="45"/>
        <v>0</v>
      </c>
      <c r="AN91">
        <f t="shared" si="46"/>
        <v>1751</v>
      </c>
    </row>
    <row r="92" spans="1:54">
      <c r="A92" t="str">
        <f>bitcoin_futures!A96</f>
        <v>03.05.2024</v>
      </c>
      <c r="B92">
        <f>ROUND(bitcoin_futures!D96/bitcoin_futures!B96, 0)</f>
        <v>1745</v>
      </c>
      <c r="C92">
        <f t="shared" si="40"/>
        <v>1751</v>
      </c>
      <c r="D92">
        <f t="shared" si="40"/>
        <v>63176.079999999994</v>
      </c>
      <c r="E92">
        <f t="shared" si="40"/>
        <v>33982.5</v>
      </c>
      <c r="F92">
        <f>'Future Returns'!S92*F$4</f>
        <v>14941.25</v>
      </c>
      <c r="G92">
        <f t="shared" si="41"/>
        <v>5460</v>
      </c>
      <c r="H92">
        <f t="shared" si="42"/>
        <v>1</v>
      </c>
      <c r="L92">
        <f t="shared" si="25"/>
        <v>39342.5</v>
      </c>
      <c r="N92">
        <f t="shared" si="23"/>
        <v>0</v>
      </c>
      <c r="T92">
        <f t="shared" si="24"/>
        <v>39342.5</v>
      </c>
      <c r="W92">
        <f>(C92-C91)*bitcoin_futures!B96</f>
        <v>0</v>
      </c>
      <c r="X92">
        <f>C92*bitcoin_futures!B96</f>
        <v>61985.399999999994</v>
      </c>
      <c r="Y92">
        <f t="shared" si="43"/>
        <v>2801.5999999999985</v>
      </c>
      <c r="AA92">
        <f>-'Future CF'!Q92</f>
        <v>-2825</v>
      </c>
      <c r="AC92">
        <f t="shared" si="39"/>
        <v>101327.9</v>
      </c>
      <c r="AD92">
        <f t="shared" si="48"/>
        <v>-23.400000000001455</v>
      </c>
      <c r="AE92">
        <f t="shared" si="50"/>
        <v>-2824.9999999999927</v>
      </c>
      <c r="AF92">
        <f t="shared" si="49"/>
        <v>-2.3093343491774188E-4</v>
      </c>
      <c r="AG92">
        <f>AF92-(bitcoin_futures!S96/100/360)</f>
        <v>-3.8026676825107526E-4</v>
      </c>
      <c r="AI92">
        <f>-'Future Returns'!Q92+Compare_IBIT_to_BTC!B91</f>
        <v>6.8809939521553842E-5</v>
      </c>
      <c r="AK92">
        <f>'Implied Rates'!M92</f>
        <v>7.6411344937699743E-2</v>
      </c>
      <c r="AL92">
        <f t="shared" si="44"/>
        <v>0</v>
      </c>
      <c r="AM92">
        <f t="shared" si="45"/>
        <v>0</v>
      </c>
      <c r="AN92">
        <f t="shared" si="46"/>
        <v>1745</v>
      </c>
    </row>
    <row r="93" spans="1:54">
      <c r="A93" t="str">
        <f>bitcoin_futures!A97</f>
        <v>06.05.2024</v>
      </c>
      <c r="B93">
        <f>ROUND(bitcoin_futures!D97/bitcoin_futures!B97, 0)</f>
        <v>1751</v>
      </c>
      <c r="C93">
        <f t="shared" si="40"/>
        <v>1751</v>
      </c>
      <c r="D93">
        <f t="shared" si="40"/>
        <v>63176.079999999994</v>
      </c>
      <c r="E93">
        <f t="shared" si="40"/>
        <v>33982.5</v>
      </c>
      <c r="F93">
        <f>'Future Returns'!S93*F$4</f>
        <v>15647.5</v>
      </c>
      <c r="G93">
        <f t="shared" si="41"/>
        <v>4465</v>
      </c>
      <c r="H93">
        <f t="shared" si="42"/>
        <v>1</v>
      </c>
      <c r="L93">
        <f>L92+AA93</f>
        <v>38347.5</v>
      </c>
      <c r="N93">
        <f t="shared" si="23"/>
        <v>0</v>
      </c>
      <c r="T93">
        <f t="shared" si="24"/>
        <v>38347.5</v>
      </c>
      <c r="W93">
        <f>(C93-C92)*bitcoin_futures!B97</f>
        <v>0</v>
      </c>
      <c r="X93">
        <f>C93*bitcoin_futures!B97</f>
        <v>63053.509999999995</v>
      </c>
      <c r="Y93">
        <f t="shared" si="43"/>
        <v>1068.1100000000006</v>
      </c>
      <c r="AA93">
        <f>-'Future CF'!Q93</f>
        <v>-995</v>
      </c>
      <c r="AC93">
        <f t="shared" si="39"/>
        <v>101401.01</v>
      </c>
      <c r="AD93">
        <f t="shared" si="48"/>
        <v>73.110000000000582</v>
      </c>
      <c r="AE93">
        <f t="shared" si="50"/>
        <v>-995</v>
      </c>
      <c r="AF93">
        <f t="shared" si="49"/>
        <v>7.2099873561417768E-4</v>
      </c>
      <c r="AG93">
        <f>AF93-(bitcoin_futures!S97/100/360)</f>
        <v>5.7144318005862213E-4</v>
      </c>
      <c r="AI93">
        <f>-'Future Returns'!Q93+Compare_IBIT_to_BTC!B92</f>
        <v>1.3345302538355919E-3</v>
      </c>
      <c r="AK93">
        <f>'Implied Rates'!M93</f>
        <v>5.3431416642333751E-2</v>
      </c>
      <c r="AL93">
        <f t="shared" si="44"/>
        <v>0</v>
      </c>
      <c r="AM93">
        <f t="shared" si="45"/>
        <v>0</v>
      </c>
      <c r="AN93">
        <f t="shared" si="46"/>
        <v>1751</v>
      </c>
    </row>
    <row r="94" spans="1:54">
      <c r="A94" t="str">
        <f>bitcoin_futures!A98</f>
        <v>07.05.2024</v>
      </c>
      <c r="B94">
        <f>ROUND(bitcoin_futures!D98/bitcoin_futures!B98, 0)</f>
        <v>1757</v>
      </c>
      <c r="C94">
        <f t="shared" si="40"/>
        <v>1751</v>
      </c>
      <c r="D94">
        <f t="shared" si="40"/>
        <v>63176.079999999994</v>
      </c>
      <c r="E94">
        <f t="shared" si="40"/>
        <v>33982.5</v>
      </c>
      <c r="F94">
        <f>'Future Returns'!S94*F$4</f>
        <v>15896.25</v>
      </c>
      <c r="G94">
        <f t="shared" si="41"/>
        <v>4685</v>
      </c>
      <c r="H94">
        <f t="shared" si="42"/>
        <v>1</v>
      </c>
      <c r="L94">
        <f t="shared" si="25"/>
        <v>38567.5</v>
      </c>
      <c r="N94">
        <f t="shared" si="23"/>
        <v>0</v>
      </c>
      <c r="T94">
        <f t="shared" si="24"/>
        <v>38567.5</v>
      </c>
      <c r="W94">
        <f>(C94-C93)*bitcoin_futures!B98</f>
        <v>0</v>
      </c>
      <c r="X94">
        <f>C94*bitcoin_futures!B98</f>
        <v>62913.43</v>
      </c>
      <c r="Y94">
        <f t="shared" si="43"/>
        <v>-140.07999999999447</v>
      </c>
      <c r="AA94">
        <f>-'Future CF'!Q94</f>
        <v>220</v>
      </c>
      <c r="AC94">
        <f t="shared" si="39"/>
        <v>101480.93</v>
      </c>
      <c r="AD94">
        <f t="shared" si="48"/>
        <v>79.92000000000553</v>
      </c>
      <c r="AE94">
        <f t="shared" si="50"/>
        <v>219.99999999999272</v>
      </c>
      <c r="AF94">
        <f t="shared" si="49"/>
        <v>7.8753712643356278E-4</v>
      </c>
      <c r="AG94">
        <f>AF94-(bitcoin_futures!S98/100/360)</f>
        <v>6.3798157087800722E-4</v>
      </c>
      <c r="AI94">
        <f>-'Future Returns'!Q94+Compare_IBIT_to_BTC!B93</f>
        <v>1.2383304096917971E-3</v>
      </c>
      <c r="AK94">
        <f>'Implied Rates'!M94</f>
        <v>2.5146086420486435E-2</v>
      </c>
      <c r="AL94">
        <f t="shared" si="44"/>
        <v>0</v>
      </c>
      <c r="AM94">
        <f t="shared" si="45"/>
        <v>0</v>
      </c>
      <c r="AN94">
        <f t="shared" si="46"/>
        <v>1757</v>
      </c>
    </row>
    <row r="95" spans="1:54">
      <c r="A95" t="str">
        <f>bitcoin_futures!A99</f>
        <v>08.05.2024</v>
      </c>
      <c r="B95">
        <f>ROUND(bitcoin_futures!D99/bitcoin_futures!B99, 0)</f>
        <v>1760</v>
      </c>
      <c r="C95">
        <f t="shared" si="40"/>
        <v>1751</v>
      </c>
      <c r="D95">
        <f t="shared" si="40"/>
        <v>63176.079999999994</v>
      </c>
      <c r="E95">
        <f t="shared" si="40"/>
        <v>33982.5</v>
      </c>
      <c r="F95">
        <f>'Future Returns'!S95*F$4</f>
        <v>15841.25</v>
      </c>
      <c r="G95">
        <f t="shared" si="41"/>
        <v>5590</v>
      </c>
      <c r="H95">
        <f t="shared" si="42"/>
        <v>1</v>
      </c>
      <c r="L95">
        <f t="shared" si="25"/>
        <v>39472.5</v>
      </c>
      <c r="N95">
        <f t="shared" si="23"/>
        <v>0</v>
      </c>
      <c r="T95">
        <f t="shared" si="24"/>
        <v>39472.5</v>
      </c>
      <c r="W95">
        <f>(C95-C94)*bitcoin_futures!B99</f>
        <v>0</v>
      </c>
      <c r="X95">
        <f>C95*bitcoin_futures!B99</f>
        <v>61950.380000000005</v>
      </c>
      <c r="Y95">
        <f t="shared" si="43"/>
        <v>-963.04999999999563</v>
      </c>
      <c r="AA95">
        <f>-'Future CF'!Q95</f>
        <v>905</v>
      </c>
      <c r="AC95">
        <f t="shared" si="39"/>
        <v>101422.88</v>
      </c>
      <c r="AD95">
        <f t="shared" si="48"/>
        <v>-58.049999999995634</v>
      </c>
      <c r="AE95">
        <f t="shared" si="50"/>
        <v>905.00000000000728</v>
      </c>
      <c r="AF95">
        <f t="shared" si="49"/>
        <v>-5.7235606009211758E-4</v>
      </c>
      <c r="AG95">
        <f>AF95-(bitcoin_futures!S99/100/360)</f>
        <v>-7.2185606009211758E-4</v>
      </c>
      <c r="AI95">
        <f>-'Future Returns'!Q95+Compare_IBIT_to_BTC!B94</f>
        <v>-1.0252099256887835E-3</v>
      </c>
      <c r="AK95">
        <f>'Implied Rates'!M95</f>
        <v>2.1278526958536714E-2</v>
      </c>
      <c r="AL95">
        <f t="shared" si="44"/>
        <v>0</v>
      </c>
      <c r="AM95">
        <f t="shared" si="45"/>
        <v>0</v>
      </c>
      <c r="AN95">
        <f t="shared" si="46"/>
        <v>1760</v>
      </c>
    </row>
    <row r="96" spans="1:54">
      <c r="A96" t="str">
        <f>bitcoin_futures!A100</f>
        <v>09.05.2024</v>
      </c>
      <c r="B96">
        <f>ROUND(bitcoin_futures!D100/bitcoin_futures!B100, 0)</f>
        <v>1752</v>
      </c>
      <c r="C96">
        <f t="shared" si="40"/>
        <v>1751</v>
      </c>
      <c r="D96">
        <f t="shared" si="40"/>
        <v>63176.079999999994</v>
      </c>
      <c r="E96">
        <f t="shared" si="40"/>
        <v>33982.5</v>
      </c>
      <c r="F96">
        <f>'Future Returns'!S96*F$4</f>
        <v>15615</v>
      </c>
      <c r="G96">
        <f t="shared" si="41"/>
        <v>5210</v>
      </c>
      <c r="H96">
        <f t="shared" si="42"/>
        <v>1</v>
      </c>
      <c r="L96">
        <f t="shared" si="25"/>
        <v>39092.5</v>
      </c>
      <c r="N96">
        <f t="shared" si="23"/>
        <v>0</v>
      </c>
      <c r="T96">
        <f t="shared" si="24"/>
        <v>39092.5</v>
      </c>
      <c r="W96">
        <f>(C96-C95)*bitcoin_futures!B100</f>
        <v>0</v>
      </c>
      <c r="X96">
        <f>C96*bitcoin_futures!B100</f>
        <v>62300.579999999994</v>
      </c>
      <c r="Y96">
        <f t="shared" si="43"/>
        <v>350.19999999998981</v>
      </c>
      <c r="AA96">
        <f>-'Future CF'!Q96</f>
        <v>-380</v>
      </c>
      <c r="AC96">
        <f t="shared" si="39"/>
        <v>101393.07999999999</v>
      </c>
      <c r="AD96">
        <f t="shared" si="48"/>
        <v>-29.800000000010186</v>
      </c>
      <c r="AE96">
        <f t="shared" si="50"/>
        <v>-380.00000000000728</v>
      </c>
      <c r="AF96">
        <f t="shared" si="49"/>
        <v>-2.9390565904507677E-4</v>
      </c>
      <c r="AG96">
        <f>AF96-(bitcoin_futures!S100/100/360)</f>
        <v>-4.4318343682285457E-4</v>
      </c>
      <c r="AI96">
        <f>-'Future Returns'!Q96+Compare_IBIT_to_BTC!B95</f>
        <v>-4.3098244266959098E-4</v>
      </c>
      <c r="AK96">
        <f>'Implied Rates'!M96</f>
        <v>6.1876008125861803E-2</v>
      </c>
      <c r="AL96">
        <f t="shared" si="44"/>
        <v>0</v>
      </c>
      <c r="AM96">
        <f t="shared" si="45"/>
        <v>0</v>
      </c>
      <c r="AN96">
        <f t="shared" si="46"/>
        <v>1752</v>
      </c>
    </row>
    <row r="97" spans="1:43">
      <c r="A97" t="str">
        <f>bitcoin_futures!A101</f>
        <v>10.05.2024</v>
      </c>
      <c r="B97">
        <f>ROUND(bitcoin_futures!D101/bitcoin_futures!B101, 0)</f>
        <v>1754</v>
      </c>
      <c r="C97">
        <f t="shared" si="40"/>
        <v>1751</v>
      </c>
      <c r="D97">
        <f t="shared" si="40"/>
        <v>63176.079999999994</v>
      </c>
      <c r="E97">
        <f t="shared" si="40"/>
        <v>33982.5</v>
      </c>
      <c r="F97">
        <f>'Future Returns'!S97*F$4</f>
        <v>15710</v>
      </c>
      <c r="G97">
        <f t="shared" si="41"/>
        <v>7100</v>
      </c>
      <c r="H97">
        <f t="shared" si="42"/>
        <v>1</v>
      </c>
      <c r="L97">
        <f t="shared" si="25"/>
        <v>40982.5</v>
      </c>
      <c r="N97">
        <f t="shared" si="23"/>
        <v>0</v>
      </c>
      <c r="T97">
        <f t="shared" si="24"/>
        <v>40982.5</v>
      </c>
      <c r="W97">
        <f>(C97-C96)*bitcoin_futures!B101</f>
        <v>0</v>
      </c>
      <c r="X97">
        <f>C97*bitcoin_futures!B101</f>
        <v>60549.579999999994</v>
      </c>
      <c r="Y97">
        <f t="shared" si="43"/>
        <v>-1751</v>
      </c>
      <c r="AA97">
        <f>-'Future CF'!Q97</f>
        <v>1890</v>
      </c>
      <c r="AC97">
        <f t="shared" si="39"/>
        <v>101532.07999999999</v>
      </c>
      <c r="AD97">
        <f t="shared" si="48"/>
        <v>139</v>
      </c>
      <c r="AE97">
        <f t="shared" si="50"/>
        <v>1890</v>
      </c>
      <c r="AF97">
        <f t="shared" si="49"/>
        <v>1.3690254351137101E-3</v>
      </c>
      <c r="AG97">
        <f>AF97-(bitcoin_futures!S101/100/360)</f>
        <v>1.2199421017803768E-3</v>
      </c>
      <c r="AI97">
        <f>-'Future Returns'!Q97+Compare_IBIT_to_BTC!B96</f>
        <v>1.9707071216673484E-3</v>
      </c>
      <c r="AK97">
        <f>'Implied Rates'!M97</f>
        <v>3.5868801809890938E-2</v>
      </c>
      <c r="AL97">
        <f t="shared" si="44"/>
        <v>0</v>
      </c>
      <c r="AM97">
        <f t="shared" si="45"/>
        <v>0</v>
      </c>
      <c r="AN97">
        <f t="shared" si="46"/>
        <v>1754</v>
      </c>
    </row>
    <row r="98" spans="1:43">
      <c r="A98" t="str">
        <f>bitcoin_futures!A102</f>
        <v>13.05.2024</v>
      </c>
      <c r="B98">
        <f>ROUND(bitcoin_futures!D102/bitcoin_futures!B102, 0)</f>
        <v>1750</v>
      </c>
      <c r="C98">
        <f t="shared" si="40"/>
        <v>1751</v>
      </c>
      <c r="D98">
        <f t="shared" si="40"/>
        <v>63176.079999999994</v>
      </c>
      <c r="E98">
        <f t="shared" si="40"/>
        <v>33982.5</v>
      </c>
      <c r="F98">
        <f>'Future Returns'!S98*F$4</f>
        <v>15237.5</v>
      </c>
      <c r="G98">
        <f t="shared" si="41"/>
        <v>4570</v>
      </c>
      <c r="H98">
        <f t="shared" si="42"/>
        <v>1</v>
      </c>
      <c r="L98">
        <f>L97+AA98</f>
        <v>38452.5</v>
      </c>
      <c r="N98">
        <f t="shared" si="23"/>
        <v>0</v>
      </c>
      <c r="T98">
        <f t="shared" si="24"/>
        <v>38452.5</v>
      </c>
      <c r="W98">
        <f>(C98-C97)*bitcoin_futures!B102</f>
        <v>0</v>
      </c>
      <c r="X98">
        <f>C98*bitcoin_futures!B102</f>
        <v>63036</v>
      </c>
      <c r="Y98">
        <f t="shared" si="43"/>
        <v>2486.4200000000055</v>
      </c>
      <c r="AA98">
        <f>-'Future CF'!Q98</f>
        <v>-2530</v>
      </c>
      <c r="AC98">
        <f t="shared" si="39"/>
        <v>101488.5</v>
      </c>
      <c r="AD98">
        <f t="shared" si="48"/>
        <v>-43.57999999999447</v>
      </c>
      <c r="AE98">
        <f t="shared" si="50"/>
        <v>-2529.9999999999927</v>
      </c>
      <c r="AF98">
        <f t="shared" si="49"/>
        <v>-4.2940825807844701E-4</v>
      </c>
      <c r="AG98">
        <f>AF98-(bitcoin_futures!S102/100/360)</f>
        <v>-5.7882492474511363E-4</v>
      </c>
      <c r="AI98">
        <f>-'Future Returns'!Q98+Compare_IBIT_to_BTC!B97</f>
        <v>-4.4523500332829813E-4</v>
      </c>
      <c r="AK98">
        <f>'Implied Rates'!M98</f>
        <v>6.9792235760820498E-2</v>
      </c>
      <c r="AL98">
        <f t="shared" si="44"/>
        <v>0</v>
      </c>
      <c r="AM98">
        <f t="shared" si="45"/>
        <v>0</v>
      </c>
      <c r="AN98">
        <f t="shared" si="46"/>
        <v>1750</v>
      </c>
    </row>
    <row r="99" spans="1:43">
      <c r="A99" t="str">
        <f>bitcoin_futures!A103</f>
        <v>14.05.2024</v>
      </c>
      <c r="B99">
        <f>ROUND(bitcoin_futures!D103/bitcoin_futures!B103, 0)</f>
        <v>1754</v>
      </c>
      <c r="C99">
        <f t="shared" si="40"/>
        <v>1751</v>
      </c>
      <c r="D99">
        <f t="shared" si="40"/>
        <v>63176.079999999994</v>
      </c>
      <c r="E99">
        <f t="shared" si="40"/>
        <v>33982.5</v>
      </c>
      <c r="F99">
        <f>'Future Returns'!S99*F$4</f>
        <v>15870</v>
      </c>
      <c r="G99">
        <f t="shared" si="41"/>
        <v>6215</v>
      </c>
      <c r="H99">
        <f t="shared" si="42"/>
        <v>1</v>
      </c>
      <c r="L99">
        <f t="shared" si="25"/>
        <v>40097.5</v>
      </c>
      <c r="N99">
        <f t="shared" si="23"/>
        <v>0</v>
      </c>
      <c r="T99">
        <f t="shared" si="24"/>
        <v>40097.5</v>
      </c>
      <c r="W99">
        <f>(C99-C98)*bitcoin_futures!B103</f>
        <v>0</v>
      </c>
      <c r="X99">
        <f>C99*bitcoin_futures!B103</f>
        <v>61407.57</v>
      </c>
      <c r="Y99">
        <f t="shared" si="43"/>
        <v>-1628.4300000000003</v>
      </c>
      <c r="AA99">
        <f>-'Future CF'!Q99</f>
        <v>1645</v>
      </c>
      <c r="AC99">
        <f t="shared" si="39"/>
        <v>101505.07</v>
      </c>
      <c r="AD99">
        <f t="shared" si="48"/>
        <v>16.569999999999709</v>
      </c>
      <c r="AE99">
        <f t="shared" si="50"/>
        <v>1645.0000000000073</v>
      </c>
      <c r="AF99">
        <f t="shared" si="49"/>
        <v>1.6324307741475089E-4</v>
      </c>
      <c r="AG99">
        <f>AF99-(bitcoin_futures!S103/100/360)</f>
        <v>1.4048632970306416E-5</v>
      </c>
      <c r="AI99">
        <f>-'Future Returns'!Q99+Compare_IBIT_to_BTC!B98</f>
        <v>8.0340264650289456E-5</v>
      </c>
      <c r="AK99">
        <f>'Implied Rates'!M99</f>
        <v>5.1206417499415346E-2</v>
      </c>
      <c r="AL99">
        <f t="shared" si="44"/>
        <v>0</v>
      </c>
      <c r="AM99">
        <f t="shared" si="45"/>
        <v>0</v>
      </c>
      <c r="AN99">
        <f t="shared" si="46"/>
        <v>1754</v>
      </c>
    </row>
    <row r="100" spans="1:43" s="3" customFormat="1">
      <c r="A100" s="3" t="str">
        <f>bitcoin_futures!A104</f>
        <v>15.05.2024</v>
      </c>
      <c r="B100">
        <f>ROUND(bitcoin_futures!D104/bitcoin_futures!B104, 0)</f>
        <v>1750</v>
      </c>
      <c r="C100" s="3">
        <f>B100</f>
        <v>1750</v>
      </c>
      <c r="D100" s="3">
        <f>B100*bitcoin_futures!B104</f>
        <v>65922.5</v>
      </c>
      <c r="E100" s="3">
        <f>'Future Returns'!S100</f>
        <v>31162.5</v>
      </c>
      <c r="F100" s="3">
        <f>'Future Returns'!S100*F$4</f>
        <v>15581.25</v>
      </c>
      <c r="G100">
        <f t="shared" si="41"/>
        <v>1555</v>
      </c>
      <c r="H100">
        <f t="shared" si="42"/>
        <v>1</v>
      </c>
      <c r="L100">
        <f t="shared" si="25"/>
        <v>35437.5</v>
      </c>
      <c r="N100">
        <f t="shared" si="23"/>
        <v>0</v>
      </c>
      <c r="O100"/>
      <c r="P100"/>
      <c r="Q100"/>
      <c r="R100"/>
      <c r="S100"/>
      <c r="T100">
        <f t="shared" si="24"/>
        <v>35437.5</v>
      </c>
      <c r="U100"/>
      <c r="V100"/>
      <c r="W100">
        <f>(C100-C99)*bitcoin_futures!B104</f>
        <v>-37.67</v>
      </c>
      <c r="X100">
        <f>C100*bitcoin_futures!B104</f>
        <v>65922.5</v>
      </c>
      <c r="Y100">
        <f t="shared" si="43"/>
        <v>4552.6000000000004</v>
      </c>
      <c r="AA100">
        <f>-'Future CF'!Q100</f>
        <v>-4660</v>
      </c>
      <c r="AC100">
        <f t="shared" si="39"/>
        <v>101360</v>
      </c>
      <c r="AD100">
        <f t="shared" si="48"/>
        <v>-107.39999999999964</v>
      </c>
      <c r="AE100">
        <f t="shared" si="50"/>
        <v>-4697.6700000000073</v>
      </c>
      <c r="AF100">
        <f t="shared" si="49"/>
        <v>-1.0595895816890256E-3</v>
      </c>
      <c r="AG100">
        <f>AF100-(bitcoin_futures!S104/100/360)</f>
        <v>-1.2085618039112478E-3</v>
      </c>
      <c r="AI100">
        <f>-'Future Returns'!Q100+Compare_IBIT_to_BTC!B99</f>
        <v>-1.2244106780028435E-3</v>
      </c>
      <c r="AK100">
        <f>'Implied Rates'!M100</f>
        <v>6.1180928565243375E-2</v>
      </c>
      <c r="AL100">
        <f t="shared" si="44"/>
        <v>0</v>
      </c>
      <c r="AM100">
        <f t="shared" si="45"/>
        <v>0</v>
      </c>
      <c r="AN100">
        <f t="shared" si="46"/>
        <v>1750</v>
      </c>
      <c r="AQ100"/>
    </row>
    <row r="101" spans="1:43">
      <c r="A101" t="str">
        <f>bitcoin_futures!A105</f>
        <v>16.05.2024</v>
      </c>
      <c r="B101">
        <f>ROUND(bitcoin_futures!D105/bitcoin_futures!B105, 0)</f>
        <v>1758</v>
      </c>
      <c r="C101">
        <f t="shared" ref="C101:E121" si="51">C$100</f>
        <v>1750</v>
      </c>
      <c r="D101">
        <f t="shared" si="51"/>
        <v>65922.5</v>
      </c>
      <c r="E101">
        <f t="shared" si="51"/>
        <v>31162.5</v>
      </c>
      <c r="F101">
        <f>'Future Returns'!S101*F$4</f>
        <v>16757.5</v>
      </c>
      <c r="G101">
        <f t="shared" si="41"/>
        <v>2590</v>
      </c>
      <c r="H101">
        <f t="shared" si="42"/>
        <v>1</v>
      </c>
      <c r="L101">
        <f t="shared" si="25"/>
        <v>36472.5</v>
      </c>
      <c r="N101">
        <f t="shared" si="23"/>
        <v>0</v>
      </c>
      <c r="T101">
        <f t="shared" si="24"/>
        <v>36472.5</v>
      </c>
      <c r="W101">
        <f>(C101-C100)*bitcoin_futures!B105</f>
        <v>0</v>
      </c>
      <c r="X101">
        <f>C101*bitcoin_futures!B105</f>
        <v>65012.5</v>
      </c>
      <c r="Y101">
        <f t="shared" si="43"/>
        <v>-910</v>
      </c>
      <c r="AA101">
        <f>-'Future CF'!Q101</f>
        <v>1035</v>
      </c>
      <c r="AC101">
        <f t="shared" si="39"/>
        <v>101485</v>
      </c>
      <c r="AD101">
        <f t="shared" si="48"/>
        <v>125</v>
      </c>
      <c r="AE101">
        <f t="shared" si="50"/>
        <v>1035</v>
      </c>
      <c r="AF101">
        <f t="shared" si="49"/>
        <v>1.2317091195743213E-3</v>
      </c>
      <c r="AG101">
        <f>AF101-(bitcoin_futures!S105/100/360)</f>
        <v>1.0830424529076545E-3</v>
      </c>
      <c r="AI101">
        <f>-'Future Returns'!Q101+Compare_IBIT_to_BTC!B100</f>
        <v>1.6367592479758046E-3</v>
      </c>
      <c r="AK101">
        <f>'Implied Rates'!M101</f>
        <v>3.9807108360570886E-2</v>
      </c>
      <c r="AL101">
        <f t="shared" si="44"/>
        <v>0</v>
      </c>
      <c r="AM101">
        <f t="shared" si="45"/>
        <v>0</v>
      </c>
      <c r="AN101">
        <f t="shared" si="46"/>
        <v>1758</v>
      </c>
    </row>
    <row r="102" spans="1:43">
      <c r="A102" t="str">
        <f>bitcoin_futures!A106</f>
        <v>17.05.2024</v>
      </c>
      <c r="B102">
        <f>ROUND(bitcoin_futures!D106/bitcoin_futures!B106, 0)</f>
        <v>1747</v>
      </c>
      <c r="C102">
        <f t="shared" si="51"/>
        <v>1750</v>
      </c>
      <c r="D102">
        <f t="shared" si="51"/>
        <v>65922.5</v>
      </c>
      <c r="E102">
        <f t="shared" si="51"/>
        <v>31162.5</v>
      </c>
      <c r="F102">
        <f>'Future Returns'!S102*F$4</f>
        <v>16498.75</v>
      </c>
      <c r="G102">
        <f t="shared" si="41"/>
        <v>670</v>
      </c>
      <c r="H102">
        <f t="shared" si="42"/>
        <v>1</v>
      </c>
      <c r="L102">
        <f t="shared" si="25"/>
        <v>34552.5</v>
      </c>
      <c r="N102">
        <f t="shared" si="23"/>
        <v>0</v>
      </c>
      <c r="T102">
        <f t="shared" si="24"/>
        <v>34552.5</v>
      </c>
      <c r="W102">
        <f>(C102-C101)*bitcoin_futures!B106</f>
        <v>0</v>
      </c>
      <c r="X102">
        <f>C102*bitcoin_futures!B106</f>
        <v>66990</v>
      </c>
      <c r="Y102">
        <f t="shared" si="43"/>
        <v>1977.5</v>
      </c>
      <c r="AA102">
        <f>-'Future CF'!Q102</f>
        <v>-1920</v>
      </c>
      <c r="AC102">
        <f t="shared" si="39"/>
        <v>101542.5</v>
      </c>
      <c r="AD102">
        <f t="shared" si="48"/>
        <v>57.5</v>
      </c>
      <c r="AE102">
        <f t="shared" si="50"/>
        <v>-1920</v>
      </c>
      <c r="AF102">
        <f t="shared" si="49"/>
        <v>5.6626535687027599E-4</v>
      </c>
      <c r="AG102">
        <f>AF102-(bitcoin_futures!S106/100/360)</f>
        <v>4.1718202353694268E-4</v>
      </c>
      <c r="AI102">
        <f>-'Future Returns'!Q102+Compare_IBIT_to_BTC!B101</f>
        <v>1.3241143416285843E-3</v>
      </c>
      <c r="AK102">
        <f>'Implied Rates'!M102</f>
        <v>5.9605007701493573E-2</v>
      </c>
      <c r="AL102">
        <f t="shared" si="44"/>
        <v>0</v>
      </c>
      <c r="AM102">
        <f t="shared" si="45"/>
        <v>0</v>
      </c>
      <c r="AN102">
        <f t="shared" si="46"/>
        <v>1747</v>
      </c>
    </row>
    <row r="103" spans="1:43">
      <c r="A103" t="str">
        <f>bitcoin_futures!A107</f>
        <v>20.05.2024</v>
      </c>
      <c r="B103">
        <f>ROUND(bitcoin_futures!D107/bitcoin_futures!B107, 0)</f>
        <v>1735</v>
      </c>
      <c r="C103">
        <f t="shared" si="51"/>
        <v>1750</v>
      </c>
      <c r="D103">
        <f t="shared" si="51"/>
        <v>65922.5</v>
      </c>
      <c r="E103">
        <f t="shared" si="51"/>
        <v>31162.5</v>
      </c>
      <c r="F103">
        <f>'Future Returns'!S103*F$4</f>
        <v>16978.75</v>
      </c>
      <c r="G103">
        <f t="shared" si="41"/>
        <v>-2410</v>
      </c>
      <c r="H103">
        <f t="shared" si="42"/>
        <v>1</v>
      </c>
      <c r="L103">
        <f>L102+AA103</f>
        <v>31472.5</v>
      </c>
      <c r="N103">
        <f t="shared" si="23"/>
        <v>0</v>
      </c>
      <c r="T103">
        <f t="shared" si="24"/>
        <v>31472.5</v>
      </c>
      <c r="W103">
        <f>(C103-C102)*bitcoin_futures!B107</f>
        <v>0</v>
      </c>
      <c r="X103">
        <f>C103*bitcoin_futures!B107</f>
        <v>69947.5</v>
      </c>
      <c r="Y103">
        <f t="shared" si="43"/>
        <v>2957.5</v>
      </c>
      <c r="AA103">
        <f>-'Future CF'!Q103</f>
        <v>-3080</v>
      </c>
      <c r="AC103">
        <f t="shared" si="39"/>
        <v>101420</v>
      </c>
      <c r="AD103">
        <f t="shared" si="48"/>
        <v>-122.5</v>
      </c>
      <c r="AE103">
        <f t="shared" si="50"/>
        <v>-3080</v>
      </c>
      <c r="AF103">
        <f t="shared" si="49"/>
        <v>-1.2078485505817394E-3</v>
      </c>
      <c r="AG103">
        <f>AF103-(bitcoin_futures!S107/100/360)</f>
        <v>-1.3571541061372949E-3</v>
      </c>
      <c r="AI103">
        <f>-'Future Returns'!Q103+Compare_IBIT_to_BTC!B102</f>
        <v>-1.2024257994754234E-3</v>
      </c>
      <c r="AK103">
        <f>'Implied Rates'!M103</f>
        <v>9.9290245960723889E-2</v>
      </c>
      <c r="AL103">
        <f t="shared" si="44"/>
        <v>0</v>
      </c>
      <c r="AM103">
        <f t="shared" si="45"/>
        <v>0</v>
      </c>
      <c r="AN103">
        <f t="shared" si="46"/>
        <v>1735</v>
      </c>
    </row>
    <row r="104" spans="1:43">
      <c r="A104" t="str">
        <f>bitcoin_futures!A108</f>
        <v>21.05.2024</v>
      </c>
      <c r="B104">
        <f>ROUND(bitcoin_futures!D108/bitcoin_futures!B108, 0)</f>
        <v>1763</v>
      </c>
      <c r="C104">
        <f t="shared" si="51"/>
        <v>1750</v>
      </c>
      <c r="D104">
        <f t="shared" si="51"/>
        <v>65922.5</v>
      </c>
      <c r="E104">
        <f t="shared" si="51"/>
        <v>31162.5</v>
      </c>
      <c r="F104">
        <f>'Future Returns'!S104*F$4</f>
        <v>17748.75</v>
      </c>
      <c r="G104">
        <f t="shared" si="41"/>
        <v>-1475</v>
      </c>
      <c r="H104">
        <f t="shared" si="42"/>
        <v>1</v>
      </c>
      <c r="L104">
        <f t="shared" si="25"/>
        <v>32407.5</v>
      </c>
      <c r="N104">
        <f t="shared" si="23"/>
        <v>0</v>
      </c>
      <c r="T104">
        <f t="shared" si="24"/>
        <v>32407.5</v>
      </c>
      <c r="W104">
        <f>(C104-C103)*bitcoin_futures!B108</f>
        <v>0</v>
      </c>
      <c r="X104">
        <f>C104*bitcoin_futures!B108</f>
        <v>69072.5</v>
      </c>
      <c r="Y104">
        <f t="shared" si="43"/>
        <v>-875</v>
      </c>
      <c r="AA104">
        <f>-'Future CF'!Q104</f>
        <v>935</v>
      </c>
      <c r="AC104">
        <f t="shared" si="39"/>
        <v>101480</v>
      </c>
      <c r="AD104">
        <f t="shared" si="48"/>
        <v>60</v>
      </c>
      <c r="AE104">
        <f t="shared" si="50"/>
        <v>935</v>
      </c>
      <c r="AF104">
        <f t="shared" si="49"/>
        <v>5.9124950729207723E-4</v>
      </c>
      <c r="AG104">
        <f>AF104-(bitcoin_futures!S108/100/360)</f>
        <v>4.4208284062541054E-4</v>
      </c>
      <c r="AI104">
        <f>-'Future Returns'!Q104+Compare_IBIT_to_BTC!B103</f>
        <v>6.6055950865184267E-4</v>
      </c>
      <c r="AK104">
        <f>'Implied Rates'!M104</f>
        <v>2.9391188597279516E-2</v>
      </c>
      <c r="AL104">
        <f t="shared" si="44"/>
        <v>0</v>
      </c>
      <c r="AM104">
        <f t="shared" si="45"/>
        <v>0</v>
      </c>
      <c r="AN104">
        <f t="shared" si="46"/>
        <v>1763</v>
      </c>
    </row>
    <row r="105" spans="1:43">
      <c r="A105" t="str">
        <f>bitcoin_futures!A109</f>
        <v>22.05.2024</v>
      </c>
      <c r="B105">
        <f>ROUND(bitcoin_futures!D109/bitcoin_futures!B109, 0)</f>
        <v>1753</v>
      </c>
      <c r="C105">
        <f t="shared" si="51"/>
        <v>1750</v>
      </c>
      <c r="D105">
        <f t="shared" si="51"/>
        <v>65922.5</v>
      </c>
      <c r="E105">
        <f t="shared" si="51"/>
        <v>31162.5</v>
      </c>
      <c r="F105">
        <f>'Future Returns'!S105*F$4</f>
        <v>17515</v>
      </c>
      <c r="G105">
        <f t="shared" si="41"/>
        <v>-1805</v>
      </c>
      <c r="H105">
        <f t="shared" si="42"/>
        <v>1</v>
      </c>
      <c r="L105">
        <f t="shared" si="25"/>
        <v>32077.5</v>
      </c>
      <c r="N105">
        <f t="shared" si="23"/>
        <v>0</v>
      </c>
      <c r="T105">
        <f t="shared" si="24"/>
        <v>32077.5</v>
      </c>
      <c r="W105">
        <f>(C105-C104)*bitcoin_futures!B109</f>
        <v>0</v>
      </c>
      <c r="X105">
        <f>C105*bitcoin_futures!B109</f>
        <v>69492.5</v>
      </c>
      <c r="Y105">
        <f t="shared" si="43"/>
        <v>420</v>
      </c>
      <c r="AA105">
        <f>-'Future CF'!Q105</f>
        <v>-330</v>
      </c>
      <c r="AC105">
        <f t="shared" si="39"/>
        <v>101570</v>
      </c>
      <c r="AD105">
        <f t="shared" si="48"/>
        <v>90</v>
      </c>
      <c r="AE105">
        <f t="shared" si="50"/>
        <v>-330</v>
      </c>
      <c r="AF105">
        <f t="shared" si="49"/>
        <v>8.860884119326573E-4</v>
      </c>
      <c r="AG105">
        <f>AF105-(bitcoin_futures!S109/100/360)</f>
        <v>7.3711618971043509E-4</v>
      </c>
      <c r="AI105">
        <f>-'Future Returns'!Q105+Compare_IBIT_to_BTC!B104</f>
        <v>1.370319161085402E-3</v>
      </c>
      <c r="AK105">
        <f>'Implied Rates'!M105</f>
        <v>4.9013372048712922E-2</v>
      </c>
      <c r="AL105">
        <f t="shared" si="44"/>
        <v>0</v>
      </c>
      <c r="AM105">
        <f t="shared" si="45"/>
        <v>0</v>
      </c>
      <c r="AN105">
        <f t="shared" si="46"/>
        <v>1753</v>
      </c>
    </row>
    <row r="106" spans="1:43">
      <c r="A106" t="str">
        <f>bitcoin_futures!A110</f>
        <v>23.05.2024</v>
      </c>
      <c r="B106">
        <f>ROUND(bitcoin_futures!D110/bitcoin_futures!B110, 0)</f>
        <v>1760</v>
      </c>
      <c r="C106">
        <f t="shared" si="51"/>
        <v>1750</v>
      </c>
      <c r="D106">
        <f t="shared" si="51"/>
        <v>65922.5</v>
      </c>
      <c r="E106">
        <f t="shared" si="51"/>
        <v>31162.5</v>
      </c>
      <c r="F106">
        <f>'Future Returns'!S106*F$4</f>
        <v>17597.5</v>
      </c>
      <c r="G106">
        <f t="shared" si="41"/>
        <v>805</v>
      </c>
      <c r="H106">
        <f t="shared" si="42"/>
        <v>1</v>
      </c>
      <c r="L106">
        <f t="shared" si="25"/>
        <v>34687.5</v>
      </c>
      <c r="N106">
        <f t="shared" si="23"/>
        <v>0</v>
      </c>
      <c r="T106">
        <f t="shared" si="24"/>
        <v>34687.5</v>
      </c>
      <c r="W106">
        <f>(C106-C105)*bitcoin_futures!B110</f>
        <v>0</v>
      </c>
      <c r="X106">
        <f>C106*bitcoin_futures!B110</f>
        <v>66972.5</v>
      </c>
      <c r="Y106">
        <f t="shared" si="43"/>
        <v>-2520</v>
      </c>
      <c r="AA106">
        <f>-'Future CF'!Q106</f>
        <v>2610</v>
      </c>
      <c r="AC106">
        <f t="shared" si="39"/>
        <v>101660</v>
      </c>
      <c r="AD106">
        <f t="shared" si="48"/>
        <v>90</v>
      </c>
      <c r="AE106">
        <f t="shared" si="50"/>
        <v>2610</v>
      </c>
      <c r="AF106">
        <f t="shared" si="49"/>
        <v>8.8530395435766282E-4</v>
      </c>
      <c r="AG106">
        <f>AF106-(bitcoin_futures!S110/100/360)</f>
        <v>7.3624839880210733E-4</v>
      </c>
      <c r="AI106">
        <f>-'Future Returns'!Q106+Compare_IBIT_to_BTC!B105</f>
        <v>8.1622448931775032E-4</v>
      </c>
      <c r="AK106">
        <f>'Implied Rates'!M106</f>
        <v>2.9291895139837099E-2</v>
      </c>
      <c r="AL106">
        <f t="shared" si="44"/>
        <v>0</v>
      </c>
      <c r="AM106">
        <f t="shared" si="45"/>
        <v>0</v>
      </c>
      <c r="AN106">
        <f t="shared" si="46"/>
        <v>1760</v>
      </c>
    </row>
    <row r="107" spans="1:43">
      <c r="A107" t="str">
        <f>bitcoin_futures!A111</f>
        <v>24.05.2024</v>
      </c>
      <c r="B107">
        <f>ROUND(bitcoin_futures!D111/bitcoin_futures!B111, 0)</f>
        <v>1747</v>
      </c>
      <c r="C107">
        <f t="shared" si="51"/>
        <v>1750</v>
      </c>
      <c r="D107">
        <f t="shared" si="51"/>
        <v>65922.5</v>
      </c>
      <c r="E107">
        <f t="shared" si="51"/>
        <v>31162.5</v>
      </c>
      <c r="F107">
        <f>'Future Returns'!S107*F$4</f>
        <v>16945</v>
      </c>
      <c r="G107">
        <f t="shared" si="41"/>
        <v>-1480</v>
      </c>
      <c r="H107">
        <f t="shared" si="42"/>
        <v>1</v>
      </c>
      <c r="L107">
        <f t="shared" si="25"/>
        <v>32402.5</v>
      </c>
      <c r="N107">
        <f t="shared" si="23"/>
        <v>0</v>
      </c>
      <c r="T107">
        <f t="shared" si="24"/>
        <v>32402.5</v>
      </c>
      <c r="W107">
        <f>(C107-C106)*bitcoin_futures!B111</f>
        <v>0</v>
      </c>
      <c r="X107">
        <f>C107*bitcoin_futures!B111</f>
        <v>69055</v>
      </c>
      <c r="Y107">
        <f t="shared" si="43"/>
        <v>2082.5</v>
      </c>
      <c r="AA107">
        <f>-'Future CF'!Q107</f>
        <v>-2285</v>
      </c>
      <c r="AC107">
        <f t="shared" si="39"/>
        <v>101457.5</v>
      </c>
      <c r="AD107">
        <f t="shared" si="48"/>
        <v>-202.5</v>
      </c>
      <c r="AE107">
        <f t="shared" si="50"/>
        <v>-2285</v>
      </c>
      <c r="AF107">
        <f t="shared" si="49"/>
        <v>-1.9959096173274523E-3</v>
      </c>
      <c r="AG107">
        <f>AF107-(bitcoin_futures!S111/100/360)</f>
        <v>-2.1454096173274522E-3</v>
      </c>
      <c r="AI107">
        <f>-'Future Returns'!Q107+Compare_IBIT_to_BTC!B106</f>
        <v>-2.6171570775368434E-3</v>
      </c>
      <c r="AK107">
        <f>'Implied Rates'!M107</f>
        <v>7.6683228828263283E-2</v>
      </c>
      <c r="AL107">
        <f t="shared" si="44"/>
        <v>0</v>
      </c>
      <c r="AM107">
        <f t="shared" si="45"/>
        <v>0</v>
      </c>
      <c r="AN107">
        <f t="shared" si="46"/>
        <v>1747</v>
      </c>
    </row>
    <row r="108" spans="1:43">
      <c r="A108" t="str">
        <f>bitcoin_futures!A112</f>
        <v>27.05.2024</v>
      </c>
      <c r="B108">
        <f>ROUND(bitcoin_futures!D112/bitcoin_futures!B112, 0)</f>
        <v>1767</v>
      </c>
      <c r="C108">
        <f t="shared" si="51"/>
        <v>1750</v>
      </c>
      <c r="D108">
        <f t="shared" si="51"/>
        <v>65922.5</v>
      </c>
      <c r="E108">
        <f t="shared" si="51"/>
        <v>31162.5</v>
      </c>
      <c r="F108">
        <f>'Future Returns'!S108*F$4</f>
        <v>17516.25</v>
      </c>
      <c r="G108">
        <f t="shared" si="41"/>
        <v>-1480</v>
      </c>
      <c r="H108">
        <f t="shared" si="42"/>
        <v>1</v>
      </c>
      <c r="L108">
        <f>L107+AA108</f>
        <v>32402.5</v>
      </c>
      <c r="N108">
        <f t="shared" si="23"/>
        <v>0</v>
      </c>
      <c r="T108">
        <f t="shared" si="24"/>
        <v>32402.5</v>
      </c>
      <c r="W108">
        <f>(C108-C107)*bitcoin_futures!B112</f>
        <v>0</v>
      </c>
      <c r="X108">
        <f>C108*bitcoin_futures!B112</f>
        <v>69055</v>
      </c>
      <c r="Y108">
        <f t="shared" si="43"/>
        <v>0</v>
      </c>
      <c r="AA108">
        <f>-'Future CF'!Q108</f>
        <v>0</v>
      </c>
      <c r="AC108">
        <f t="shared" si="39"/>
        <v>101457.5</v>
      </c>
      <c r="AD108">
        <f t="shared" si="48"/>
        <v>0</v>
      </c>
      <c r="AE108">
        <f t="shared" si="50"/>
        <v>0</v>
      </c>
      <c r="AF108">
        <f t="shared" si="49"/>
        <v>0</v>
      </c>
      <c r="AG108">
        <f>AF108-(bitcoin_futures!S112/100/360)</f>
        <v>-1.495E-4</v>
      </c>
      <c r="AI108">
        <f>-'Future Returns'!Q108+Compare_IBIT_to_BTC!B107</f>
        <v>0</v>
      </c>
      <c r="AK108">
        <f>'Implied Rates'!M108</f>
        <v>2.3714397364186013E-2</v>
      </c>
      <c r="AL108">
        <f t="shared" si="44"/>
        <v>0</v>
      </c>
      <c r="AM108">
        <f t="shared" si="45"/>
        <v>0</v>
      </c>
      <c r="AN108">
        <f t="shared" si="46"/>
        <v>1767</v>
      </c>
    </row>
    <row r="109" spans="1:43">
      <c r="A109" t="str">
        <f>bitcoin_futures!A113</f>
        <v>28.05.2024</v>
      </c>
      <c r="B109">
        <f>ROUND(bitcoin_futures!D113/bitcoin_futures!B113, 0)</f>
        <v>1750</v>
      </c>
      <c r="C109">
        <f t="shared" si="51"/>
        <v>1750</v>
      </c>
      <c r="D109">
        <f t="shared" si="51"/>
        <v>65922.5</v>
      </c>
      <c r="E109">
        <f t="shared" si="51"/>
        <v>31162.5</v>
      </c>
      <c r="F109">
        <f>'Future Returns'!S109*F$4</f>
        <v>17516.25</v>
      </c>
      <c r="G109">
        <f t="shared" si="41"/>
        <v>-490</v>
      </c>
      <c r="H109">
        <f t="shared" si="42"/>
        <v>1</v>
      </c>
      <c r="L109">
        <f t="shared" si="25"/>
        <v>33392.5</v>
      </c>
      <c r="N109">
        <f t="shared" si="23"/>
        <v>0</v>
      </c>
      <c r="T109">
        <f t="shared" si="24"/>
        <v>33392.5</v>
      </c>
      <c r="W109">
        <f>(C109-C108)*bitcoin_futures!B113</f>
        <v>0</v>
      </c>
      <c r="X109">
        <f>C109*bitcoin_futures!B113</f>
        <v>68215</v>
      </c>
      <c r="Y109">
        <f t="shared" si="43"/>
        <v>-840</v>
      </c>
      <c r="AA109">
        <f>-'Future CF'!Q109</f>
        <v>990</v>
      </c>
      <c r="AC109">
        <f t="shared" si="39"/>
        <v>101607.5</v>
      </c>
      <c r="AD109">
        <f t="shared" si="48"/>
        <v>150</v>
      </c>
      <c r="AE109">
        <f t="shared" si="50"/>
        <v>990</v>
      </c>
      <c r="AF109">
        <f t="shared" si="49"/>
        <v>1.4762689762074651E-3</v>
      </c>
      <c r="AG109">
        <f>AF109-(bitcoin_futures!S113/100/360)</f>
        <v>1.3268523095407985E-3</v>
      </c>
      <c r="AI109">
        <f>-'Future Returns'!Q109+Compare_IBIT_to_BTC!B108</f>
        <v>1.9655197445539487E-3</v>
      </c>
      <c r="AK109">
        <f>'Implied Rates'!M109</f>
        <v>6.7568766623177012E-2</v>
      </c>
      <c r="AL109">
        <f t="shared" si="44"/>
        <v>0</v>
      </c>
      <c r="AM109">
        <f t="shared" si="45"/>
        <v>0</v>
      </c>
      <c r="AN109">
        <f t="shared" si="46"/>
        <v>1750</v>
      </c>
    </row>
    <row r="110" spans="1:43">
      <c r="A110" t="str">
        <f>bitcoin_futures!A114</f>
        <v>29.05.2024</v>
      </c>
      <c r="B110">
        <f>ROUND(bitcoin_futures!D114/bitcoin_futures!B114, 0)</f>
        <v>1759</v>
      </c>
      <c r="C110">
        <f t="shared" si="51"/>
        <v>1750</v>
      </c>
      <c r="D110">
        <f t="shared" si="51"/>
        <v>65922.5</v>
      </c>
      <c r="E110">
        <f t="shared" si="51"/>
        <v>31162.5</v>
      </c>
      <c r="F110">
        <f>'Future Returns'!S110*F$4</f>
        <v>17268.75</v>
      </c>
      <c r="G110">
        <f t="shared" si="41"/>
        <v>805</v>
      </c>
      <c r="H110">
        <f t="shared" si="42"/>
        <v>1</v>
      </c>
      <c r="L110">
        <f t="shared" si="25"/>
        <v>34687.5</v>
      </c>
      <c r="N110">
        <f t="shared" si="23"/>
        <v>0</v>
      </c>
      <c r="T110">
        <f t="shared" si="24"/>
        <v>34687.5</v>
      </c>
      <c r="W110">
        <f>(C110-C109)*bitcoin_futures!B114</f>
        <v>0</v>
      </c>
      <c r="X110">
        <f>C110*bitcoin_futures!B114</f>
        <v>67060</v>
      </c>
      <c r="Y110">
        <f t="shared" si="43"/>
        <v>-1155</v>
      </c>
      <c r="AA110">
        <f>-'Future CF'!Q110</f>
        <v>1295</v>
      </c>
      <c r="AC110">
        <f t="shared" si="39"/>
        <v>101747.5</v>
      </c>
      <c r="AD110">
        <f t="shared" si="48"/>
        <v>140</v>
      </c>
      <c r="AE110">
        <f t="shared" si="50"/>
        <v>1295</v>
      </c>
      <c r="AF110">
        <f t="shared" si="49"/>
        <v>1.3759551831740338E-3</v>
      </c>
      <c r="AG110">
        <f>AF110-(bitcoin_futures!S114/100/360)</f>
        <v>1.2266218498407004E-3</v>
      </c>
      <c r="AI110">
        <f>-'Future Returns'!Q110+Compare_IBIT_to_BTC!B109</f>
        <v>1.8159780891191662E-3</v>
      </c>
      <c r="AK110">
        <f>'Implied Rates'!M110</f>
        <v>2.9388582806677332E-2</v>
      </c>
      <c r="AL110">
        <f t="shared" si="44"/>
        <v>0</v>
      </c>
      <c r="AM110">
        <f t="shared" si="45"/>
        <v>0</v>
      </c>
      <c r="AN110">
        <f t="shared" si="46"/>
        <v>1759</v>
      </c>
    </row>
    <row r="111" spans="1:43">
      <c r="A111" t="str">
        <f>bitcoin_futures!A115</f>
        <v>30.05.2024</v>
      </c>
      <c r="B111">
        <f>ROUND(bitcoin_futures!D115/bitcoin_futures!B115, 0)</f>
        <v>1761</v>
      </c>
      <c r="C111">
        <f t="shared" si="51"/>
        <v>1750</v>
      </c>
      <c r="D111">
        <f t="shared" si="51"/>
        <v>65922.5</v>
      </c>
      <c r="E111">
        <f t="shared" si="51"/>
        <v>31162.5</v>
      </c>
      <c r="F111">
        <f>'Future Returns'!S111*F$4</f>
        <v>16945</v>
      </c>
      <c r="G111">
        <f t="shared" si="41"/>
        <v>-760</v>
      </c>
      <c r="H111">
        <f t="shared" si="42"/>
        <v>1</v>
      </c>
      <c r="L111">
        <f t="shared" si="25"/>
        <v>33122.5</v>
      </c>
      <c r="N111">
        <f t="shared" si="23"/>
        <v>0</v>
      </c>
      <c r="T111">
        <f t="shared" si="24"/>
        <v>33122.5</v>
      </c>
      <c r="W111">
        <f>(C111-C110)*bitcoin_futures!B115</f>
        <v>0</v>
      </c>
      <c r="X111">
        <f>C111*bitcoin_futures!B115</f>
        <v>68530</v>
      </c>
      <c r="Y111">
        <f t="shared" si="43"/>
        <v>1470</v>
      </c>
      <c r="AA111">
        <f>-'Future CF'!Q111</f>
        <v>-1565</v>
      </c>
      <c r="AC111">
        <f t="shared" si="39"/>
        <v>101652.5</v>
      </c>
      <c r="AD111">
        <f t="shared" si="48"/>
        <v>-95</v>
      </c>
      <c r="AE111">
        <f t="shared" si="50"/>
        <v>-1565</v>
      </c>
      <c r="AF111">
        <f t="shared" si="49"/>
        <v>-9.3455645458793437E-4</v>
      </c>
      <c r="AG111">
        <f>AF111-(bitcoin_futures!S115/100/360)</f>
        <v>-1.0840008990323788E-3</v>
      </c>
      <c r="AI111">
        <f>-'Future Returns'!Q111+Compare_IBIT_to_BTC!B110</f>
        <v>-1.1687388462366284E-3</v>
      </c>
      <c r="AK111">
        <f>'Implied Rates'!M111</f>
        <v>3.1774195409328687E-2</v>
      </c>
      <c r="AL111">
        <f t="shared" si="44"/>
        <v>0</v>
      </c>
      <c r="AM111">
        <f t="shared" si="45"/>
        <v>0</v>
      </c>
      <c r="AN111">
        <f t="shared" si="46"/>
        <v>1761</v>
      </c>
    </row>
    <row r="112" spans="1:43">
      <c r="A112" t="str">
        <f>bitcoin_futures!A116</f>
        <v>31.05.2024</v>
      </c>
      <c r="B112">
        <f>ROUND(bitcoin_futures!D116/bitcoin_futures!B116, 0)</f>
        <v>1751</v>
      </c>
      <c r="C112">
        <f t="shared" si="51"/>
        <v>1750</v>
      </c>
      <c r="D112">
        <f t="shared" si="51"/>
        <v>65922.5</v>
      </c>
      <c r="E112">
        <f t="shared" si="51"/>
        <v>31162.5</v>
      </c>
      <c r="F112">
        <f>'Future Returns'!S112*F$4</f>
        <v>17336.25</v>
      </c>
      <c r="G112">
        <f t="shared" si="41"/>
        <v>550</v>
      </c>
      <c r="H112">
        <f t="shared" si="42"/>
        <v>1</v>
      </c>
      <c r="L112">
        <f t="shared" si="25"/>
        <v>34432.5</v>
      </c>
      <c r="N112">
        <f t="shared" si="23"/>
        <v>0</v>
      </c>
      <c r="T112">
        <f t="shared" si="24"/>
        <v>34432.5</v>
      </c>
      <c r="W112">
        <f>(C112-C111)*bitcoin_futures!B116</f>
        <v>0</v>
      </c>
      <c r="X112">
        <f>C112*bitcoin_futures!B116</f>
        <v>67462.5</v>
      </c>
      <c r="Y112">
        <f t="shared" si="43"/>
        <v>-1067.5</v>
      </c>
      <c r="AA112">
        <f>-'Future CF'!Q112</f>
        <v>1310</v>
      </c>
      <c r="AC112">
        <f t="shared" si="39"/>
        <v>101895</v>
      </c>
      <c r="AD112">
        <f t="shared" si="48"/>
        <v>242.5</v>
      </c>
      <c r="AE112">
        <f t="shared" si="50"/>
        <v>1310</v>
      </c>
      <c r="AF112">
        <f t="shared" si="49"/>
        <v>2.3799008783551697E-3</v>
      </c>
      <c r="AG112">
        <f>AF112-(bitcoin_futures!S116/100/360)</f>
        <v>2.2309842116885032E-3</v>
      </c>
      <c r="AI112">
        <f>-'Future Returns'!Q112+Compare_IBIT_to_BTC!B111</f>
        <v>3.3139324767408225E-3</v>
      </c>
      <c r="AK112">
        <f>'Implied Rates'!M112</f>
        <v>4.6741719086066613E-2</v>
      </c>
      <c r="AL112">
        <f t="shared" si="44"/>
        <v>0</v>
      </c>
      <c r="AM112">
        <f t="shared" si="45"/>
        <v>0</v>
      </c>
      <c r="AN112">
        <f t="shared" si="46"/>
        <v>1751</v>
      </c>
    </row>
    <row r="113" spans="1:43">
      <c r="A113" t="str">
        <f>bitcoin_futures!A117</f>
        <v>03.06.2024</v>
      </c>
      <c r="B113">
        <f>ROUND(bitcoin_futures!D117/bitcoin_futures!B117, 0)</f>
        <v>1752</v>
      </c>
      <c r="C113">
        <f t="shared" si="51"/>
        <v>1750</v>
      </c>
      <c r="D113">
        <f t="shared" si="51"/>
        <v>65922.5</v>
      </c>
      <c r="E113">
        <f t="shared" si="51"/>
        <v>31162.5</v>
      </c>
      <c r="F113">
        <f>'Future Returns'!S113*F$4</f>
        <v>17008.75</v>
      </c>
      <c r="G113">
        <f t="shared" si="41"/>
        <v>-1075</v>
      </c>
      <c r="H113">
        <f t="shared" si="42"/>
        <v>1</v>
      </c>
      <c r="L113">
        <f>L112+AA113</f>
        <v>32807.5</v>
      </c>
      <c r="N113">
        <f t="shared" ref="N113:N176" si="52">IF(L113&lt;F113,1,0)</f>
        <v>0</v>
      </c>
      <c r="T113">
        <f t="shared" ref="T113:T176" si="53">L113</f>
        <v>32807.5</v>
      </c>
      <c r="W113">
        <f>(C113-C112)*bitcoin_futures!B117</f>
        <v>0</v>
      </c>
      <c r="X113">
        <f>C113*bitcoin_futures!B117</f>
        <v>69020</v>
      </c>
      <c r="Y113">
        <f t="shared" si="43"/>
        <v>1557.5</v>
      </c>
      <c r="AA113">
        <f>-'Future CF'!Q113</f>
        <v>-1625</v>
      </c>
      <c r="AC113">
        <f t="shared" si="39"/>
        <v>101827.5</v>
      </c>
      <c r="AD113">
        <f t="shared" si="48"/>
        <v>-67.5</v>
      </c>
      <c r="AE113">
        <f t="shared" si="50"/>
        <v>-1625</v>
      </c>
      <c r="AF113">
        <f t="shared" si="49"/>
        <v>-6.6288576268689692E-4</v>
      </c>
      <c r="AG113">
        <f>AF113-(bitcoin_futures!S117/100/360)</f>
        <v>-8.1205242935356362E-4</v>
      </c>
      <c r="AI113">
        <f>-'Future Returns'!Q113+Compare_IBIT_to_BTC!B112</f>
        <v>-7.9786506468354154E-4</v>
      </c>
      <c r="AK113">
        <f>'Implied Rates'!M113</f>
        <v>5.1537710873759579E-2</v>
      </c>
      <c r="AL113">
        <f t="shared" si="44"/>
        <v>0</v>
      </c>
      <c r="AM113">
        <f t="shared" si="45"/>
        <v>0</v>
      </c>
      <c r="AN113">
        <f t="shared" si="46"/>
        <v>1752</v>
      </c>
    </row>
    <row r="114" spans="1:43">
      <c r="A114" t="str">
        <f>bitcoin_futures!A118</f>
        <v>04.06.2024</v>
      </c>
      <c r="B114">
        <f>ROUND(bitcoin_futures!D118/bitcoin_futures!B118, 0)</f>
        <v>1754</v>
      </c>
      <c r="C114">
        <f t="shared" si="51"/>
        <v>1750</v>
      </c>
      <c r="D114">
        <f t="shared" si="51"/>
        <v>65922.5</v>
      </c>
      <c r="E114">
        <f t="shared" si="51"/>
        <v>31162.5</v>
      </c>
      <c r="F114">
        <f>'Future Returns'!S114*F$4</f>
        <v>17415</v>
      </c>
      <c r="G114">
        <f t="shared" si="41"/>
        <v>-2500</v>
      </c>
      <c r="H114">
        <f t="shared" si="42"/>
        <v>1</v>
      </c>
      <c r="L114">
        <f t="shared" ref="L114" si="54">L113+AA114</f>
        <v>31382.5</v>
      </c>
      <c r="N114">
        <f t="shared" si="52"/>
        <v>0</v>
      </c>
      <c r="T114">
        <f t="shared" si="53"/>
        <v>31382.5</v>
      </c>
      <c r="W114">
        <f>(C114-C113)*bitcoin_futures!B118</f>
        <v>0</v>
      </c>
      <c r="X114">
        <f>C114*bitcoin_futures!B118</f>
        <v>70297.5</v>
      </c>
      <c r="Y114">
        <f t="shared" si="43"/>
        <v>1277.5</v>
      </c>
      <c r="AA114">
        <f>-'Future CF'!Q114</f>
        <v>-1425</v>
      </c>
      <c r="AC114">
        <f t="shared" si="39"/>
        <v>101680</v>
      </c>
      <c r="AD114">
        <f t="shared" si="48"/>
        <v>-147.5</v>
      </c>
      <c r="AE114">
        <f t="shared" si="50"/>
        <v>-1425</v>
      </c>
      <c r="AF114">
        <f t="shared" si="49"/>
        <v>-1.4506294256490951E-3</v>
      </c>
      <c r="AG114">
        <f>AF114-(bitcoin_futures!S118/100/360)</f>
        <v>-1.5997960923157617E-3</v>
      </c>
      <c r="AI114">
        <f>-'Future Returns'!Q114+Compare_IBIT_to_BTC!B113</f>
        <v>-1.9473752255957932E-3</v>
      </c>
      <c r="AK114">
        <f>'Implied Rates'!M114</f>
        <v>5.9155041918260043E-2</v>
      </c>
      <c r="AL114">
        <f t="shared" si="44"/>
        <v>0</v>
      </c>
      <c r="AM114">
        <f t="shared" si="45"/>
        <v>0</v>
      </c>
      <c r="AN114">
        <f t="shared" si="46"/>
        <v>1754</v>
      </c>
    </row>
    <row r="115" spans="1:43">
      <c r="A115" t="str">
        <f>bitcoin_futures!A119</f>
        <v>05.06.2024</v>
      </c>
      <c r="B115">
        <f>ROUND(bitcoin_futures!D119/bitcoin_futures!B119, 0)</f>
        <v>1748</v>
      </c>
      <c r="C115">
        <f t="shared" si="51"/>
        <v>1750</v>
      </c>
      <c r="D115">
        <f t="shared" si="51"/>
        <v>65922.5</v>
      </c>
      <c r="E115">
        <f t="shared" si="51"/>
        <v>31162.5</v>
      </c>
      <c r="F115">
        <f>'Future Returns'!S115*F$4</f>
        <v>17771.25</v>
      </c>
      <c r="G115">
        <f t="shared" si="41"/>
        <v>-3305</v>
      </c>
      <c r="H115">
        <f t="shared" si="42"/>
        <v>1</v>
      </c>
      <c r="L115">
        <f>L114+AA115</f>
        <v>30577.5</v>
      </c>
      <c r="N115">
        <f t="shared" si="52"/>
        <v>0</v>
      </c>
      <c r="T115">
        <f t="shared" si="53"/>
        <v>30577.5</v>
      </c>
      <c r="W115">
        <f>(C115-C114)*bitcoin_futures!B119</f>
        <v>0</v>
      </c>
      <c r="X115">
        <f>C115*bitcoin_futures!B119</f>
        <v>71172.5</v>
      </c>
      <c r="Y115">
        <f t="shared" si="43"/>
        <v>875</v>
      </c>
      <c r="AA115">
        <f>-'Future CF'!Q115</f>
        <v>-805</v>
      </c>
      <c r="AC115">
        <f t="shared" si="39"/>
        <v>101750</v>
      </c>
      <c r="AD115">
        <f t="shared" si="48"/>
        <v>70</v>
      </c>
      <c r="AE115">
        <f t="shared" si="50"/>
        <v>-805</v>
      </c>
      <c r="AF115">
        <f t="shared" si="49"/>
        <v>6.8796068796068792E-4</v>
      </c>
      <c r="AG115">
        <f>AF115-(bitcoin_futures!S119/100/360)</f>
        <v>5.3887735462735461E-4</v>
      </c>
      <c r="AI115">
        <f>-'Future Returns'!Q115+Compare_IBIT_to_BTC!B114</f>
        <v>1.1226291216539456E-3</v>
      </c>
      <c r="AK115">
        <f>'Implied Rates'!M115</f>
        <v>8.0040168410155932E-2</v>
      </c>
      <c r="AL115">
        <f t="shared" si="44"/>
        <v>0</v>
      </c>
      <c r="AM115">
        <f t="shared" si="45"/>
        <v>0</v>
      </c>
      <c r="AN115">
        <f t="shared" si="46"/>
        <v>1748</v>
      </c>
    </row>
    <row r="116" spans="1:43">
      <c r="A116" t="str">
        <f>bitcoin_futures!A120</f>
        <v>06.06.2024</v>
      </c>
      <c r="B116">
        <f>ROUND(bitcoin_futures!D120/bitcoin_futures!B120, 0)</f>
        <v>1763</v>
      </c>
      <c r="C116">
        <f t="shared" si="51"/>
        <v>1750</v>
      </c>
      <c r="D116">
        <f t="shared" si="51"/>
        <v>65922.5</v>
      </c>
      <c r="E116">
        <f t="shared" si="51"/>
        <v>31162.5</v>
      </c>
      <c r="F116">
        <f>'Future Returns'!S116*F$4</f>
        <v>17972.5</v>
      </c>
      <c r="G116">
        <f t="shared" si="41"/>
        <v>-2375</v>
      </c>
      <c r="H116">
        <f t="shared" si="42"/>
        <v>1</v>
      </c>
      <c r="L116">
        <f t="shared" ref="L116:L129" si="55">L115+AA116</f>
        <v>31507.5</v>
      </c>
      <c r="N116">
        <f t="shared" si="52"/>
        <v>0</v>
      </c>
      <c r="T116">
        <f t="shared" si="53"/>
        <v>31507.5</v>
      </c>
      <c r="W116">
        <f>(C116-C115)*bitcoin_futures!B120</f>
        <v>0</v>
      </c>
      <c r="X116">
        <f>C116*bitcoin_futures!B120</f>
        <v>70280</v>
      </c>
      <c r="Y116">
        <f t="shared" si="43"/>
        <v>-892.5</v>
      </c>
      <c r="AA116">
        <f>-'Future CF'!Q116</f>
        <v>930</v>
      </c>
      <c r="AC116">
        <f t="shared" si="39"/>
        <v>101787.5</v>
      </c>
      <c r="AD116">
        <f t="shared" si="48"/>
        <v>37.5</v>
      </c>
      <c r="AE116">
        <f t="shared" si="50"/>
        <v>930</v>
      </c>
      <c r="AF116">
        <f t="shared" si="49"/>
        <v>3.6841458921773305E-4</v>
      </c>
      <c r="AG116">
        <f>AF116-(bitcoin_futures!S120/100/360)</f>
        <v>2.1969236699551081E-4</v>
      </c>
      <c r="AI116">
        <f>-'Future Returns'!Q116+Compare_IBIT_to_BTC!B115</f>
        <v>3.9647491661684228E-4</v>
      </c>
      <c r="AK116">
        <f>'Implied Rates'!M116</f>
        <v>1.5359628235855238E-2</v>
      </c>
      <c r="AL116">
        <f t="shared" si="44"/>
        <v>0</v>
      </c>
      <c r="AM116">
        <f t="shared" si="45"/>
        <v>0</v>
      </c>
      <c r="AN116">
        <f t="shared" si="46"/>
        <v>1763</v>
      </c>
    </row>
    <row r="117" spans="1:43">
      <c r="A117" t="str">
        <f>bitcoin_futures!A121</f>
        <v>07.06.2024</v>
      </c>
      <c r="B117">
        <f>ROUND(bitcoin_futures!D121/bitcoin_futures!B121, 0)</f>
        <v>1752</v>
      </c>
      <c r="C117">
        <f t="shared" si="51"/>
        <v>1750</v>
      </c>
      <c r="D117">
        <f t="shared" si="51"/>
        <v>65922.5</v>
      </c>
      <c r="E117">
        <f t="shared" si="51"/>
        <v>31162.5</v>
      </c>
      <c r="F117">
        <f>'Future Returns'!S117*F$4</f>
        <v>17740</v>
      </c>
      <c r="G117">
        <f t="shared" si="41"/>
        <v>-1170</v>
      </c>
      <c r="H117">
        <f t="shared" si="42"/>
        <v>1</v>
      </c>
      <c r="L117">
        <f t="shared" si="55"/>
        <v>32712.5</v>
      </c>
      <c r="N117">
        <f t="shared" si="52"/>
        <v>0</v>
      </c>
      <c r="T117">
        <f t="shared" si="53"/>
        <v>32712.5</v>
      </c>
      <c r="W117">
        <f>(C117-C116)*bitcoin_futures!B121</f>
        <v>0</v>
      </c>
      <c r="X117">
        <f>C117*bitcoin_futures!B121</f>
        <v>68985</v>
      </c>
      <c r="Y117">
        <f t="shared" si="43"/>
        <v>-1295</v>
      </c>
      <c r="AA117">
        <f>-'Future CF'!Q117</f>
        <v>1205</v>
      </c>
      <c r="AC117">
        <f t="shared" si="39"/>
        <v>101697.5</v>
      </c>
      <c r="AD117">
        <f t="shared" si="48"/>
        <v>-90</v>
      </c>
      <c r="AE117">
        <f t="shared" si="50"/>
        <v>1205</v>
      </c>
      <c r="AF117">
        <f t="shared" si="49"/>
        <v>-8.8497750682170158E-4</v>
      </c>
      <c r="AG117">
        <f>AF117-(bitcoin_futures!S121/100/360)</f>
        <v>-1.0335330623772571E-3</v>
      </c>
      <c r="AI117">
        <f>-'Future Returns'!Q117+Compare_IBIT_to_BTC!B116</f>
        <v>-1.4448968500292911E-3</v>
      </c>
      <c r="AK117">
        <f>'Implied Rates'!M117</f>
        <v>7.6165915191126699E-2</v>
      </c>
      <c r="AL117">
        <f t="shared" si="44"/>
        <v>0</v>
      </c>
      <c r="AM117">
        <f t="shared" si="45"/>
        <v>0</v>
      </c>
      <c r="AN117">
        <f t="shared" si="46"/>
        <v>1752</v>
      </c>
    </row>
    <row r="118" spans="1:43">
      <c r="A118" t="str">
        <f>bitcoin_futures!A122</f>
        <v>10.06.2024</v>
      </c>
      <c r="B118">
        <f>ROUND(bitcoin_futures!D122/bitcoin_futures!B122, 0)</f>
        <v>1759</v>
      </c>
      <c r="C118">
        <f t="shared" si="51"/>
        <v>1750</v>
      </c>
      <c r="D118">
        <f t="shared" si="51"/>
        <v>65922.5</v>
      </c>
      <c r="E118">
        <f t="shared" si="51"/>
        <v>31162.5</v>
      </c>
      <c r="F118">
        <f>'Future Returns'!S118*F$4</f>
        <v>17438.75</v>
      </c>
      <c r="G118">
        <f t="shared" si="41"/>
        <v>-1290</v>
      </c>
      <c r="H118">
        <f t="shared" si="42"/>
        <v>1</v>
      </c>
      <c r="L118">
        <f t="shared" si="55"/>
        <v>32592.5</v>
      </c>
      <c r="N118">
        <f t="shared" si="52"/>
        <v>0</v>
      </c>
      <c r="T118">
        <f t="shared" si="53"/>
        <v>32592.5</v>
      </c>
      <c r="W118">
        <f>(C118-C117)*bitcoin_futures!B122</f>
        <v>0</v>
      </c>
      <c r="X118">
        <f>C118*bitcoin_futures!B122</f>
        <v>69282.5</v>
      </c>
      <c r="Y118">
        <f t="shared" si="43"/>
        <v>297.5</v>
      </c>
      <c r="AA118">
        <f>-'Future CF'!Q118</f>
        <v>-120</v>
      </c>
      <c r="AC118">
        <f t="shared" si="39"/>
        <v>101875</v>
      </c>
      <c r="AD118">
        <f t="shared" si="48"/>
        <v>177.5</v>
      </c>
      <c r="AE118">
        <f t="shared" si="50"/>
        <v>-120</v>
      </c>
      <c r="AF118">
        <f t="shared" si="49"/>
        <v>1.7423312883435582E-3</v>
      </c>
      <c r="AG118">
        <f>AF118-(bitcoin_futures!S122/100/360)</f>
        <v>1.5934979550102249E-3</v>
      </c>
      <c r="AI118">
        <f>-'Future Returns'!Q118+Compare_IBIT_to_BTC!B117</f>
        <v>2.5922249217481593E-3</v>
      </c>
      <c r="AK118">
        <f>'Implied Rates'!M118</f>
        <v>3.0733627348399351E-2</v>
      </c>
      <c r="AL118">
        <f t="shared" si="44"/>
        <v>0</v>
      </c>
      <c r="AM118">
        <f t="shared" si="45"/>
        <v>0</v>
      </c>
      <c r="AN118">
        <f t="shared" si="46"/>
        <v>1759</v>
      </c>
    </row>
    <row r="119" spans="1:43">
      <c r="A119" t="str">
        <f>bitcoin_futures!A123</f>
        <v>11.06.2024</v>
      </c>
      <c r="B119">
        <f>ROUND(bitcoin_futures!D123/bitcoin_futures!B123, 0)</f>
        <v>1750</v>
      </c>
      <c r="C119">
        <f t="shared" si="51"/>
        <v>1750</v>
      </c>
      <c r="D119">
        <f t="shared" si="51"/>
        <v>65922.5</v>
      </c>
      <c r="E119">
        <f t="shared" si="51"/>
        <v>31162.5</v>
      </c>
      <c r="F119">
        <f>'Future Returns'!S119*F$4</f>
        <v>17468.75</v>
      </c>
      <c r="G119">
        <f t="shared" si="41"/>
        <v>850</v>
      </c>
      <c r="H119">
        <f t="shared" si="42"/>
        <v>1</v>
      </c>
      <c r="L119">
        <f t="shared" si="55"/>
        <v>34732.5</v>
      </c>
      <c r="N119">
        <f t="shared" si="52"/>
        <v>0</v>
      </c>
      <c r="T119">
        <f t="shared" si="53"/>
        <v>34732.5</v>
      </c>
      <c r="W119">
        <f>(C119-C118)*bitcoin_futures!B123</f>
        <v>0</v>
      </c>
      <c r="X119">
        <f>C119*bitcoin_futures!B123</f>
        <v>67252.5</v>
      </c>
      <c r="Y119">
        <f t="shared" si="43"/>
        <v>-2030</v>
      </c>
      <c r="AA119">
        <f>-'Future CF'!Q119</f>
        <v>2140</v>
      </c>
      <c r="AC119">
        <f t="shared" si="39"/>
        <v>101985</v>
      </c>
      <c r="AD119">
        <f t="shared" si="48"/>
        <v>110</v>
      </c>
      <c r="AE119">
        <f t="shared" si="50"/>
        <v>2140</v>
      </c>
      <c r="AF119">
        <f t="shared" si="49"/>
        <v>1.078589988723832E-3</v>
      </c>
      <c r="AG119">
        <f>AF119-(bitcoin_futures!S123/100/360)</f>
        <v>9.3011776650160985E-4</v>
      </c>
      <c r="AI119">
        <f>-'Future Returns'!Q119+Compare_IBIT_to_BTC!B118</f>
        <v>1.3257897022295149E-3</v>
      </c>
      <c r="AK119">
        <f>'Implied Rates'!M119</f>
        <v>6.6606048284497454E-2</v>
      </c>
      <c r="AL119">
        <f t="shared" si="44"/>
        <v>0</v>
      </c>
      <c r="AM119">
        <f t="shared" si="45"/>
        <v>0</v>
      </c>
      <c r="AN119">
        <f t="shared" si="46"/>
        <v>1750</v>
      </c>
    </row>
    <row r="120" spans="1:43">
      <c r="A120" t="str">
        <f>bitcoin_futures!A124</f>
        <v>12.06.2024</v>
      </c>
      <c r="B120">
        <f>ROUND(bitcoin_futures!D124/bitcoin_futures!B124, 0)</f>
        <v>1779</v>
      </c>
      <c r="C120">
        <f t="shared" si="51"/>
        <v>1750</v>
      </c>
      <c r="D120">
        <f t="shared" si="51"/>
        <v>65922.5</v>
      </c>
      <c r="E120">
        <f t="shared" si="51"/>
        <v>31162.5</v>
      </c>
      <c r="F120">
        <f>'Future Returns'!S120*F$4</f>
        <v>16933.75</v>
      </c>
      <c r="G120">
        <f t="shared" si="41"/>
        <v>710</v>
      </c>
      <c r="H120">
        <f t="shared" si="42"/>
        <v>1</v>
      </c>
      <c r="L120">
        <f>L119+AA120</f>
        <v>34592.5</v>
      </c>
      <c r="N120">
        <f t="shared" si="52"/>
        <v>0</v>
      </c>
      <c r="T120">
        <f t="shared" si="53"/>
        <v>34592.5</v>
      </c>
      <c r="W120">
        <f>(C120-C119)*bitcoin_futures!B124</f>
        <v>0</v>
      </c>
      <c r="X120">
        <f>C120*bitcoin_futures!B124</f>
        <v>67287.5</v>
      </c>
      <c r="Y120">
        <f t="shared" si="43"/>
        <v>35</v>
      </c>
      <c r="AA120">
        <f>-'Future CF'!Q120</f>
        <v>-140</v>
      </c>
      <c r="AC120">
        <f t="shared" si="39"/>
        <v>101880</v>
      </c>
      <c r="AD120">
        <f t="shared" si="48"/>
        <v>-105</v>
      </c>
      <c r="AE120">
        <f t="shared" si="50"/>
        <v>-140</v>
      </c>
      <c r="AF120">
        <f t="shared" si="49"/>
        <v>-1.0306242638398115E-3</v>
      </c>
      <c r="AG120">
        <f>AF120-(bitcoin_futures!S124/100/360)</f>
        <v>-1.1791242638398115E-3</v>
      </c>
      <c r="AI120">
        <f>-'Future Returns'!Q120+Compare_IBIT_to_BTC!B119</f>
        <v>-1.5464515256979536E-3</v>
      </c>
      <c r="AK120">
        <f>'Implied Rates'!M120</f>
        <v>-7.4732998077720048E-2</v>
      </c>
      <c r="AL120">
        <f t="shared" si="44"/>
        <v>0</v>
      </c>
      <c r="AM120">
        <f t="shared" si="45"/>
        <v>1</v>
      </c>
      <c r="AN120">
        <f t="shared" si="46"/>
        <v>1779</v>
      </c>
    </row>
    <row r="121" spans="1:43">
      <c r="A121" t="str">
        <f>bitcoin_futures!A125</f>
        <v>13.06.2024</v>
      </c>
      <c r="B121">
        <f>ROUND(bitcoin_futures!D125/bitcoin_futures!B125, 0)</f>
        <v>1760</v>
      </c>
      <c r="C121">
        <f t="shared" si="51"/>
        <v>1750</v>
      </c>
      <c r="D121">
        <f t="shared" si="51"/>
        <v>65922.5</v>
      </c>
      <c r="E121">
        <f t="shared" si="51"/>
        <v>31162.5</v>
      </c>
      <c r="F121">
        <f>'Future Returns'!S121*F$4</f>
        <v>16968.75</v>
      </c>
      <c r="G121">
        <f t="shared" si="41"/>
        <v>1725</v>
      </c>
      <c r="H121">
        <f t="shared" si="42"/>
        <v>1</v>
      </c>
      <c r="L121">
        <f t="shared" si="55"/>
        <v>35607.5</v>
      </c>
      <c r="N121">
        <f t="shared" si="52"/>
        <v>0</v>
      </c>
      <c r="T121">
        <f t="shared" si="53"/>
        <v>35607.5</v>
      </c>
      <c r="W121">
        <f>(C121-C120)*bitcoin_futures!B125</f>
        <v>0</v>
      </c>
      <c r="X121">
        <f>C121*bitcoin_futures!B125</f>
        <v>66325</v>
      </c>
      <c r="Y121">
        <f t="shared" si="43"/>
        <v>-962.5</v>
      </c>
      <c r="AA121">
        <f>-'Future CF'!Q121</f>
        <v>1015</v>
      </c>
      <c r="AC121">
        <f t="shared" si="39"/>
        <v>101932.5</v>
      </c>
      <c r="AD121">
        <f t="shared" si="48"/>
        <v>52.5</v>
      </c>
      <c r="AE121">
        <f t="shared" si="50"/>
        <v>1015</v>
      </c>
      <c r="AF121">
        <f t="shared" si="49"/>
        <v>5.1504672209550439E-4</v>
      </c>
      <c r="AG121">
        <f>AF121-(bitcoin_futures!S125/100/360)</f>
        <v>3.6713005542883775E-4</v>
      </c>
      <c r="AI121">
        <f>-'Future Returns'!Q121+Compare_IBIT_to_BTC!B120</f>
        <v>6.4966819695989886E-4</v>
      </c>
      <c r="AK121">
        <f>'Implied Rates'!M121</f>
        <v>2.5759133323465466E-2</v>
      </c>
      <c r="AL121">
        <f t="shared" si="44"/>
        <v>0</v>
      </c>
      <c r="AM121">
        <f t="shared" si="45"/>
        <v>0</v>
      </c>
      <c r="AN121">
        <f t="shared" si="46"/>
        <v>1760</v>
      </c>
    </row>
    <row r="122" spans="1:43" s="3" customFormat="1">
      <c r="A122" s="3" t="str">
        <f>bitcoin_futures!A126</f>
        <v>14.06.2024</v>
      </c>
      <c r="B122">
        <f>ROUND(bitcoin_futures!D126/bitcoin_futures!B126, 0)</f>
        <v>1754</v>
      </c>
      <c r="C122" s="3">
        <f>B122</f>
        <v>1754</v>
      </c>
      <c r="D122" s="3">
        <f>B122*bitcoin_futures!B126</f>
        <v>65424.2</v>
      </c>
      <c r="E122" s="3">
        <f>'Future Returns'!S122</f>
        <v>33700</v>
      </c>
      <c r="F122" s="3">
        <f>'Future Returns'!S122*F$4</f>
        <v>16850</v>
      </c>
      <c r="G122">
        <f t="shared" si="41"/>
        <v>2945</v>
      </c>
      <c r="H122">
        <f t="shared" si="42"/>
        <v>1</v>
      </c>
      <c r="L122">
        <f t="shared" si="55"/>
        <v>36827.5</v>
      </c>
      <c r="N122">
        <f t="shared" si="52"/>
        <v>0</v>
      </c>
      <c r="O122"/>
      <c r="P122"/>
      <c r="Q122"/>
      <c r="R122"/>
      <c r="S122"/>
      <c r="T122">
        <f t="shared" si="53"/>
        <v>36827.5</v>
      </c>
      <c r="U122"/>
      <c r="V122"/>
      <c r="W122">
        <f>(C122-C121)*bitcoin_futures!B126</f>
        <v>149.19999999999999</v>
      </c>
      <c r="X122">
        <f>C122*bitcoin_futures!B126</f>
        <v>65424.2</v>
      </c>
      <c r="Y122">
        <f t="shared" si="43"/>
        <v>-1050.000000000003</v>
      </c>
      <c r="AA122">
        <f>-'Future CF'!Q122</f>
        <v>1220</v>
      </c>
      <c r="AC122">
        <f t="shared" si="39"/>
        <v>102251.7</v>
      </c>
      <c r="AD122">
        <f t="shared" si="48"/>
        <v>169.99999999999704</v>
      </c>
      <c r="AE122">
        <f t="shared" si="50"/>
        <v>1369.2</v>
      </c>
      <c r="AF122">
        <f t="shared" si="49"/>
        <v>1.6625640453899256E-3</v>
      </c>
      <c r="AG122">
        <f>AF122-(bitcoin_futures!S126/100/360)</f>
        <v>1.5142307120565922E-3</v>
      </c>
      <c r="AI122">
        <f>-'Future Returns'!Q122+Compare_IBIT_to_BTC!B121</f>
        <v>2.4159488933280411E-3</v>
      </c>
      <c r="AK122">
        <f>'Implied Rates'!M122</f>
        <v>4.47605745392603E-2</v>
      </c>
      <c r="AL122">
        <f t="shared" si="44"/>
        <v>0</v>
      </c>
      <c r="AM122">
        <f t="shared" si="45"/>
        <v>0</v>
      </c>
      <c r="AN122">
        <f t="shared" si="46"/>
        <v>1754</v>
      </c>
      <c r="AQ122"/>
    </row>
    <row r="123" spans="1:43">
      <c r="A123" t="str">
        <f>bitcoin_futures!A127</f>
        <v>17.06.2024</v>
      </c>
      <c r="B123">
        <f>ROUND(bitcoin_futures!D127/bitcoin_futures!B127, 0)</f>
        <v>1758</v>
      </c>
      <c r="C123">
        <f t="shared" ref="C123:E142" si="56">C$122</f>
        <v>1754</v>
      </c>
      <c r="D123">
        <f t="shared" si="56"/>
        <v>65424.2</v>
      </c>
      <c r="E123">
        <f t="shared" si="56"/>
        <v>33700</v>
      </c>
      <c r="F123">
        <f>'Future Returns'!S123*F$4</f>
        <v>16547.5</v>
      </c>
      <c r="G123">
        <f t="shared" si="41"/>
        <v>1675</v>
      </c>
      <c r="H123">
        <f t="shared" si="42"/>
        <v>1</v>
      </c>
      <c r="L123">
        <f t="shared" si="55"/>
        <v>35557.5</v>
      </c>
      <c r="N123">
        <f t="shared" si="52"/>
        <v>0</v>
      </c>
      <c r="T123">
        <f t="shared" si="53"/>
        <v>35557.5</v>
      </c>
      <c r="W123">
        <f>(C123-C122)*bitcoin_futures!B127</f>
        <v>0</v>
      </c>
      <c r="X123">
        <f>C123*bitcoin_futures!B127</f>
        <v>66616.92</v>
      </c>
      <c r="Y123">
        <f t="shared" si="43"/>
        <v>1192.7200000000012</v>
      </c>
      <c r="AA123">
        <f>-'Future CF'!Q123</f>
        <v>-1270</v>
      </c>
      <c r="AC123">
        <f t="shared" si="39"/>
        <v>102174.42</v>
      </c>
      <c r="AD123">
        <f t="shared" si="48"/>
        <v>-77.279999999998836</v>
      </c>
      <c r="AE123">
        <f t="shared" si="50"/>
        <v>-1270</v>
      </c>
      <c r="AF123">
        <f t="shared" si="49"/>
        <v>-7.5635369400676642E-4</v>
      </c>
      <c r="AG123">
        <f>AF123-(bitcoin_futures!S127/100/360)</f>
        <v>-9.0460369400676647E-4</v>
      </c>
      <c r="AI123">
        <f>-'Future Returns'!Q123+Compare_IBIT_to_BTC!B122</f>
        <v>-9.5662539435786842E-4</v>
      </c>
      <c r="AK123">
        <f>'Implied Rates'!M123</f>
        <v>4.2957885101076787E-2</v>
      </c>
      <c r="AL123">
        <f t="shared" si="44"/>
        <v>0</v>
      </c>
      <c r="AM123">
        <f t="shared" si="45"/>
        <v>0</v>
      </c>
      <c r="AN123">
        <f t="shared" si="46"/>
        <v>1758</v>
      </c>
    </row>
    <row r="124" spans="1:43">
      <c r="A124" t="str">
        <f>bitcoin_futures!A128</f>
        <v>18.06.2024</v>
      </c>
      <c r="B124">
        <f>ROUND(bitcoin_futures!D128/bitcoin_futures!B128, 0)</f>
        <v>1758</v>
      </c>
      <c r="C124">
        <f t="shared" si="56"/>
        <v>1754</v>
      </c>
      <c r="D124">
        <f t="shared" si="56"/>
        <v>65424.2</v>
      </c>
      <c r="E124">
        <f t="shared" si="56"/>
        <v>33700</v>
      </c>
      <c r="F124">
        <f>'Future Returns'!S124*F$4</f>
        <v>16865</v>
      </c>
      <c r="G124">
        <f t="shared" si="41"/>
        <v>4080</v>
      </c>
      <c r="H124">
        <f t="shared" si="42"/>
        <v>1</v>
      </c>
      <c r="L124">
        <f t="shared" si="55"/>
        <v>37962.5</v>
      </c>
      <c r="N124">
        <f t="shared" si="52"/>
        <v>0</v>
      </c>
      <c r="T124">
        <f t="shared" si="53"/>
        <v>37962.5</v>
      </c>
      <c r="W124">
        <f>(C124-C123)*bitcoin_futures!B128</f>
        <v>0</v>
      </c>
      <c r="X124">
        <f>C124*bitcoin_futures!B128</f>
        <v>64266.559999999998</v>
      </c>
      <c r="Y124">
        <f t="shared" si="43"/>
        <v>-2350.3600000000006</v>
      </c>
      <c r="AA124">
        <f>-'Future CF'!Q124</f>
        <v>2405</v>
      </c>
      <c r="AC124">
        <f t="shared" si="39"/>
        <v>102229.06</v>
      </c>
      <c r="AD124">
        <f t="shared" si="48"/>
        <v>54.639999999999418</v>
      </c>
      <c r="AE124">
        <f t="shared" si="50"/>
        <v>2405</v>
      </c>
      <c r="AF124">
        <f t="shared" si="49"/>
        <v>5.3448598666562541E-4</v>
      </c>
      <c r="AG124">
        <f>AF124-(bitcoin_futures!S128/100/360)</f>
        <v>3.8740265333229209E-4</v>
      </c>
      <c r="AI124">
        <f>-'Future Returns'!Q124+Compare_IBIT_to_BTC!B123</f>
        <v>3.6902877870257506E-4</v>
      </c>
      <c r="AK124">
        <f>'Implied Rates'!M124</f>
        <v>4.3157690640929669E-2</v>
      </c>
      <c r="AL124">
        <f t="shared" si="44"/>
        <v>0</v>
      </c>
      <c r="AM124">
        <f t="shared" si="45"/>
        <v>0</v>
      </c>
      <c r="AN124">
        <f t="shared" si="46"/>
        <v>1758</v>
      </c>
    </row>
    <row r="125" spans="1:43">
      <c r="A125" t="str">
        <f>bitcoin_futures!A129</f>
        <v>19.06.2024</v>
      </c>
      <c r="B125">
        <f>ROUND(bitcoin_futures!D129/bitcoin_futures!B129, 0)</f>
        <v>1770</v>
      </c>
      <c r="C125">
        <f t="shared" si="56"/>
        <v>1754</v>
      </c>
      <c r="D125">
        <f t="shared" si="56"/>
        <v>65424.2</v>
      </c>
      <c r="E125">
        <f t="shared" si="56"/>
        <v>33700</v>
      </c>
      <c r="F125">
        <f>'Future Returns'!S125*F$4</f>
        <v>16263.75</v>
      </c>
      <c r="G125">
        <f t="shared" si="41"/>
        <v>4080</v>
      </c>
      <c r="H125">
        <f t="shared" si="42"/>
        <v>1</v>
      </c>
      <c r="L125">
        <f>L124+AA125</f>
        <v>37962.5</v>
      </c>
      <c r="N125">
        <f t="shared" si="52"/>
        <v>0</v>
      </c>
      <c r="T125">
        <f t="shared" si="53"/>
        <v>37962.5</v>
      </c>
      <c r="W125">
        <f>(C125-C124)*bitcoin_futures!B129</f>
        <v>0</v>
      </c>
      <c r="X125">
        <f>C125*bitcoin_futures!B129</f>
        <v>64266.559999999998</v>
      </c>
      <c r="Y125">
        <f t="shared" si="43"/>
        <v>0</v>
      </c>
      <c r="AA125">
        <f>-'Future CF'!Q125</f>
        <v>0</v>
      </c>
      <c r="AC125">
        <f t="shared" si="39"/>
        <v>102229.06</v>
      </c>
      <c r="AD125">
        <f t="shared" si="48"/>
        <v>0</v>
      </c>
      <c r="AE125">
        <f t="shared" si="50"/>
        <v>0</v>
      </c>
      <c r="AF125">
        <f t="shared" si="49"/>
        <v>0</v>
      </c>
      <c r="AG125">
        <f>AF125-(bitcoin_futures!S129/100/360)</f>
        <v>-1.4708333333333332E-4</v>
      </c>
      <c r="AI125">
        <f>-'Future Returns'!Q125+Compare_IBIT_to_BTC!B124</f>
        <v>0</v>
      </c>
      <c r="AK125">
        <f>'Implied Rates'!M125</f>
        <v>1.2995538941053653E-2</v>
      </c>
      <c r="AL125">
        <f t="shared" si="44"/>
        <v>0</v>
      </c>
      <c r="AM125">
        <f t="shared" si="45"/>
        <v>0</v>
      </c>
      <c r="AN125">
        <f t="shared" si="46"/>
        <v>1770</v>
      </c>
    </row>
    <row r="126" spans="1:43">
      <c r="A126" t="str">
        <f>bitcoin_futures!A130</f>
        <v>20.06.2024</v>
      </c>
      <c r="B126">
        <f>ROUND(bitcoin_futures!D130/bitcoin_futures!B130, 0)</f>
        <v>1754</v>
      </c>
      <c r="C126">
        <f t="shared" si="56"/>
        <v>1754</v>
      </c>
      <c r="D126">
        <f t="shared" si="56"/>
        <v>65424.2</v>
      </c>
      <c r="E126">
        <f t="shared" si="56"/>
        <v>33700</v>
      </c>
      <c r="F126">
        <f>'Future Returns'!S126*F$4</f>
        <v>16263.75</v>
      </c>
      <c r="G126">
        <f t="shared" si="41"/>
        <v>3460</v>
      </c>
      <c r="H126">
        <f t="shared" si="42"/>
        <v>1</v>
      </c>
      <c r="L126">
        <f t="shared" si="55"/>
        <v>37342.5</v>
      </c>
      <c r="N126">
        <f t="shared" si="52"/>
        <v>0</v>
      </c>
      <c r="T126">
        <f t="shared" si="53"/>
        <v>37342.5</v>
      </c>
      <c r="W126">
        <f>(C126-C125)*bitcoin_futures!B130</f>
        <v>0</v>
      </c>
      <c r="X126">
        <f>C126*bitcoin_futures!B130</f>
        <v>64968.159999999996</v>
      </c>
      <c r="Y126">
        <f t="shared" si="43"/>
        <v>701.59999999999854</v>
      </c>
      <c r="AA126">
        <f>-'Future CF'!Q126</f>
        <v>-620</v>
      </c>
      <c r="AC126">
        <f t="shared" si="39"/>
        <v>102310.66</v>
      </c>
      <c r="AD126">
        <f t="shared" si="48"/>
        <v>81.599999999998545</v>
      </c>
      <c r="AE126">
        <f t="shared" si="50"/>
        <v>-619.99999999999272</v>
      </c>
      <c r="AF126">
        <f t="shared" si="49"/>
        <v>7.975708494109855E-4</v>
      </c>
      <c r="AG126">
        <f>AF126-(bitcoin_futures!S130/100/360)</f>
        <v>6.5140418274431888E-4</v>
      </c>
      <c r="AI126">
        <f>-'Future Returns'!Q126+Compare_IBIT_to_BTC!B125</f>
        <v>1.3866332116022374E-3</v>
      </c>
      <c r="AK126">
        <f>'Implied Rates'!M126</f>
        <v>4.9972941747410626E-2</v>
      </c>
      <c r="AL126">
        <f t="shared" si="44"/>
        <v>0</v>
      </c>
      <c r="AM126">
        <f t="shared" si="45"/>
        <v>0</v>
      </c>
      <c r="AN126">
        <f t="shared" si="46"/>
        <v>1754</v>
      </c>
    </row>
    <row r="127" spans="1:43">
      <c r="A127" t="str">
        <f>bitcoin_futures!A131</f>
        <v>21.06.2024</v>
      </c>
      <c r="B127">
        <f>ROUND(bitcoin_futures!D131/bitcoin_futures!B131, 0)</f>
        <v>1751</v>
      </c>
      <c r="C127">
        <f t="shared" si="56"/>
        <v>1754</v>
      </c>
      <c r="D127">
        <f t="shared" si="56"/>
        <v>65424.2</v>
      </c>
      <c r="E127">
        <f t="shared" si="56"/>
        <v>33700</v>
      </c>
      <c r="F127">
        <f>'Future Returns'!S127*F$4</f>
        <v>16418.75</v>
      </c>
      <c r="G127">
        <f t="shared" si="41"/>
        <v>4325</v>
      </c>
      <c r="H127">
        <f t="shared" si="42"/>
        <v>1</v>
      </c>
      <c r="L127">
        <f t="shared" si="55"/>
        <v>38207.5</v>
      </c>
      <c r="N127">
        <f t="shared" si="52"/>
        <v>0</v>
      </c>
      <c r="T127">
        <f t="shared" si="53"/>
        <v>38207.5</v>
      </c>
      <c r="W127">
        <f>(C127-C126)*bitcoin_futures!B131</f>
        <v>0</v>
      </c>
      <c r="X127">
        <f>C127*bitcoin_futures!B131</f>
        <v>64161.32</v>
      </c>
      <c r="Y127">
        <f t="shared" si="43"/>
        <v>-806.83999999999651</v>
      </c>
      <c r="AA127">
        <f>-'Future CF'!Q127</f>
        <v>865</v>
      </c>
      <c r="AC127">
        <f t="shared" si="39"/>
        <v>102368.82</v>
      </c>
      <c r="AD127">
        <f t="shared" si="48"/>
        <v>58.160000000003492</v>
      </c>
      <c r="AE127">
        <f t="shared" si="50"/>
        <v>865</v>
      </c>
      <c r="AF127">
        <f t="shared" si="49"/>
        <v>5.6814174472269473E-4</v>
      </c>
      <c r="AG127">
        <f>AF127-(bitcoin_futures!S131/100/360)</f>
        <v>4.2116952250047246E-4</v>
      </c>
      <c r="AI127">
        <f>-'Future Returns'!Q127+Compare_IBIT_to_BTC!B126</f>
        <v>7.5191091678784502E-4</v>
      </c>
      <c r="AK127">
        <f>'Implied Rates'!M127</f>
        <v>5.5430410117135676E-2</v>
      </c>
      <c r="AL127">
        <f t="shared" si="44"/>
        <v>0</v>
      </c>
      <c r="AM127">
        <f t="shared" si="45"/>
        <v>0</v>
      </c>
      <c r="AN127">
        <f t="shared" si="46"/>
        <v>1751</v>
      </c>
    </row>
    <row r="128" spans="1:43">
      <c r="A128" t="str">
        <f>bitcoin_futures!A132</f>
        <v>24.06.2024</v>
      </c>
      <c r="B128">
        <f>ROUND(bitcoin_futures!D132/bitcoin_futures!B132, 0)</f>
        <v>1776</v>
      </c>
      <c r="C128">
        <f t="shared" si="56"/>
        <v>1754</v>
      </c>
      <c r="D128">
        <f t="shared" si="56"/>
        <v>65424.2</v>
      </c>
      <c r="E128">
        <f t="shared" si="56"/>
        <v>33700</v>
      </c>
      <c r="F128">
        <f>'Future Returns'!S128*F$4</f>
        <v>16202.5</v>
      </c>
      <c r="G128">
        <f t="shared" si="41"/>
        <v>9545</v>
      </c>
      <c r="H128">
        <f t="shared" si="42"/>
        <v>1</v>
      </c>
      <c r="L128">
        <f t="shared" si="55"/>
        <v>43427.5</v>
      </c>
      <c r="N128">
        <f t="shared" si="52"/>
        <v>0</v>
      </c>
      <c r="T128">
        <f t="shared" si="53"/>
        <v>43427.5</v>
      </c>
      <c r="W128">
        <f>(C128-C127)*bitcoin_futures!B132</f>
        <v>0</v>
      </c>
      <c r="X128">
        <f>C128*bitcoin_futures!B132</f>
        <v>59223.81</v>
      </c>
      <c r="Y128">
        <f t="shared" si="43"/>
        <v>-4937.510000000002</v>
      </c>
      <c r="AA128">
        <f>-'Future CF'!Q128</f>
        <v>5220</v>
      </c>
      <c r="AC128">
        <f t="shared" si="39"/>
        <v>102651.31</v>
      </c>
      <c r="AD128">
        <f t="shared" si="48"/>
        <v>282.48999999999796</v>
      </c>
      <c r="AE128">
        <f t="shared" si="50"/>
        <v>5219.9999999999927</v>
      </c>
      <c r="AF128">
        <f t="shared" si="49"/>
        <v>2.7519376031343193E-3</v>
      </c>
      <c r="AG128">
        <f>AF128-(bitcoin_futures!S132/100/360)</f>
        <v>2.6042431586898746E-3</v>
      </c>
      <c r="AI128">
        <f>-'Future Returns'!Q128+Compare_IBIT_to_BTC!B127</f>
        <v>3.5885060498582061E-3</v>
      </c>
      <c r="AK128">
        <f>'Implied Rates'!M128</f>
        <v>-2.9870047392108967E-2</v>
      </c>
      <c r="AL128">
        <f t="shared" si="44"/>
        <v>0</v>
      </c>
      <c r="AM128">
        <f t="shared" si="45"/>
        <v>1</v>
      </c>
      <c r="AN128">
        <f t="shared" si="46"/>
        <v>1776</v>
      </c>
    </row>
    <row r="129" spans="1:43">
      <c r="A129" t="str">
        <f>bitcoin_futures!A133</f>
        <v>25.06.2024</v>
      </c>
      <c r="B129">
        <f>ROUND(bitcoin_futures!D133/bitcoin_futures!B133, 0)</f>
        <v>1755</v>
      </c>
      <c r="C129">
        <f t="shared" si="56"/>
        <v>1754</v>
      </c>
      <c r="D129">
        <f t="shared" si="56"/>
        <v>65424.2</v>
      </c>
      <c r="E129">
        <f t="shared" si="56"/>
        <v>33700</v>
      </c>
      <c r="F129">
        <f>'Future Returns'!S129*F$4</f>
        <v>14897.5</v>
      </c>
      <c r="G129">
        <f t="shared" si="41"/>
        <v>6585</v>
      </c>
      <c r="H129">
        <f t="shared" si="42"/>
        <v>1</v>
      </c>
      <c r="L129">
        <f t="shared" si="55"/>
        <v>40467.5</v>
      </c>
      <c r="N129">
        <f t="shared" si="52"/>
        <v>0</v>
      </c>
      <c r="T129">
        <f t="shared" si="53"/>
        <v>40467.5</v>
      </c>
      <c r="W129">
        <f>(C129-C128)*bitcoin_futures!B133</f>
        <v>0</v>
      </c>
      <c r="X129">
        <f>C129*bitcoin_futures!B133</f>
        <v>61916.2</v>
      </c>
      <c r="Y129">
        <f t="shared" si="43"/>
        <v>2692.3899999999994</v>
      </c>
      <c r="AA129">
        <f>-'Future CF'!Q129</f>
        <v>-2960</v>
      </c>
      <c r="AC129">
        <f t="shared" si="39"/>
        <v>102383.7</v>
      </c>
      <c r="AD129">
        <f t="shared" si="48"/>
        <v>-267.61000000000058</v>
      </c>
      <c r="AE129">
        <f t="shared" si="50"/>
        <v>-2960</v>
      </c>
      <c r="AF129">
        <f t="shared" si="49"/>
        <v>-2.6137949693164106E-3</v>
      </c>
      <c r="AG129">
        <f>AF129-(bitcoin_futures!S133/100/360)</f>
        <v>-2.7615727470941885E-3</v>
      </c>
      <c r="AI129">
        <f>-'Future Returns'!Q129+Compare_IBIT_to_BTC!B128</f>
        <v>-4.2114874168410893E-3</v>
      </c>
      <c r="AK129">
        <f>'Implied Rates'!M129</f>
        <v>4.9522495816530565E-2</v>
      </c>
      <c r="AL129">
        <f t="shared" si="44"/>
        <v>0</v>
      </c>
      <c r="AM129">
        <f t="shared" si="45"/>
        <v>0</v>
      </c>
      <c r="AN129">
        <f t="shared" si="46"/>
        <v>1755</v>
      </c>
    </row>
    <row r="130" spans="1:43">
      <c r="A130" t="str">
        <f>bitcoin_futures!A134</f>
        <v>26.06.2024</v>
      </c>
      <c r="B130">
        <f>ROUND(bitcoin_futures!D134/bitcoin_futures!B134, 0)</f>
        <v>1752</v>
      </c>
      <c r="C130">
        <f t="shared" si="56"/>
        <v>1754</v>
      </c>
      <c r="D130">
        <f t="shared" si="56"/>
        <v>65424.2</v>
      </c>
      <c r="E130">
        <f t="shared" si="56"/>
        <v>33700</v>
      </c>
      <c r="F130">
        <f>'Future Returns'!S130*F$4</f>
        <v>15637.5</v>
      </c>
      <c r="G130">
        <f t="shared" si="41"/>
        <v>7705</v>
      </c>
      <c r="H130">
        <f t="shared" si="42"/>
        <v>1</v>
      </c>
      <c r="L130">
        <f>L129+AA130</f>
        <v>41587.5</v>
      </c>
      <c r="N130">
        <f t="shared" si="52"/>
        <v>0</v>
      </c>
      <c r="T130">
        <f t="shared" si="53"/>
        <v>41587.5</v>
      </c>
      <c r="W130">
        <f>(C130-C129)*bitcoin_futures!B134</f>
        <v>0</v>
      </c>
      <c r="X130">
        <f>C130*bitcoin_futures!B134</f>
        <v>60881.340000000004</v>
      </c>
      <c r="Y130">
        <f t="shared" si="43"/>
        <v>-1034.8599999999933</v>
      </c>
      <c r="AA130">
        <f>-'Future CF'!Q130</f>
        <v>1120</v>
      </c>
      <c r="AC130">
        <f t="shared" si="39"/>
        <v>102468.84</v>
      </c>
      <c r="AD130">
        <f t="shared" si="48"/>
        <v>85.140000000006694</v>
      </c>
      <c r="AE130">
        <f t="shared" si="50"/>
        <v>1119.9999999999927</v>
      </c>
      <c r="AF130">
        <f t="shared" si="49"/>
        <v>8.3088673590924519E-4</v>
      </c>
      <c r="AG130">
        <f>AF130-(bitcoin_futures!S134/100/360)</f>
        <v>6.82914513687023E-4</v>
      </c>
      <c r="AI130">
        <f>-'Future Returns'!Q130+Compare_IBIT_to_BTC!B129</f>
        <v>1.1917944398023676E-3</v>
      </c>
      <c r="AK130">
        <f>'Implied Rates'!M130</f>
        <v>5.505417430440418E-2</v>
      </c>
      <c r="AL130">
        <f t="shared" si="44"/>
        <v>0</v>
      </c>
      <c r="AM130">
        <f t="shared" si="45"/>
        <v>0</v>
      </c>
      <c r="AN130">
        <f t="shared" si="46"/>
        <v>1752</v>
      </c>
    </row>
    <row r="131" spans="1:43">
      <c r="A131" t="str">
        <f>bitcoin_futures!A135</f>
        <v>27.06.2024</v>
      </c>
      <c r="B131">
        <f>ROUND(bitcoin_futures!D135/bitcoin_futures!B135, 0)</f>
        <v>1758</v>
      </c>
      <c r="C131">
        <f t="shared" si="56"/>
        <v>1754</v>
      </c>
      <c r="D131">
        <f t="shared" si="56"/>
        <v>65424.2</v>
      </c>
      <c r="E131">
        <f t="shared" si="56"/>
        <v>33700</v>
      </c>
      <c r="F131">
        <f>'Future Returns'!S131*F$4</f>
        <v>15357.5</v>
      </c>
      <c r="G131">
        <f t="shared" si="41"/>
        <v>7290</v>
      </c>
      <c r="H131">
        <f t="shared" si="42"/>
        <v>1</v>
      </c>
      <c r="L131">
        <f t="shared" ref="L131:L144" si="57">L130+AA131</f>
        <v>41172.5</v>
      </c>
      <c r="N131">
        <f t="shared" si="52"/>
        <v>0</v>
      </c>
      <c r="T131">
        <f t="shared" si="53"/>
        <v>41172.5</v>
      </c>
      <c r="W131">
        <f>(C131-C130)*bitcoin_futures!B135</f>
        <v>0</v>
      </c>
      <c r="X131">
        <f>C131*bitcoin_futures!B135</f>
        <v>61354.919999999991</v>
      </c>
      <c r="Y131">
        <f t="shared" si="43"/>
        <v>473.57999999998719</v>
      </c>
      <c r="AA131">
        <f>-'Future CF'!Q131</f>
        <v>-415</v>
      </c>
      <c r="AC131">
        <f t="shared" si="39"/>
        <v>102527.41999999998</v>
      </c>
      <c r="AD131">
        <f t="shared" si="48"/>
        <v>58.579999999987194</v>
      </c>
      <c r="AE131">
        <f t="shared" si="50"/>
        <v>-415</v>
      </c>
      <c r="AF131">
        <f t="shared" si="49"/>
        <v>5.7135934952803067E-4</v>
      </c>
      <c r="AG131">
        <f>AF131-(bitcoin_futures!S135/100/360)</f>
        <v>4.234149050835862E-4</v>
      </c>
      <c r="AI131">
        <f>-'Future Returns'!Q131+Compare_IBIT_to_BTC!B130</f>
        <v>1.0230812706270055E-3</v>
      </c>
      <c r="AK131">
        <f>'Implied Rates'!M131</f>
        <v>3.1941850714279241E-2</v>
      </c>
      <c r="AL131">
        <f t="shared" si="44"/>
        <v>0</v>
      </c>
      <c r="AM131">
        <f t="shared" si="45"/>
        <v>0</v>
      </c>
      <c r="AN131">
        <f t="shared" si="46"/>
        <v>1758</v>
      </c>
    </row>
    <row r="132" spans="1:43">
      <c r="A132" t="str">
        <f>bitcoin_futures!A136</f>
        <v>28.06.2024</v>
      </c>
      <c r="B132">
        <f>ROUND(bitcoin_futures!D136/bitcoin_futures!B136, 0)</f>
        <v>1767</v>
      </c>
      <c r="C132">
        <f t="shared" si="56"/>
        <v>1754</v>
      </c>
      <c r="D132">
        <f t="shared" si="56"/>
        <v>65424.2</v>
      </c>
      <c r="E132">
        <f t="shared" si="56"/>
        <v>33700</v>
      </c>
      <c r="F132">
        <f>'Future Returns'!S132*F$4</f>
        <v>15461.25</v>
      </c>
      <c r="G132">
        <f t="shared" si="41"/>
        <v>8810</v>
      </c>
      <c r="H132">
        <f t="shared" si="42"/>
        <v>1</v>
      </c>
      <c r="L132">
        <f t="shared" si="57"/>
        <v>42692.5</v>
      </c>
      <c r="N132">
        <f t="shared" si="52"/>
        <v>0</v>
      </c>
      <c r="T132">
        <f t="shared" si="53"/>
        <v>42692.5</v>
      </c>
      <c r="W132">
        <f>(C132-C131)*bitcoin_futures!B136</f>
        <v>0</v>
      </c>
      <c r="X132">
        <f>C132*bitcoin_futures!B136</f>
        <v>59881.56</v>
      </c>
      <c r="Y132">
        <f t="shared" si="43"/>
        <v>-1473.3599999999933</v>
      </c>
      <c r="AA132">
        <f>-'Future CF'!Q132</f>
        <v>1520</v>
      </c>
      <c r="AC132">
        <f t="shared" si="39"/>
        <v>102574.06</v>
      </c>
      <c r="AD132">
        <f t="shared" si="48"/>
        <v>46.640000000006694</v>
      </c>
      <c r="AE132">
        <f t="shared" si="50"/>
        <v>1520.0000000000073</v>
      </c>
      <c r="AF132">
        <f t="shared" si="49"/>
        <v>4.546958558528998E-4</v>
      </c>
      <c r="AG132">
        <f>AF132-(bitcoin_futures!S136/100/360)</f>
        <v>3.0683474474178866E-4</v>
      </c>
      <c r="AI132">
        <f>-'Future Returns'!Q132+Compare_IBIT_to_BTC!B131</f>
        <v>5.6385083774016659E-4</v>
      </c>
      <c r="AK132">
        <f>'Implied Rates'!M132</f>
        <v>-4.8505243273389009E-4</v>
      </c>
      <c r="AL132">
        <f t="shared" si="44"/>
        <v>0</v>
      </c>
      <c r="AM132">
        <f t="shared" si="45"/>
        <v>1</v>
      </c>
      <c r="AN132">
        <f t="shared" si="46"/>
        <v>1767</v>
      </c>
    </row>
    <row r="133" spans="1:43">
      <c r="A133" t="str">
        <f>bitcoin_futures!A137</f>
        <v>01.07.2024</v>
      </c>
      <c r="B133">
        <f>ROUND(bitcoin_futures!D137/bitcoin_futures!B137, 0)</f>
        <v>1758</v>
      </c>
      <c r="C133">
        <f t="shared" si="56"/>
        <v>1754</v>
      </c>
      <c r="D133">
        <f t="shared" si="56"/>
        <v>65424.2</v>
      </c>
      <c r="E133">
        <f t="shared" si="56"/>
        <v>33700</v>
      </c>
      <c r="F133">
        <f>'Future Returns'!S133*F$4</f>
        <v>15081.25</v>
      </c>
      <c r="G133">
        <f t="shared" si="41"/>
        <v>5440</v>
      </c>
      <c r="H133">
        <f t="shared" si="42"/>
        <v>1</v>
      </c>
      <c r="L133">
        <f t="shared" si="57"/>
        <v>39322.5</v>
      </c>
      <c r="N133">
        <f t="shared" si="52"/>
        <v>0</v>
      </c>
      <c r="T133">
        <f t="shared" si="53"/>
        <v>39322.5</v>
      </c>
      <c r="W133">
        <f>(C133-C132)*bitcoin_futures!B137</f>
        <v>0</v>
      </c>
      <c r="X133">
        <f>C133*bitcoin_futures!B137</f>
        <v>63144</v>
      </c>
      <c r="Y133">
        <f t="shared" si="43"/>
        <v>3262.4400000000023</v>
      </c>
      <c r="AA133">
        <f>-'Future CF'!Q133</f>
        <v>-3370</v>
      </c>
      <c r="AC133">
        <f t="shared" si="39"/>
        <v>102466.5</v>
      </c>
      <c r="AD133">
        <f t="shared" si="48"/>
        <v>-107.55999999999767</v>
      </c>
      <c r="AE133">
        <f t="shared" si="50"/>
        <v>-3370</v>
      </c>
      <c r="AF133">
        <f t="shared" si="49"/>
        <v>-1.0497089292597842E-3</v>
      </c>
      <c r="AG133">
        <f>AF133-(bitcoin_futures!S137/100/360)</f>
        <v>-1.1989311514820065E-3</v>
      </c>
      <c r="AI133">
        <f>-'Future Returns'!Q133+Compare_IBIT_to_BTC!B132</f>
        <v>-1.3825230499411312E-3</v>
      </c>
      <c r="AK133">
        <f>'Implied Rates'!M133</f>
        <v>3.9753835331232779E-2</v>
      </c>
      <c r="AL133">
        <f t="shared" si="44"/>
        <v>0</v>
      </c>
      <c r="AM133">
        <f t="shared" si="45"/>
        <v>0</v>
      </c>
      <c r="AN133">
        <f t="shared" si="46"/>
        <v>1758</v>
      </c>
    </row>
    <row r="134" spans="1:43">
      <c r="A134" t="str">
        <f>bitcoin_futures!A138</f>
        <v>02.07.2024</v>
      </c>
      <c r="B134">
        <f>ROUND(bitcoin_futures!D138/bitcoin_futures!B138, 0)</f>
        <v>1760</v>
      </c>
      <c r="C134">
        <f t="shared" si="56"/>
        <v>1754</v>
      </c>
      <c r="D134">
        <f t="shared" si="56"/>
        <v>65424.2</v>
      </c>
      <c r="E134">
        <f t="shared" si="56"/>
        <v>33700</v>
      </c>
      <c r="F134">
        <f>'Future Returns'!S134*F$4</f>
        <v>15923.75</v>
      </c>
      <c r="G134">
        <f t="shared" si="41"/>
        <v>6950</v>
      </c>
      <c r="H134">
        <f t="shared" si="42"/>
        <v>1</v>
      </c>
      <c r="L134">
        <f t="shared" si="57"/>
        <v>40832.5</v>
      </c>
      <c r="N134">
        <f t="shared" si="52"/>
        <v>0</v>
      </c>
      <c r="T134">
        <f t="shared" si="53"/>
        <v>40832.5</v>
      </c>
      <c r="W134">
        <f>(C134-C133)*bitcoin_futures!B138</f>
        <v>0</v>
      </c>
      <c r="X134">
        <f>C134*bitcoin_futures!B138</f>
        <v>61775.88</v>
      </c>
      <c r="Y134">
        <f t="shared" si="43"/>
        <v>-1368.1200000000026</v>
      </c>
      <c r="AA134">
        <f>-'Future CF'!Q134</f>
        <v>1510</v>
      </c>
      <c r="AC134">
        <f t="shared" si="39"/>
        <v>102608.38</v>
      </c>
      <c r="AD134">
        <f t="shared" si="48"/>
        <v>141.87999999999738</v>
      </c>
      <c r="AE134">
        <f t="shared" si="50"/>
        <v>1510.0000000000073</v>
      </c>
      <c r="AF134">
        <f t="shared" si="49"/>
        <v>1.3827330672211897E-3</v>
      </c>
      <c r="AG134">
        <f>AF134-(bitcoin_futures!S138/100/360)</f>
        <v>1.2337330672211896E-3</v>
      </c>
      <c r="AI134">
        <f>-'Future Returns'!Q134+Compare_IBIT_to_BTC!B133</f>
        <v>2.0400607059685161E-3</v>
      </c>
      <c r="AK134">
        <f>'Implied Rates'!M134</f>
        <v>2.0897169338272237E-2</v>
      </c>
      <c r="AL134">
        <f t="shared" si="44"/>
        <v>0</v>
      </c>
      <c r="AM134">
        <f t="shared" si="45"/>
        <v>0</v>
      </c>
      <c r="AN134">
        <f t="shared" si="46"/>
        <v>1760</v>
      </c>
    </row>
    <row r="135" spans="1:43">
      <c r="A135" t="str">
        <f>bitcoin_futures!A139</f>
        <v>03.07.2024</v>
      </c>
      <c r="B135">
        <f>ROUND(bitcoin_futures!D139/bitcoin_futures!B139, 0)</f>
        <v>1739</v>
      </c>
      <c r="C135">
        <f t="shared" si="56"/>
        <v>1754</v>
      </c>
      <c r="D135">
        <f t="shared" si="56"/>
        <v>65424.2</v>
      </c>
      <c r="E135">
        <f t="shared" si="56"/>
        <v>33700</v>
      </c>
      <c r="F135">
        <f>'Future Returns'!S135*F$4</f>
        <v>15546.25</v>
      </c>
      <c r="G135">
        <f t="shared" si="41"/>
        <v>9310</v>
      </c>
      <c r="H135">
        <f t="shared" si="42"/>
        <v>1</v>
      </c>
      <c r="L135">
        <f>L134+AA135</f>
        <v>43192.5</v>
      </c>
      <c r="N135">
        <f t="shared" si="52"/>
        <v>0</v>
      </c>
      <c r="T135">
        <f t="shared" si="53"/>
        <v>43192.5</v>
      </c>
      <c r="W135">
        <f>(C135-C134)*bitcoin_futures!B139</f>
        <v>0</v>
      </c>
      <c r="X135">
        <f>C135*bitcoin_futures!B139</f>
        <v>60407.759999999995</v>
      </c>
      <c r="Y135">
        <f t="shared" si="43"/>
        <v>-1368.1200000000026</v>
      </c>
      <c r="AA135">
        <f>-'Future CF'!Q135</f>
        <v>2360</v>
      </c>
      <c r="AC135">
        <f t="shared" si="39"/>
        <v>103600.26</v>
      </c>
      <c r="AD135">
        <f t="shared" si="48"/>
        <v>991.87999999999738</v>
      </c>
      <c r="AE135">
        <f t="shared" si="50"/>
        <v>2359.9999999999927</v>
      </c>
      <c r="AF135">
        <f t="shared" si="49"/>
        <v>9.5741072464489707E-3</v>
      </c>
      <c r="AG135">
        <f>AF135-(bitcoin_futures!S139/100/360)</f>
        <v>9.4254128020045264E-3</v>
      </c>
      <c r="AI135">
        <f>-'Future Returns'!Q135+Compare_IBIT_to_BTC!B134</f>
        <v>1.5804766756993546E-2</v>
      </c>
      <c r="AK135">
        <f>'Implied Rates'!M135</f>
        <v>-9.3138805158343718E-3</v>
      </c>
      <c r="AL135">
        <f t="shared" si="44"/>
        <v>0</v>
      </c>
      <c r="AM135">
        <f t="shared" si="45"/>
        <v>1</v>
      </c>
      <c r="AN135">
        <f t="shared" si="46"/>
        <v>1739</v>
      </c>
    </row>
    <row r="136" spans="1:43">
      <c r="A136" t="str">
        <f>bitcoin_futures!A140</f>
        <v>04.07.2024</v>
      </c>
      <c r="B136">
        <f>ROUND(bitcoin_futures!D140/bitcoin_futures!B140, 0)</f>
        <v>1694</v>
      </c>
      <c r="C136">
        <f t="shared" si="56"/>
        <v>1754</v>
      </c>
      <c r="D136">
        <f t="shared" si="56"/>
        <v>65424.2</v>
      </c>
      <c r="E136">
        <f t="shared" si="56"/>
        <v>33700</v>
      </c>
      <c r="F136">
        <f>'Future Returns'!S136*F$4</f>
        <v>14956.25</v>
      </c>
      <c r="G136">
        <f t="shared" si="41"/>
        <v>9310</v>
      </c>
      <c r="H136">
        <f t="shared" si="42"/>
        <v>1</v>
      </c>
      <c r="L136">
        <f t="shared" si="57"/>
        <v>43192.5</v>
      </c>
      <c r="N136">
        <f t="shared" si="52"/>
        <v>0</v>
      </c>
      <c r="T136">
        <f t="shared" si="53"/>
        <v>43192.5</v>
      </c>
      <c r="W136">
        <f>(C136-C135)*bitcoin_futures!B140</f>
        <v>0</v>
      </c>
      <c r="X136">
        <f>C136*bitcoin_futures!B140</f>
        <v>60407.759999999995</v>
      </c>
      <c r="Y136">
        <f t="shared" si="43"/>
        <v>0</v>
      </c>
      <c r="AA136">
        <f>-'Future CF'!Q136</f>
        <v>0</v>
      </c>
      <c r="AC136">
        <f t="shared" si="39"/>
        <v>103600.26</v>
      </c>
      <c r="AD136">
        <f t="shared" si="48"/>
        <v>0</v>
      </c>
      <c r="AE136">
        <f t="shared" si="50"/>
        <v>0</v>
      </c>
      <c r="AF136">
        <f t="shared" si="49"/>
        <v>0</v>
      </c>
      <c r="AG136">
        <f>AF136-(bitcoin_futures!S140/100/360)</f>
        <v>-1.482777777777778E-4</v>
      </c>
      <c r="AI136">
        <f>-'Future Returns'!Q136+Compare_IBIT_to_BTC!B135</f>
        <v>0</v>
      </c>
      <c r="AK136">
        <f>'Implied Rates'!M136</f>
        <v>0.19724945013652606</v>
      </c>
      <c r="AL136">
        <f t="shared" si="44"/>
        <v>1</v>
      </c>
      <c r="AM136">
        <f t="shared" si="45"/>
        <v>0</v>
      </c>
      <c r="AN136">
        <f t="shared" si="46"/>
        <v>1694</v>
      </c>
      <c r="AQ136">
        <f t="shared" si="47"/>
        <v>15546.25</v>
      </c>
    </row>
    <row r="137" spans="1:43">
      <c r="A137" t="str">
        <f>bitcoin_futures!A141</f>
        <v>05.07.2024</v>
      </c>
      <c r="B137">
        <f>ROUND(bitcoin_futures!D141/bitcoin_futures!B141, 0)</f>
        <v>1756</v>
      </c>
      <c r="C137">
        <f t="shared" si="56"/>
        <v>1754</v>
      </c>
      <c r="D137">
        <f t="shared" si="56"/>
        <v>65424.2</v>
      </c>
      <c r="E137">
        <f t="shared" si="56"/>
        <v>33700</v>
      </c>
      <c r="F137">
        <f>'Future Returns'!S137*F$4</f>
        <v>14956.25</v>
      </c>
      <c r="G137">
        <f t="shared" si="41"/>
        <v>12450</v>
      </c>
      <c r="H137">
        <f t="shared" si="42"/>
        <v>1</v>
      </c>
      <c r="L137">
        <f t="shared" si="57"/>
        <v>46332.5</v>
      </c>
      <c r="N137">
        <f t="shared" si="52"/>
        <v>0</v>
      </c>
      <c r="T137">
        <f t="shared" si="53"/>
        <v>46332.5</v>
      </c>
      <c r="W137">
        <f>(C137-C136)*bitcoin_futures!B141</f>
        <v>0</v>
      </c>
      <c r="X137">
        <f>C137*bitcoin_futures!B141</f>
        <v>56478.8</v>
      </c>
      <c r="Y137">
        <f t="shared" si="43"/>
        <v>-3928.9599999999919</v>
      </c>
      <c r="AA137">
        <f>-'Future CF'!Q137</f>
        <v>3140</v>
      </c>
      <c r="AC137">
        <f t="shared" si="39"/>
        <v>102811.3</v>
      </c>
      <c r="AD137">
        <f t="shared" si="48"/>
        <v>-788.95999999999185</v>
      </c>
      <c r="AE137">
        <f t="shared" si="50"/>
        <v>3140</v>
      </c>
      <c r="AF137">
        <f t="shared" si="49"/>
        <v>-7.6738646432832954E-3</v>
      </c>
      <c r="AG137">
        <f>AF137-(bitcoin_futures!S141/100/360)</f>
        <v>-7.8224479766166293E-3</v>
      </c>
      <c r="AI137">
        <f>-'Future Returns'!Q137+Compare_IBIT_to_BTC!B136</f>
        <v>-1.2554231685233549E-2</v>
      </c>
      <c r="AK137">
        <f>'Implied Rates'!M137</f>
        <v>2.0390000692147803E-2</v>
      </c>
      <c r="AL137">
        <f t="shared" si="44"/>
        <v>0</v>
      </c>
      <c r="AM137">
        <f t="shared" si="45"/>
        <v>0</v>
      </c>
      <c r="AN137">
        <f t="shared" si="46"/>
        <v>1756</v>
      </c>
      <c r="AQ137">
        <f t="shared" si="47"/>
        <v>14956.25</v>
      </c>
    </row>
    <row r="138" spans="1:43">
      <c r="A138" t="str">
        <f>bitcoin_futures!A142</f>
        <v>08.07.2024</v>
      </c>
      <c r="B138">
        <f>ROUND(bitcoin_futures!D142/bitcoin_futures!B142, 0)</f>
        <v>1751</v>
      </c>
      <c r="C138">
        <f t="shared" si="56"/>
        <v>1754</v>
      </c>
      <c r="D138">
        <f t="shared" si="56"/>
        <v>65424.2</v>
      </c>
      <c r="E138">
        <f t="shared" si="56"/>
        <v>33700</v>
      </c>
      <c r="F138">
        <f>'Future Returns'!S138*F$4</f>
        <v>14171.25</v>
      </c>
      <c r="G138">
        <f t="shared" si="41"/>
        <v>12380</v>
      </c>
      <c r="H138">
        <f t="shared" si="42"/>
        <v>1</v>
      </c>
      <c r="L138">
        <f t="shared" si="57"/>
        <v>46262.5</v>
      </c>
      <c r="N138">
        <f t="shared" si="52"/>
        <v>0</v>
      </c>
      <c r="T138">
        <f t="shared" si="53"/>
        <v>46262.5</v>
      </c>
      <c r="W138">
        <f>(C138-C137)*bitcoin_futures!B142</f>
        <v>0</v>
      </c>
      <c r="X138">
        <f>C138*bitcoin_futures!B142</f>
        <v>56408.639999999992</v>
      </c>
      <c r="Y138">
        <f t="shared" si="43"/>
        <v>-70.160000000010768</v>
      </c>
      <c r="AA138">
        <f>-'Future CF'!Q138</f>
        <v>-70</v>
      </c>
      <c r="AC138">
        <f t="shared" si="39"/>
        <v>102671.13999999998</v>
      </c>
      <c r="AD138">
        <f t="shared" si="48"/>
        <v>-140.16000000001077</v>
      </c>
      <c r="AE138">
        <f t="shared" si="50"/>
        <v>-70.000000000007276</v>
      </c>
      <c r="AF138">
        <f t="shared" si="49"/>
        <v>-1.3651353242986372E-3</v>
      </c>
      <c r="AG138">
        <f>AF138-(bitcoin_futures!S142/100/360)</f>
        <v>-1.5141075465208594E-3</v>
      </c>
      <c r="AI138">
        <f>-'Future Returns'!Q138+Compare_IBIT_to_BTC!B137</f>
        <v>-2.4771306177707327E-3</v>
      </c>
      <c r="AK138">
        <f>'Implied Rates'!M138</f>
        <v>7.0807318984867917E-2</v>
      </c>
      <c r="AL138">
        <f t="shared" si="44"/>
        <v>0</v>
      </c>
      <c r="AM138">
        <f t="shared" si="45"/>
        <v>0</v>
      </c>
      <c r="AN138">
        <f t="shared" si="46"/>
        <v>1751</v>
      </c>
      <c r="AQ138">
        <f t="shared" si="47"/>
        <v>14956.25</v>
      </c>
    </row>
    <row r="139" spans="1:43">
      <c r="A139" t="str">
        <f>bitcoin_futures!A143</f>
        <v>09.07.2024</v>
      </c>
      <c r="B139">
        <f>ROUND(bitcoin_futures!D143/bitcoin_futures!B143, 0)</f>
        <v>1753</v>
      </c>
      <c r="C139">
        <f t="shared" si="56"/>
        <v>1754</v>
      </c>
      <c r="D139">
        <f t="shared" si="56"/>
        <v>65424.2</v>
      </c>
      <c r="E139">
        <f t="shared" si="56"/>
        <v>33700</v>
      </c>
      <c r="F139">
        <f>'Future Returns'!S139*F$4</f>
        <v>14188.75</v>
      </c>
      <c r="G139">
        <f t="shared" si="41"/>
        <v>10975</v>
      </c>
      <c r="H139">
        <f t="shared" si="42"/>
        <v>1</v>
      </c>
      <c r="L139">
        <f t="shared" si="57"/>
        <v>44857.5</v>
      </c>
      <c r="N139">
        <f t="shared" si="52"/>
        <v>0</v>
      </c>
      <c r="T139">
        <f t="shared" si="53"/>
        <v>44857.5</v>
      </c>
      <c r="W139">
        <f>(C139-C138)*bitcoin_futures!B143</f>
        <v>0</v>
      </c>
      <c r="X139">
        <f>C139*bitcoin_futures!B143</f>
        <v>57811.840000000004</v>
      </c>
      <c r="Y139">
        <f t="shared" si="43"/>
        <v>1403.2000000000116</v>
      </c>
      <c r="AA139">
        <f>-'Future CF'!Q139</f>
        <v>-1405</v>
      </c>
      <c r="AC139">
        <f t="shared" si="39"/>
        <v>102669.34</v>
      </c>
      <c r="AD139">
        <f t="shared" si="48"/>
        <v>-1.7999999999883585</v>
      </c>
      <c r="AE139">
        <f t="shared" si="50"/>
        <v>-1405</v>
      </c>
      <c r="AF139">
        <f t="shared" si="49"/>
        <v>-1.7532011017002334E-5</v>
      </c>
      <c r="AG139">
        <f>AF139-(bitcoin_futures!S143/100/360)</f>
        <v>-1.6544867768366901E-4</v>
      </c>
      <c r="AI139">
        <f>-'Future Returns'!Q139+Compare_IBIT_to_BTC!B138</f>
        <v>1.2009374324760402E-4</v>
      </c>
      <c r="AK139">
        <f>'Implied Rates'!M139</f>
        <v>6.2956426722587278E-2</v>
      </c>
      <c r="AL139">
        <f t="shared" si="44"/>
        <v>0</v>
      </c>
      <c r="AM139">
        <f t="shared" si="45"/>
        <v>0</v>
      </c>
      <c r="AN139">
        <f t="shared" si="46"/>
        <v>1753</v>
      </c>
      <c r="AQ139">
        <f t="shared" si="47"/>
        <v>14171.25</v>
      </c>
    </row>
    <row r="140" spans="1:43">
      <c r="A140" t="str">
        <f>bitcoin_futures!A144</f>
        <v>10.07.2024</v>
      </c>
      <c r="B140">
        <f>ROUND(bitcoin_futures!D144/bitcoin_futures!B144, 0)</f>
        <v>1759</v>
      </c>
      <c r="C140">
        <f t="shared" si="56"/>
        <v>1754</v>
      </c>
      <c r="D140">
        <f t="shared" si="56"/>
        <v>65424.2</v>
      </c>
      <c r="E140">
        <f t="shared" si="56"/>
        <v>33700</v>
      </c>
      <c r="F140">
        <f>'Future Returns'!S140*F$4</f>
        <v>14540</v>
      </c>
      <c r="G140">
        <f t="shared" si="41"/>
        <v>11510</v>
      </c>
      <c r="H140">
        <f t="shared" si="42"/>
        <v>1</v>
      </c>
      <c r="L140">
        <f>L139+AA140</f>
        <v>45392.5</v>
      </c>
      <c r="N140">
        <f t="shared" si="52"/>
        <v>0</v>
      </c>
      <c r="T140">
        <f t="shared" si="53"/>
        <v>45392.5</v>
      </c>
      <c r="W140">
        <f>(C140-C139)*bitcoin_futures!B144</f>
        <v>0</v>
      </c>
      <c r="X140">
        <f>C140*bitcoin_futures!B144</f>
        <v>57303.18</v>
      </c>
      <c r="Y140">
        <f t="shared" si="43"/>
        <v>-508.66000000000349</v>
      </c>
      <c r="AA140">
        <f>-'Future CF'!Q140</f>
        <v>535</v>
      </c>
      <c r="AC140">
        <f t="shared" si="39"/>
        <v>102695.67999999999</v>
      </c>
      <c r="AD140">
        <f t="shared" si="48"/>
        <v>26.339999999996508</v>
      </c>
      <c r="AE140">
        <f t="shared" si="50"/>
        <v>535</v>
      </c>
      <c r="AF140">
        <f t="shared" si="49"/>
        <v>2.564859592925088E-4</v>
      </c>
      <c r="AG140">
        <f>AF140-(bitcoin_futures!S144/100/360)</f>
        <v>1.0843040373695326E-4</v>
      </c>
      <c r="AI140">
        <f>-'Future Returns'!Q140+Compare_IBIT_to_BTC!B139</f>
        <v>4.0021834644304866E-4</v>
      </c>
      <c r="AK140">
        <f>'Implied Rates'!M140</f>
        <v>2.8467436361290011E-2</v>
      </c>
      <c r="AL140">
        <f t="shared" si="44"/>
        <v>0</v>
      </c>
      <c r="AM140">
        <f t="shared" si="45"/>
        <v>0</v>
      </c>
      <c r="AN140">
        <f t="shared" si="46"/>
        <v>1759</v>
      </c>
      <c r="AQ140">
        <f t="shared" si="47"/>
        <v>14188.75</v>
      </c>
    </row>
    <row r="141" spans="1:43">
      <c r="A141" t="str">
        <f>bitcoin_futures!A145</f>
        <v>11.07.2024</v>
      </c>
      <c r="B141">
        <f>ROUND(bitcoin_futures!D145/bitcoin_futures!B145, 0)</f>
        <v>1761</v>
      </c>
      <c r="C141">
        <f t="shared" si="56"/>
        <v>1754</v>
      </c>
      <c r="D141">
        <f t="shared" si="56"/>
        <v>65424.2</v>
      </c>
      <c r="E141">
        <f t="shared" si="56"/>
        <v>33700</v>
      </c>
      <c r="F141">
        <f>'Future Returns'!S141*F$4</f>
        <v>14406.25</v>
      </c>
      <c r="G141">
        <f t="shared" si="41"/>
        <v>11555</v>
      </c>
      <c r="H141">
        <f t="shared" si="42"/>
        <v>1</v>
      </c>
      <c r="L141">
        <f t="shared" si="57"/>
        <v>45437.5</v>
      </c>
      <c r="N141">
        <f t="shared" si="52"/>
        <v>0</v>
      </c>
      <c r="T141">
        <f t="shared" si="53"/>
        <v>45437.5</v>
      </c>
      <c r="W141">
        <f>(C141-C140)*bitcoin_futures!B145</f>
        <v>0</v>
      </c>
      <c r="X141">
        <f>C141*bitcoin_futures!B145</f>
        <v>57355.8</v>
      </c>
      <c r="Y141">
        <f t="shared" si="43"/>
        <v>52.620000000002619</v>
      </c>
      <c r="AA141">
        <f>-'Future CF'!Q141</f>
        <v>45</v>
      </c>
      <c r="AC141">
        <f t="shared" si="39"/>
        <v>102793.3</v>
      </c>
      <c r="AD141">
        <f t="shared" si="48"/>
        <v>97.620000000002619</v>
      </c>
      <c r="AE141">
        <f t="shared" si="50"/>
        <v>45.000000000007276</v>
      </c>
      <c r="AF141">
        <f t="shared" si="49"/>
        <v>9.4967278995812586E-4</v>
      </c>
      <c r="AG141">
        <f>AF141-(bitcoin_futures!S145/100/360)</f>
        <v>8.019505677359037E-4</v>
      </c>
      <c r="AI141">
        <f>-'Future Returns'!Q141+Compare_IBIT_to_BTC!B140</f>
        <v>1.6991847084531322E-3</v>
      </c>
      <c r="AK141">
        <f>'Implied Rates'!M141</f>
        <v>1.8371707008761895E-3</v>
      </c>
      <c r="AL141">
        <f t="shared" si="44"/>
        <v>0</v>
      </c>
      <c r="AM141">
        <f t="shared" si="45"/>
        <v>0</v>
      </c>
      <c r="AN141">
        <f t="shared" si="46"/>
        <v>1761</v>
      </c>
      <c r="AQ141">
        <f t="shared" si="47"/>
        <v>14540</v>
      </c>
    </row>
    <row r="142" spans="1:43">
      <c r="A142" t="str">
        <f>bitcoin_futures!A146</f>
        <v>12.07.2024</v>
      </c>
      <c r="B142">
        <f>ROUND(bitcoin_futures!D146/bitcoin_futures!B146, 0)</f>
        <v>1764</v>
      </c>
      <c r="C142">
        <f t="shared" si="56"/>
        <v>1754</v>
      </c>
      <c r="D142">
        <f t="shared" si="56"/>
        <v>65424.2</v>
      </c>
      <c r="E142">
        <f t="shared" si="56"/>
        <v>33700</v>
      </c>
      <c r="F142">
        <f>'Future Returns'!S142*F$4</f>
        <v>14395</v>
      </c>
      <c r="G142">
        <f t="shared" si="41"/>
        <v>11290</v>
      </c>
      <c r="H142">
        <f t="shared" si="42"/>
        <v>1</v>
      </c>
      <c r="L142">
        <f t="shared" si="57"/>
        <v>45172.5</v>
      </c>
      <c r="N142">
        <f t="shared" si="52"/>
        <v>0</v>
      </c>
      <c r="T142">
        <f t="shared" si="53"/>
        <v>45172.5</v>
      </c>
      <c r="W142">
        <f>(C142-C141)*bitcoin_futures!B146</f>
        <v>0</v>
      </c>
      <c r="X142">
        <f>C142*bitcoin_futures!B146</f>
        <v>57618.9</v>
      </c>
      <c r="Y142">
        <f t="shared" si="43"/>
        <v>263.09999999999854</v>
      </c>
      <c r="AA142">
        <f>-'Future CF'!Q142</f>
        <v>-265</v>
      </c>
      <c r="AC142">
        <f t="shared" ref="AC142:AC205" si="58">X142+T142</f>
        <v>102791.4</v>
      </c>
      <c r="AD142">
        <f t="shared" si="48"/>
        <v>-1.9000000000014552</v>
      </c>
      <c r="AE142">
        <f t="shared" si="50"/>
        <v>-265.00000000000728</v>
      </c>
      <c r="AF142">
        <f t="shared" si="49"/>
        <v>-1.8484036602298006E-5</v>
      </c>
      <c r="AG142">
        <f>AF142-(bitcoin_futures!S146/100/360)</f>
        <v>-1.66984036602298E-4</v>
      </c>
      <c r="AI142">
        <f>-'Future Returns'!Q142+Compare_IBIT_to_BTC!B141</f>
        <v>-1.5136499357937608E-5</v>
      </c>
      <c r="AK142">
        <f>'Implied Rates'!M142</f>
        <v>-1.7040318690097367E-2</v>
      </c>
      <c r="AL142">
        <f t="shared" si="44"/>
        <v>0</v>
      </c>
      <c r="AM142">
        <f t="shared" si="45"/>
        <v>1</v>
      </c>
      <c r="AN142">
        <f t="shared" si="46"/>
        <v>1764</v>
      </c>
      <c r="AQ142">
        <f t="shared" si="47"/>
        <v>14406.25</v>
      </c>
    </row>
    <row r="143" spans="1:43" s="3" customFormat="1">
      <c r="A143" s="3" t="str">
        <f>bitcoin_futures!A147</f>
        <v>15.07.2024</v>
      </c>
      <c r="B143">
        <f>ROUND(bitcoin_futures!D147/bitcoin_futures!B147, 0)</f>
        <v>1759</v>
      </c>
      <c r="C143" s="3">
        <f>B143</f>
        <v>1759</v>
      </c>
      <c r="D143" s="3">
        <f>B143*bitcoin_futures!B147</f>
        <v>63587.85</v>
      </c>
      <c r="E143" s="3">
        <f>'Future Returns'!S143</f>
        <v>29220</v>
      </c>
      <c r="F143" s="3">
        <f>'Future Returns'!S143*F$4</f>
        <v>14610</v>
      </c>
      <c r="G143">
        <f t="shared" ref="G143:G206" si="59">G142+AA143</f>
        <v>5435</v>
      </c>
      <c r="H143">
        <f t="shared" ref="H143:H206" si="60">IF(G143&lt;F143,1,0)</f>
        <v>1</v>
      </c>
      <c r="L143">
        <f t="shared" si="57"/>
        <v>39317.5</v>
      </c>
      <c r="N143">
        <f t="shared" si="52"/>
        <v>0</v>
      </c>
      <c r="O143"/>
      <c r="P143"/>
      <c r="Q143"/>
      <c r="R143"/>
      <c r="S143"/>
      <c r="T143">
        <f t="shared" si="53"/>
        <v>39317.5</v>
      </c>
      <c r="U143"/>
      <c r="V143"/>
      <c r="W143">
        <f>(C143-C142)*bitcoin_futures!B147</f>
        <v>180.75</v>
      </c>
      <c r="X143">
        <f>C143*bitcoin_futures!B147</f>
        <v>63587.85</v>
      </c>
      <c r="Y143">
        <f t="shared" ref="Y143:Y206" si="61">X143-X142-W143</f>
        <v>5788.1999999999971</v>
      </c>
      <c r="AA143">
        <f>-'Future CF'!Q143</f>
        <v>-5855</v>
      </c>
      <c r="AC143">
        <f t="shared" si="58"/>
        <v>102905.35</v>
      </c>
      <c r="AD143">
        <f t="shared" si="48"/>
        <v>-66.80000000000291</v>
      </c>
      <c r="AE143">
        <f t="shared" si="50"/>
        <v>-5674.2499999999854</v>
      </c>
      <c r="AF143">
        <f t="shared" si="49"/>
        <v>-6.4914020505253526E-4</v>
      </c>
      <c r="AG143">
        <f>AF143-(bitcoin_futures!S147/100/360)</f>
        <v>-7.9811242727475748E-4</v>
      </c>
      <c r="AI143">
        <f>-'Future Returns'!Q143+Compare_IBIT_to_BTC!B142</f>
        <v>-7.6215330609166743E-4</v>
      </c>
      <c r="AK143">
        <f>'Implied Rates'!M143</f>
        <v>4.2921138501837097E-2</v>
      </c>
      <c r="AL143">
        <f t="shared" ref="AL143:AL206" si="62">IF(AK143&gt;$AI$4,1,0)</f>
        <v>0</v>
      </c>
      <c r="AM143">
        <f t="shared" ref="AM143:AM206" si="63">IF(AK143&lt;$AI$5,1,0)</f>
        <v>0</v>
      </c>
      <c r="AN143">
        <f t="shared" ref="AN143:AN206" si="64">B143</f>
        <v>1759</v>
      </c>
      <c r="AQ143"/>
    </row>
    <row r="144" spans="1:43">
      <c r="A144" t="str">
        <f>bitcoin_futures!A148</f>
        <v>16.07.2024</v>
      </c>
      <c r="B144">
        <f>ROUND(bitcoin_futures!D148/bitcoin_futures!B148, 0)</f>
        <v>1747</v>
      </c>
      <c r="C144">
        <f t="shared" ref="C144:E165" si="65">C$143</f>
        <v>1759</v>
      </c>
      <c r="D144">
        <f t="shared" si="65"/>
        <v>63587.85</v>
      </c>
      <c r="E144">
        <f t="shared" si="65"/>
        <v>29220</v>
      </c>
      <c r="F144">
        <f>'Future Returns'!S144*F$4</f>
        <v>16088.75</v>
      </c>
      <c r="G144">
        <f t="shared" si="59"/>
        <v>3660</v>
      </c>
      <c r="H144">
        <f t="shared" si="60"/>
        <v>1</v>
      </c>
      <c r="L144">
        <f t="shared" si="57"/>
        <v>37542.5</v>
      </c>
      <c r="N144">
        <f t="shared" si="52"/>
        <v>0</v>
      </c>
      <c r="T144">
        <f t="shared" si="53"/>
        <v>37542.5</v>
      </c>
      <c r="W144">
        <f>(C144-C143)*bitcoin_futures!B148</f>
        <v>0</v>
      </c>
      <c r="X144">
        <f>C144*bitcoin_futures!B148</f>
        <v>65382.030000000006</v>
      </c>
      <c r="Y144">
        <f t="shared" si="61"/>
        <v>1794.1800000000076</v>
      </c>
      <c r="AA144">
        <f>-'Future CF'!Q144</f>
        <v>-1775</v>
      </c>
      <c r="AC144">
        <f t="shared" si="58"/>
        <v>102924.53</v>
      </c>
      <c r="AD144">
        <f t="shared" ref="AD144:AD207" si="66">Y144+AA144</f>
        <v>19.180000000007567</v>
      </c>
      <c r="AE144">
        <f t="shared" si="50"/>
        <v>-1775.0000000000146</v>
      </c>
      <c r="AF144">
        <f t="shared" ref="AF144:AF207" si="67">AD144/AC144</f>
        <v>1.8635013441409515E-4</v>
      </c>
      <c r="AG144">
        <f>AF144-(bitcoin_futures!S148/100/360)</f>
        <v>3.7544578858539584E-5</v>
      </c>
      <c r="AI144">
        <f>-'Future Returns'!Q144+Compare_IBIT_to_BTC!B143</f>
        <v>6.3438312704660813E-4</v>
      </c>
      <c r="AK144">
        <f>'Implied Rates'!M144</f>
        <v>6.604918767333956E-2</v>
      </c>
      <c r="AL144">
        <f t="shared" si="62"/>
        <v>0</v>
      </c>
      <c r="AM144">
        <f t="shared" si="63"/>
        <v>0</v>
      </c>
      <c r="AN144">
        <f t="shared" si="64"/>
        <v>1747</v>
      </c>
    </row>
    <row r="145" spans="1:40">
      <c r="A145" t="str">
        <f>bitcoin_futures!A149</f>
        <v>17.07.2024</v>
      </c>
      <c r="B145">
        <f>ROUND(bitcoin_futures!D149/bitcoin_futures!B149, 0)</f>
        <v>1754</v>
      </c>
      <c r="C145">
        <f t="shared" si="65"/>
        <v>1759</v>
      </c>
      <c r="D145">
        <f t="shared" si="65"/>
        <v>63587.85</v>
      </c>
      <c r="E145">
        <f t="shared" si="65"/>
        <v>29220</v>
      </c>
      <c r="F145">
        <f>'Future Returns'!S145*F$4</f>
        <v>16532.5</v>
      </c>
      <c r="G145">
        <f t="shared" si="59"/>
        <v>4390</v>
      </c>
      <c r="H145">
        <f t="shared" si="60"/>
        <v>1</v>
      </c>
      <c r="L145">
        <f>L144+AA145</f>
        <v>38272.5</v>
      </c>
      <c r="N145">
        <f t="shared" si="52"/>
        <v>0</v>
      </c>
      <c r="T145">
        <f t="shared" si="53"/>
        <v>38272.5</v>
      </c>
      <c r="W145">
        <f>(C145-C144)*bitcoin_futures!B149</f>
        <v>0</v>
      </c>
      <c r="X145">
        <f>C145*bitcoin_futures!B149</f>
        <v>64801.560000000005</v>
      </c>
      <c r="Y145">
        <f t="shared" si="61"/>
        <v>-580.47000000000116</v>
      </c>
      <c r="AA145">
        <f>-'Future CF'!Q145</f>
        <v>730</v>
      </c>
      <c r="AC145">
        <f t="shared" si="58"/>
        <v>103074.06</v>
      </c>
      <c r="AD145">
        <f t="shared" si="66"/>
        <v>149.52999999999884</v>
      </c>
      <c r="AE145">
        <f t="shared" ref="AE145:AE208" si="68">AC145-AC144-Y145</f>
        <v>730</v>
      </c>
      <c r="AF145">
        <f t="shared" si="67"/>
        <v>1.4507044740451559E-3</v>
      </c>
      <c r="AG145">
        <f>AF145-(bitcoin_futures!S149/100/360)</f>
        <v>1.302315585156267E-3</v>
      </c>
      <c r="AI145">
        <f>-'Future Returns'!Q145+Compare_IBIT_to_BTC!B144</f>
        <v>2.1607353237142989E-3</v>
      </c>
      <c r="AK145">
        <f>'Implied Rates'!M145</f>
        <v>4.3293788603471883E-2</v>
      </c>
      <c r="AL145">
        <f t="shared" si="62"/>
        <v>0</v>
      </c>
      <c r="AM145">
        <f t="shared" si="63"/>
        <v>0</v>
      </c>
      <c r="AN145">
        <f t="shared" si="64"/>
        <v>1754</v>
      </c>
    </row>
    <row r="146" spans="1:40">
      <c r="A146" t="str">
        <f>bitcoin_futures!A150</f>
        <v>18.07.2024</v>
      </c>
      <c r="B146">
        <f>ROUND(bitcoin_futures!D150/bitcoin_futures!B150, 0)</f>
        <v>1754</v>
      </c>
      <c r="C146">
        <f t="shared" si="65"/>
        <v>1759</v>
      </c>
      <c r="D146">
        <f t="shared" si="65"/>
        <v>63587.85</v>
      </c>
      <c r="E146">
        <f t="shared" si="65"/>
        <v>29220</v>
      </c>
      <c r="F146">
        <f>'Future Returns'!S146*F$4</f>
        <v>16350</v>
      </c>
      <c r="G146">
        <f t="shared" si="59"/>
        <v>5495</v>
      </c>
      <c r="H146">
        <f t="shared" si="60"/>
        <v>1</v>
      </c>
      <c r="L146">
        <f t="shared" ref="L146:L159" si="69">L145+AA146</f>
        <v>39377.5</v>
      </c>
      <c r="N146">
        <f t="shared" si="52"/>
        <v>0</v>
      </c>
      <c r="T146">
        <f t="shared" si="53"/>
        <v>39377.5</v>
      </c>
      <c r="W146">
        <f>(C146-C145)*bitcoin_futures!B150</f>
        <v>0</v>
      </c>
      <c r="X146">
        <f>C146*bitcoin_futures!B150</f>
        <v>63710.979999999996</v>
      </c>
      <c r="Y146">
        <f t="shared" si="61"/>
        <v>-1090.580000000009</v>
      </c>
      <c r="AA146">
        <f>-'Future CF'!Q146</f>
        <v>1105</v>
      </c>
      <c r="AC146">
        <f t="shared" si="58"/>
        <v>103088.48</v>
      </c>
      <c r="AD146">
        <f t="shared" si="66"/>
        <v>14.419999999990978</v>
      </c>
      <c r="AE146">
        <f t="shared" si="68"/>
        <v>1105.0000000000073</v>
      </c>
      <c r="AF146">
        <f t="shared" si="67"/>
        <v>1.3987983914391772E-4</v>
      </c>
      <c r="AG146">
        <f>AF146-(bitcoin_futures!S150/100/360)</f>
        <v>-8.5090497449711591E-6</v>
      </c>
      <c r="AI146">
        <f>-'Future Returns'!Q146+Compare_IBIT_to_BTC!B145</f>
        <v>6.6491348653614779E-5</v>
      </c>
      <c r="AK146">
        <f>'Implied Rates'!M146</f>
        <v>4.6083906233001626E-2</v>
      </c>
      <c r="AL146">
        <f t="shared" si="62"/>
        <v>0</v>
      </c>
      <c r="AM146">
        <f t="shared" si="63"/>
        <v>0</v>
      </c>
      <c r="AN146">
        <f t="shared" si="64"/>
        <v>1754</v>
      </c>
    </row>
    <row r="147" spans="1:40">
      <c r="A147" t="str">
        <f>bitcoin_futures!A151</f>
        <v>19.07.2024</v>
      </c>
      <c r="B147">
        <f>ROUND(bitcoin_futures!D151/bitcoin_futures!B151, 0)</f>
        <v>1749</v>
      </c>
      <c r="C147">
        <f t="shared" si="65"/>
        <v>1759</v>
      </c>
      <c r="D147">
        <f t="shared" si="65"/>
        <v>63587.85</v>
      </c>
      <c r="E147">
        <f t="shared" si="65"/>
        <v>29220</v>
      </c>
      <c r="F147">
        <f>'Future Returns'!S147*F$4</f>
        <v>16073.75</v>
      </c>
      <c r="G147">
        <f t="shared" si="59"/>
        <v>1545</v>
      </c>
      <c r="H147">
        <f t="shared" si="60"/>
        <v>1</v>
      </c>
      <c r="L147">
        <f t="shared" si="69"/>
        <v>35427.5</v>
      </c>
      <c r="N147">
        <f t="shared" si="52"/>
        <v>0</v>
      </c>
      <c r="T147">
        <f t="shared" si="53"/>
        <v>35427.5</v>
      </c>
      <c r="W147">
        <f>(C147-C146)*bitcoin_futures!B151</f>
        <v>0</v>
      </c>
      <c r="X147">
        <f>C147*bitcoin_futures!B151</f>
        <v>67545.599999999991</v>
      </c>
      <c r="Y147">
        <f t="shared" si="61"/>
        <v>3834.6199999999953</v>
      </c>
      <c r="AA147">
        <f>-'Future CF'!Q147</f>
        <v>-3950</v>
      </c>
      <c r="AC147">
        <f t="shared" si="58"/>
        <v>102973.09999999999</v>
      </c>
      <c r="AD147">
        <f t="shared" si="66"/>
        <v>-115.38000000000466</v>
      </c>
      <c r="AE147">
        <f t="shared" si="68"/>
        <v>-3950</v>
      </c>
      <c r="AF147">
        <f t="shared" si="67"/>
        <v>-1.1204868067486039E-3</v>
      </c>
      <c r="AG147">
        <f>AF147-(bitcoin_futures!S151/100/360)</f>
        <v>-1.2690701400819371E-3</v>
      </c>
      <c r="AI147">
        <f>-'Future Returns'!Q147+Compare_IBIT_to_BTC!B146</f>
        <v>-1.2478288383683603E-3</v>
      </c>
      <c r="AK147">
        <f>'Implied Rates'!M147</f>
        <v>6.2777181787774472E-2</v>
      </c>
      <c r="AL147">
        <f t="shared" si="62"/>
        <v>0</v>
      </c>
      <c r="AM147">
        <f t="shared" si="63"/>
        <v>0</v>
      </c>
      <c r="AN147">
        <f t="shared" si="64"/>
        <v>1749</v>
      </c>
    </row>
    <row r="148" spans="1:40">
      <c r="A148" t="str">
        <f>bitcoin_futures!A152</f>
        <v>22.07.2024</v>
      </c>
      <c r="B148">
        <f>ROUND(bitcoin_futures!D152/bitcoin_futures!B152, 0)</f>
        <v>1743</v>
      </c>
      <c r="C148">
        <f t="shared" si="65"/>
        <v>1759</v>
      </c>
      <c r="D148">
        <f t="shared" si="65"/>
        <v>63587.85</v>
      </c>
      <c r="E148">
        <f t="shared" si="65"/>
        <v>29220</v>
      </c>
      <c r="F148">
        <f>'Future Returns'!S148*F$4</f>
        <v>17061.25</v>
      </c>
      <c r="G148">
        <f t="shared" si="59"/>
        <v>700</v>
      </c>
      <c r="H148">
        <f t="shared" si="60"/>
        <v>1</v>
      </c>
      <c r="L148">
        <f t="shared" si="69"/>
        <v>34582.5</v>
      </c>
      <c r="N148">
        <f t="shared" si="52"/>
        <v>0</v>
      </c>
      <c r="T148">
        <f t="shared" si="53"/>
        <v>34582.5</v>
      </c>
      <c r="W148">
        <f>(C148-C147)*bitcoin_futures!B152</f>
        <v>0</v>
      </c>
      <c r="X148">
        <f>C148*bitcoin_futures!B152</f>
        <v>68477.87</v>
      </c>
      <c r="Y148">
        <f t="shared" si="61"/>
        <v>932.27000000000407</v>
      </c>
      <c r="AA148">
        <f>-'Future CF'!Q148</f>
        <v>-845</v>
      </c>
      <c r="AC148">
        <f t="shared" si="58"/>
        <v>103060.37</v>
      </c>
      <c r="AD148">
        <f t="shared" si="66"/>
        <v>87.270000000004075</v>
      </c>
      <c r="AE148">
        <f t="shared" si="68"/>
        <v>-845</v>
      </c>
      <c r="AF148">
        <f t="shared" si="67"/>
        <v>8.4678523859369099E-4</v>
      </c>
      <c r="AG148">
        <f>AF148-(bitcoin_futures!S152/100/360)</f>
        <v>6.9753523859369102E-4</v>
      </c>
      <c r="AI148">
        <f>-'Future Returns'!Q148+Compare_IBIT_to_BTC!B147</f>
        <v>1.4202238564486099E-3</v>
      </c>
      <c r="AK148">
        <f>'Implied Rates'!M148</f>
        <v>7.6919053294363993E-2</v>
      </c>
      <c r="AL148">
        <f t="shared" si="62"/>
        <v>0</v>
      </c>
      <c r="AM148">
        <f t="shared" si="63"/>
        <v>0</v>
      </c>
      <c r="AN148">
        <f t="shared" si="64"/>
        <v>1743</v>
      </c>
    </row>
    <row r="149" spans="1:40">
      <c r="A149" t="str">
        <f>bitcoin_futures!A153</f>
        <v>23.07.2024</v>
      </c>
      <c r="B149">
        <f>ROUND(bitcoin_futures!D153/bitcoin_futures!B153, 0)</f>
        <v>1763</v>
      </c>
      <c r="C149">
        <f t="shared" si="65"/>
        <v>1759</v>
      </c>
      <c r="D149">
        <f t="shared" si="65"/>
        <v>63587.85</v>
      </c>
      <c r="E149">
        <f t="shared" si="65"/>
        <v>29220</v>
      </c>
      <c r="F149">
        <f>'Future Returns'!S149*F$4</f>
        <v>17272.5</v>
      </c>
      <c r="G149">
        <f t="shared" si="59"/>
        <v>3495</v>
      </c>
      <c r="H149">
        <f t="shared" si="60"/>
        <v>1</v>
      </c>
      <c r="L149">
        <f t="shared" si="69"/>
        <v>37377.5</v>
      </c>
      <c r="N149">
        <f t="shared" si="52"/>
        <v>0</v>
      </c>
      <c r="T149">
        <f t="shared" si="53"/>
        <v>37377.5</v>
      </c>
      <c r="W149">
        <f>(C149-C148)*bitcoin_futures!B153</f>
        <v>0</v>
      </c>
      <c r="X149">
        <f>C149*bitcoin_futures!B153</f>
        <v>65681.060000000012</v>
      </c>
      <c r="Y149">
        <f t="shared" si="61"/>
        <v>-2796.8099999999831</v>
      </c>
      <c r="AA149">
        <f>-'Future CF'!Q149</f>
        <v>2795</v>
      </c>
      <c r="AC149">
        <f t="shared" si="58"/>
        <v>103058.56000000001</v>
      </c>
      <c r="AD149">
        <f t="shared" si="66"/>
        <v>-1.8099999999831198</v>
      </c>
      <c r="AE149">
        <f t="shared" si="68"/>
        <v>2795</v>
      </c>
      <c r="AF149">
        <f t="shared" si="67"/>
        <v>-1.7562830297484455E-5</v>
      </c>
      <c r="AG149">
        <f>AF149-(bitcoin_futures!S153/100/360)</f>
        <v>-1.6678505251970668E-4</v>
      </c>
      <c r="AI149">
        <f>-'Future Returns'!Q149+Compare_IBIT_to_BTC!B148</f>
        <v>-3.8805822431164927E-4</v>
      </c>
      <c r="AK149">
        <f>'Implied Rates'!M149</f>
        <v>2.9696804775735774E-2</v>
      </c>
      <c r="AL149">
        <f t="shared" si="62"/>
        <v>0</v>
      </c>
      <c r="AM149">
        <f t="shared" si="63"/>
        <v>0</v>
      </c>
      <c r="AN149">
        <f t="shared" si="64"/>
        <v>1763</v>
      </c>
    </row>
    <row r="150" spans="1:40">
      <c r="A150" t="str">
        <f>bitcoin_futures!A154</f>
        <v>24.07.2024</v>
      </c>
      <c r="B150">
        <f>ROUND(bitcoin_futures!D154/bitcoin_futures!B154, 0)</f>
        <v>1761</v>
      </c>
      <c r="C150">
        <f t="shared" si="65"/>
        <v>1759</v>
      </c>
      <c r="D150">
        <f t="shared" si="65"/>
        <v>63587.85</v>
      </c>
      <c r="E150">
        <f t="shared" si="65"/>
        <v>29220</v>
      </c>
      <c r="F150">
        <f>'Future Returns'!S150*F$4</f>
        <v>16573.75</v>
      </c>
      <c r="G150">
        <f t="shared" si="59"/>
        <v>3345</v>
      </c>
      <c r="H150">
        <f t="shared" si="60"/>
        <v>1</v>
      </c>
      <c r="L150">
        <f>L149+AA150</f>
        <v>37227.5</v>
      </c>
      <c r="N150">
        <f t="shared" si="52"/>
        <v>0</v>
      </c>
      <c r="T150">
        <f t="shared" si="53"/>
        <v>37227.5</v>
      </c>
      <c r="W150">
        <f>(C150-C149)*bitcoin_futures!B154</f>
        <v>0</v>
      </c>
      <c r="X150">
        <f>C150*bitcoin_futures!B154</f>
        <v>65821.78</v>
      </c>
      <c r="Y150">
        <f t="shared" si="61"/>
        <v>140.71999999998661</v>
      </c>
      <c r="AA150">
        <f>-'Future CF'!Q150</f>
        <v>-150</v>
      </c>
      <c r="AC150">
        <f t="shared" si="58"/>
        <v>103049.28</v>
      </c>
      <c r="AD150">
        <f t="shared" si="66"/>
        <v>-9.2800000000133878</v>
      </c>
      <c r="AE150">
        <f t="shared" si="68"/>
        <v>-150</v>
      </c>
      <c r="AF150">
        <f t="shared" si="67"/>
        <v>-9.0054001347834634E-5</v>
      </c>
      <c r="AG150">
        <f>AF150-(bitcoin_futures!S154/100/360)</f>
        <v>-2.393317791256124E-4</v>
      </c>
      <c r="AI150">
        <f>-'Future Returns'!Q150+Compare_IBIT_to_BTC!B149</f>
        <v>-1.2013951534496073E-4</v>
      </c>
      <c r="AK150">
        <f>'Implied Rates'!M150</f>
        <v>3.7324980119765927E-2</v>
      </c>
      <c r="AL150">
        <f t="shared" si="62"/>
        <v>0</v>
      </c>
      <c r="AM150">
        <f t="shared" si="63"/>
        <v>0</v>
      </c>
      <c r="AN150">
        <f t="shared" si="64"/>
        <v>1761</v>
      </c>
    </row>
    <row r="151" spans="1:40">
      <c r="A151" t="str">
        <f>bitcoin_futures!A155</f>
        <v>25.07.2024</v>
      </c>
      <c r="B151">
        <f>ROUND(bitcoin_futures!D155/bitcoin_futures!B155, 0)</f>
        <v>1758</v>
      </c>
      <c r="C151">
        <f t="shared" si="65"/>
        <v>1759</v>
      </c>
      <c r="D151">
        <f t="shared" si="65"/>
        <v>63587.85</v>
      </c>
      <c r="E151">
        <f t="shared" si="65"/>
        <v>29220</v>
      </c>
      <c r="F151">
        <f>'Future Returns'!S151*F$4</f>
        <v>16611.25</v>
      </c>
      <c r="G151">
        <f t="shared" si="59"/>
        <v>4400</v>
      </c>
      <c r="H151">
        <f t="shared" si="60"/>
        <v>1</v>
      </c>
      <c r="L151">
        <f t="shared" si="69"/>
        <v>38282.5</v>
      </c>
      <c r="N151">
        <f t="shared" si="52"/>
        <v>0</v>
      </c>
      <c r="T151">
        <f t="shared" si="53"/>
        <v>38282.5</v>
      </c>
      <c r="W151">
        <f>(C151-C150)*bitcoin_futures!B155</f>
        <v>0</v>
      </c>
      <c r="X151">
        <f>C151*bitcoin_futures!B155</f>
        <v>64783.969999999994</v>
      </c>
      <c r="Y151">
        <f t="shared" si="61"/>
        <v>-1037.8100000000049</v>
      </c>
      <c r="AA151">
        <f>-'Future CF'!Q151</f>
        <v>1055</v>
      </c>
      <c r="AC151">
        <f t="shared" si="58"/>
        <v>103066.47</v>
      </c>
      <c r="AD151">
        <f t="shared" si="66"/>
        <v>17.189999999995052</v>
      </c>
      <c r="AE151">
        <f t="shared" si="68"/>
        <v>1055.0000000000073</v>
      </c>
      <c r="AF151">
        <f t="shared" si="67"/>
        <v>1.6678557051575603E-4</v>
      </c>
      <c r="AG151">
        <f>AF151-(bitcoin_futures!S155/100/360)</f>
        <v>1.7257792737978249E-5</v>
      </c>
      <c r="AI151">
        <f>-'Future Returns'!Q151+Compare_IBIT_to_BTC!B150</f>
        <v>1.1082412892447074E-4</v>
      </c>
      <c r="AK151">
        <f>'Implied Rates'!M151</f>
        <v>4.5035617093999614E-2</v>
      </c>
      <c r="AL151">
        <f t="shared" si="62"/>
        <v>0</v>
      </c>
      <c r="AM151">
        <f t="shared" si="63"/>
        <v>0</v>
      </c>
      <c r="AN151">
        <f t="shared" si="64"/>
        <v>1758</v>
      </c>
    </row>
    <row r="152" spans="1:40">
      <c r="A152" t="str">
        <f>bitcoin_futures!A156</f>
        <v>26.07.2024</v>
      </c>
      <c r="B152">
        <f>ROUND(bitcoin_futures!D156/bitcoin_futures!B156, 0)</f>
        <v>1748</v>
      </c>
      <c r="C152">
        <f t="shared" si="65"/>
        <v>1759</v>
      </c>
      <c r="D152">
        <f t="shared" si="65"/>
        <v>63587.85</v>
      </c>
      <c r="E152">
        <f t="shared" si="65"/>
        <v>29220</v>
      </c>
      <c r="F152">
        <f>'Future Returns'!S152*F$4</f>
        <v>16347.5</v>
      </c>
      <c r="G152">
        <f t="shared" si="59"/>
        <v>1015</v>
      </c>
      <c r="H152">
        <f t="shared" si="60"/>
        <v>1</v>
      </c>
      <c r="L152">
        <f t="shared" si="69"/>
        <v>34897.5</v>
      </c>
      <c r="N152">
        <f t="shared" si="52"/>
        <v>0</v>
      </c>
      <c r="T152">
        <f t="shared" si="53"/>
        <v>34897.5</v>
      </c>
      <c r="W152">
        <f>(C152-C151)*bitcoin_futures!B156</f>
        <v>0</v>
      </c>
      <c r="X152">
        <f>C152*bitcoin_futures!B156</f>
        <v>68231.61</v>
      </c>
      <c r="Y152">
        <f t="shared" si="61"/>
        <v>3447.6400000000067</v>
      </c>
      <c r="AA152">
        <f>-'Future CF'!Q152</f>
        <v>-3385</v>
      </c>
      <c r="AC152">
        <f t="shared" si="58"/>
        <v>103129.11</v>
      </c>
      <c r="AD152">
        <f t="shared" si="66"/>
        <v>62.640000000006694</v>
      </c>
      <c r="AE152">
        <f t="shared" si="68"/>
        <v>-3385.0000000000073</v>
      </c>
      <c r="AF152">
        <f t="shared" si="67"/>
        <v>6.0739397440748484E-4</v>
      </c>
      <c r="AG152">
        <f>AF152-(bitcoin_futures!S156/100/360)</f>
        <v>4.5847730774081817E-4</v>
      </c>
      <c r="AI152">
        <f>-'Future Returns'!Q152+Compare_IBIT_to_BTC!B151</f>
        <v>1.4511606191502657E-3</v>
      </c>
      <c r="AK152">
        <f>'Implied Rates'!M152</f>
        <v>6.5641540989119118E-2</v>
      </c>
      <c r="AL152">
        <f t="shared" si="62"/>
        <v>0</v>
      </c>
      <c r="AM152">
        <f t="shared" si="63"/>
        <v>0</v>
      </c>
      <c r="AN152">
        <f t="shared" si="64"/>
        <v>1748</v>
      </c>
    </row>
    <row r="153" spans="1:40">
      <c r="A153" t="str">
        <f>bitcoin_futures!A157</f>
        <v>29.07.2024</v>
      </c>
      <c r="B153">
        <f>ROUND(bitcoin_futures!D157/bitcoin_futures!B157, 0)</f>
        <v>1758</v>
      </c>
      <c r="C153">
        <f t="shared" si="65"/>
        <v>1759</v>
      </c>
      <c r="D153">
        <f t="shared" si="65"/>
        <v>63587.85</v>
      </c>
      <c r="E153">
        <f t="shared" si="65"/>
        <v>29220</v>
      </c>
      <c r="F153">
        <f>'Future Returns'!S153*F$4</f>
        <v>17193.75</v>
      </c>
      <c r="G153">
        <f t="shared" si="59"/>
        <v>1930</v>
      </c>
      <c r="H153">
        <f t="shared" si="60"/>
        <v>1</v>
      </c>
      <c r="L153">
        <f t="shared" si="69"/>
        <v>35812.5</v>
      </c>
      <c r="N153">
        <f t="shared" si="52"/>
        <v>0</v>
      </c>
      <c r="T153">
        <f t="shared" si="53"/>
        <v>35812.5</v>
      </c>
      <c r="W153">
        <f>(C153-C152)*bitcoin_futures!B157</f>
        <v>0</v>
      </c>
      <c r="X153">
        <f>C153*bitcoin_futures!B157</f>
        <v>67440.060000000012</v>
      </c>
      <c r="Y153">
        <f t="shared" si="61"/>
        <v>-791.54999999998836</v>
      </c>
      <c r="AA153">
        <f>-'Future CF'!Q153</f>
        <v>915</v>
      </c>
      <c r="AC153">
        <f t="shared" si="58"/>
        <v>103252.56000000001</v>
      </c>
      <c r="AD153">
        <f t="shared" si="66"/>
        <v>123.45000000001164</v>
      </c>
      <c r="AE153">
        <f t="shared" si="68"/>
        <v>915</v>
      </c>
      <c r="AF153">
        <f t="shared" si="67"/>
        <v>1.195612002259427E-3</v>
      </c>
      <c r="AG153">
        <f>AF153-(bitcoin_futures!S157/100/360)</f>
        <v>1.0461120022594271E-3</v>
      </c>
      <c r="AI153">
        <f>-'Future Returns'!Q153+Compare_IBIT_to_BTC!B152</f>
        <v>1.7033249246636573E-3</v>
      </c>
      <c r="AK153">
        <f>'Implied Rates'!M153</f>
        <v>3.4227278998263166E-2</v>
      </c>
      <c r="AL153">
        <f t="shared" si="62"/>
        <v>0</v>
      </c>
      <c r="AM153">
        <f t="shared" si="63"/>
        <v>0</v>
      </c>
      <c r="AN153">
        <f t="shared" si="64"/>
        <v>1758</v>
      </c>
    </row>
    <row r="154" spans="1:40">
      <c r="A154" t="str">
        <f>bitcoin_futures!A158</f>
        <v>30.07.2024</v>
      </c>
      <c r="B154">
        <f>ROUND(bitcoin_futures!D158/bitcoin_futures!B158, 0)</f>
        <v>1752</v>
      </c>
      <c r="C154">
        <f t="shared" si="65"/>
        <v>1759</v>
      </c>
      <c r="D154">
        <f t="shared" si="65"/>
        <v>63587.85</v>
      </c>
      <c r="E154">
        <f t="shared" si="65"/>
        <v>29220</v>
      </c>
      <c r="F154">
        <f>'Future Returns'!S154*F$4</f>
        <v>16965</v>
      </c>
      <c r="G154">
        <f t="shared" si="59"/>
        <v>3405</v>
      </c>
      <c r="H154">
        <f t="shared" si="60"/>
        <v>1</v>
      </c>
      <c r="L154">
        <f t="shared" si="69"/>
        <v>37287.5</v>
      </c>
      <c r="N154">
        <f t="shared" si="52"/>
        <v>0</v>
      </c>
      <c r="T154">
        <f t="shared" si="53"/>
        <v>37287.5</v>
      </c>
      <c r="W154">
        <f>(C154-C153)*bitcoin_futures!B158</f>
        <v>0</v>
      </c>
      <c r="X154">
        <f>C154*bitcoin_futures!B158</f>
        <v>66050.45</v>
      </c>
      <c r="Y154">
        <f t="shared" si="61"/>
        <v>-1389.6100000000151</v>
      </c>
      <c r="AA154">
        <f>-'Future CF'!Q154</f>
        <v>1475</v>
      </c>
      <c r="AC154">
        <f t="shared" si="58"/>
        <v>103337.95</v>
      </c>
      <c r="AD154">
        <f t="shared" si="66"/>
        <v>85.389999999984866</v>
      </c>
      <c r="AE154">
        <f t="shared" si="68"/>
        <v>1475</v>
      </c>
      <c r="AF154">
        <f t="shared" si="67"/>
        <v>8.2631792095725601E-4</v>
      </c>
      <c r="AG154">
        <f>AF154-(bitcoin_futures!S158/100/360)</f>
        <v>6.7676236540170046E-4</v>
      </c>
      <c r="AI154">
        <f>-'Future Returns'!Q154+Compare_IBIT_to_BTC!B153</f>
        <v>1.1308147539326116E-3</v>
      </c>
      <c r="AK154">
        <f>'Implied Rates'!M154</f>
        <v>4.8596661764061633E-2</v>
      </c>
      <c r="AL154">
        <f t="shared" si="62"/>
        <v>0</v>
      </c>
      <c r="AM154">
        <f t="shared" si="63"/>
        <v>0</v>
      </c>
      <c r="AN154">
        <f t="shared" si="64"/>
        <v>1752</v>
      </c>
    </row>
    <row r="155" spans="1:40">
      <c r="A155" t="str">
        <f>bitcoin_futures!A159</f>
        <v>31.07.2024</v>
      </c>
      <c r="B155">
        <f>ROUND(bitcoin_futures!D159/bitcoin_futures!B159, 0)</f>
        <v>1771</v>
      </c>
      <c r="C155">
        <f t="shared" si="65"/>
        <v>1759</v>
      </c>
      <c r="D155">
        <f t="shared" si="65"/>
        <v>63587.85</v>
      </c>
      <c r="E155">
        <f t="shared" si="65"/>
        <v>29220</v>
      </c>
      <c r="F155">
        <f>'Future Returns'!S155*F$4</f>
        <v>16596.25</v>
      </c>
      <c r="G155">
        <f t="shared" si="59"/>
        <v>4105</v>
      </c>
      <c r="H155">
        <f t="shared" si="60"/>
        <v>1</v>
      </c>
      <c r="L155">
        <f>L154+AA155</f>
        <v>37987.5</v>
      </c>
      <c r="N155">
        <f t="shared" si="52"/>
        <v>0</v>
      </c>
      <c r="T155">
        <f t="shared" si="53"/>
        <v>37987.5</v>
      </c>
      <c r="W155">
        <f>(C155-C154)*bitcoin_futures!B159</f>
        <v>0</v>
      </c>
      <c r="X155">
        <f>C155*bitcoin_futures!B159</f>
        <v>65399.62</v>
      </c>
      <c r="Y155">
        <f t="shared" si="61"/>
        <v>-650.82999999999447</v>
      </c>
      <c r="AA155">
        <f>-'Future CF'!Q155</f>
        <v>700</v>
      </c>
      <c r="AC155">
        <f t="shared" si="58"/>
        <v>103387.12</v>
      </c>
      <c r="AD155">
        <f t="shared" si="66"/>
        <v>49.17000000000553</v>
      </c>
      <c r="AE155">
        <f t="shared" si="68"/>
        <v>699.99999999999272</v>
      </c>
      <c r="AF155">
        <f t="shared" si="67"/>
        <v>4.755911568095284E-4</v>
      </c>
      <c r="AG155">
        <f>AF155-(bitcoin_futures!S159/100/360)</f>
        <v>3.264244901428617E-4</v>
      </c>
      <c r="AI155">
        <f>-'Future Returns'!Q155+Compare_IBIT_to_BTC!B154</f>
        <v>6.9102209832554683E-4</v>
      </c>
      <c r="AK155">
        <f>'Implied Rates'!M155</f>
        <v>-1.3430532526988892E-2</v>
      </c>
      <c r="AL155">
        <f t="shared" si="62"/>
        <v>0</v>
      </c>
      <c r="AM155">
        <f t="shared" si="63"/>
        <v>1</v>
      </c>
      <c r="AN155">
        <f t="shared" si="64"/>
        <v>1771</v>
      </c>
    </row>
    <row r="156" spans="1:40">
      <c r="A156" t="str">
        <f>bitcoin_futures!A160</f>
        <v>01.08.2024</v>
      </c>
      <c r="B156">
        <f>ROUND(bitcoin_futures!D160/bitcoin_futures!B160, 0)</f>
        <v>1753</v>
      </c>
      <c r="C156">
        <f t="shared" si="65"/>
        <v>1759</v>
      </c>
      <c r="D156">
        <f t="shared" si="65"/>
        <v>63587.85</v>
      </c>
      <c r="E156">
        <f t="shared" si="65"/>
        <v>29220</v>
      </c>
      <c r="F156">
        <f>'Future Returns'!S156*F$4</f>
        <v>16421.25</v>
      </c>
      <c r="G156">
        <f t="shared" si="59"/>
        <v>6000</v>
      </c>
      <c r="H156">
        <f t="shared" si="60"/>
        <v>1</v>
      </c>
      <c r="L156">
        <f t="shared" si="69"/>
        <v>39882.5</v>
      </c>
      <c r="N156">
        <f t="shared" si="52"/>
        <v>0</v>
      </c>
      <c r="T156">
        <f t="shared" si="53"/>
        <v>39882.5</v>
      </c>
      <c r="W156">
        <f>(C156-C155)*bitcoin_futures!B160</f>
        <v>0</v>
      </c>
      <c r="X156">
        <f>C156*bitcoin_futures!B160</f>
        <v>63447.13</v>
      </c>
      <c r="Y156">
        <f t="shared" si="61"/>
        <v>-1952.4900000000052</v>
      </c>
      <c r="AA156">
        <f>-'Future CF'!Q156</f>
        <v>1895</v>
      </c>
      <c r="AC156">
        <f t="shared" si="58"/>
        <v>103329.63</v>
      </c>
      <c r="AD156">
        <f t="shared" si="66"/>
        <v>-57.490000000005239</v>
      </c>
      <c r="AE156">
        <f t="shared" si="68"/>
        <v>1895.0000000000146</v>
      </c>
      <c r="AF156">
        <f t="shared" si="67"/>
        <v>-5.5637477846388526E-4</v>
      </c>
      <c r="AG156">
        <f>AF156-(bitcoin_futures!S160/100/360)</f>
        <v>-7.0498588957499633E-4</v>
      </c>
      <c r="AI156">
        <f>-'Future Returns'!Q156+Compare_IBIT_to_BTC!B155</f>
        <v>-1.0049471201472732E-3</v>
      </c>
      <c r="AK156">
        <f>'Implied Rates'!M156</f>
        <v>5.0920076708775186E-2</v>
      </c>
      <c r="AL156">
        <f t="shared" si="62"/>
        <v>0</v>
      </c>
      <c r="AM156">
        <f t="shared" si="63"/>
        <v>0</v>
      </c>
      <c r="AN156">
        <f t="shared" si="64"/>
        <v>1753</v>
      </c>
    </row>
    <row r="157" spans="1:40">
      <c r="A157" t="str">
        <f>bitcoin_futures!A161</f>
        <v>02.08.2024</v>
      </c>
      <c r="B157">
        <f>ROUND(bitcoin_futures!D161/bitcoin_futures!B161, 0)</f>
        <v>1760</v>
      </c>
      <c r="C157">
        <f t="shared" si="65"/>
        <v>1759</v>
      </c>
      <c r="D157">
        <f t="shared" si="65"/>
        <v>63587.85</v>
      </c>
      <c r="E157">
        <f t="shared" si="65"/>
        <v>29220</v>
      </c>
      <c r="F157">
        <f>'Future Returns'!S157*F$4</f>
        <v>15947.5</v>
      </c>
      <c r="G157">
        <f t="shared" si="59"/>
        <v>6845</v>
      </c>
      <c r="H157">
        <f t="shared" si="60"/>
        <v>1</v>
      </c>
      <c r="L157">
        <f t="shared" si="69"/>
        <v>40727.5</v>
      </c>
      <c r="N157">
        <f t="shared" si="52"/>
        <v>0</v>
      </c>
      <c r="T157">
        <f t="shared" si="53"/>
        <v>40727.5</v>
      </c>
      <c r="W157">
        <f>(C157-C156)*bitcoin_futures!B161</f>
        <v>0</v>
      </c>
      <c r="X157">
        <f>C157*bitcoin_futures!B161</f>
        <v>62637.99</v>
      </c>
      <c r="Y157">
        <f t="shared" si="61"/>
        <v>-809.13999999999942</v>
      </c>
      <c r="AA157">
        <f>-'Future CF'!Q157</f>
        <v>845</v>
      </c>
      <c r="AC157">
        <f t="shared" si="58"/>
        <v>103365.48999999999</v>
      </c>
      <c r="AD157">
        <f t="shared" si="66"/>
        <v>35.860000000000582</v>
      </c>
      <c r="AE157">
        <f t="shared" si="68"/>
        <v>844.99999999998545</v>
      </c>
      <c r="AF157">
        <f t="shared" si="67"/>
        <v>3.4692429746137311E-4</v>
      </c>
      <c r="AG157">
        <f>AF157-(bitcoin_futures!S161/100/360)</f>
        <v>1.9884096412803976E-4</v>
      </c>
      <c r="AI157">
        <f>-'Future Returns'!Q157+Compare_IBIT_to_BTC!B156</f>
        <v>4.9361005861473135E-4</v>
      </c>
      <c r="AK157">
        <f>'Implied Rates'!M157</f>
        <v>2.3410481902836899E-2</v>
      </c>
      <c r="AL157">
        <f t="shared" si="62"/>
        <v>0</v>
      </c>
      <c r="AM157">
        <f t="shared" si="63"/>
        <v>0</v>
      </c>
      <c r="AN157">
        <f t="shared" si="64"/>
        <v>1760</v>
      </c>
    </row>
    <row r="158" spans="1:40">
      <c r="A158" t="str">
        <f>bitcoin_futures!A162</f>
        <v>05.08.2024</v>
      </c>
      <c r="B158">
        <f>ROUND(bitcoin_futures!D162/bitcoin_futures!B162, 0)</f>
        <v>1743</v>
      </c>
      <c r="C158">
        <f t="shared" si="65"/>
        <v>1759</v>
      </c>
      <c r="D158">
        <f t="shared" si="65"/>
        <v>63587.85</v>
      </c>
      <c r="E158">
        <f t="shared" si="65"/>
        <v>29220</v>
      </c>
      <c r="F158">
        <f>'Future Returns'!S158*F$4</f>
        <v>15736.25</v>
      </c>
      <c r="G158">
        <f t="shared" si="59"/>
        <v>16020</v>
      </c>
      <c r="H158">
        <f t="shared" si="60"/>
        <v>0</v>
      </c>
      <c r="L158">
        <f t="shared" si="69"/>
        <v>49902.5</v>
      </c>
      <c r="N158">
        <f t="shared" si="52"/>
        <v>0</v>
      </c>
      <c r="T158">
        <f t="shared" si="53"/>
        <v>49902.5</v>
      </c>
      <c r="W158">
        <f>(C158-C157)*bitcoin_futures!B162</f>
        <v>0</v>
      </c>
      <c r="X158">
        <f>C158*bitcoin_futures!B162</f>
        <v>53614.32</v>
      </c>
      <c r="Y158">
        <f t="shared" si="61"/>
        <v>-9023.6699999999983</v>
      </c>
      <c r="AA158">
        <f>-'Future CF'!Q158</f>
        <v>9175</v>
      </c>
      <c r="AC158">
        <f t="shared" si="58"/>
        <v>103516.82</v>
      </c>
      <c r="AD158">
        <f t="shared" si="66"/>
        <v>151.33000000000175</v>
      </c>
      <c r="AE158">
        <f t="shared" si="68"/>
        <v>9175.0000000000146</v>
      </c>
      <c r="AF158">
        <f t="shared" si="67"/>
        <v>1.4618880294043203E-3</v>
      </c>
      <c r="AG158">
        <f>AF158-(bitcoin_futures!S162/100/360)</f>
        <v>1.3131658071820981E-3</v>
      </c>
      <c r="AI158">
        <f>-'Future Returns'!Q158+Compare_IBIT_to_BTC!B157</f>
        <v>1.7015162071326306E-3</v>
      </c>
      <c r="AK158">
        <f>'Implied Rates'!M158</f>
        <v>7.912999817070121E-2</v>
      </c>
      <c r="AL158">
        <f t="shared" si="62"/>
        <v>0</v>
      </c>
      <c r="AM158">
        <f t="shared" si="63"/>
        <v>0</v>
      </c>
      <c r="AN158">
        <f t="shared" si="64"/>
        <v>1743</v>
      </c>
    </row>
    <row r="159" spans="1:40">
      <c r="A159" t="str">
        <f>bitcoin_futures!A163</f>
        <v>06.08.2024</v>
      </c>
      <c r="B159">
        <f>ROUND(bitcoin_futures!D163/bitcoin_futures!B163, 0)</f>
        <v>1753</v>
      </c>
      <c r="C159">
        <f t="shared" si="65"/>
        <v>1759</v>
      </c>
      <c r="D159">
        <f t="shared" si="65"/>
        <v>63587.85</v>
      </c>
      <c r="E159">
        <f t="shared" si="65"/>
        <v>29220</v>
      </c>
      <c r="F159">
        <f>'Future Returns'!S159*F$4</f>
        <v>13442.5</v>
      </c>
      <c r="G159">
        <f t="shared" si="59"/>
        <v>12645</v>
      </c>
      <c r="H159">
        <f t="shared" si="60"/>
        <v>1</v>
      </c>
      <c r="L159">
        <f t="shared" si="69"/>
        <v>46527.5</v>
      </c>
      <c r="N159">
        <f t="shared" si="52"/>
        <v>0</v>
      </c>
      <c r="T159">
        <f t="shared" si="53"/>
        <v>46527.5</v>
      </c>
      <c r="W159">
        <f>(C159-C158)*bitcoin_futures!B163</f>
        <v>0</v>
      </c>
      <c r="X159">
        <f>C159*bitcoin_futures!B163</f>
        <v>56886.060000000005</v>
      </c>
      <c r="Y159">
        <f t="shared" si="61"/>
        <v>3271.7400000000052</v>
      </c>
      <c r="AA159">
        <f>-'Future CF'!Q159</f>
        <v>-3375</v>
      </c>
      <c r="AC159">
        <f t="shared" si="58"/>
        <v>103413.56</v>
      </c>
      <c r="AD159">
        <f t="shared" si="66"/>
        <v>-103.25999999999476</v>
      </c>
      <c r="AE159">
        <f t="shared" si="68"/>
        <v>-3375.0000000000146</v>
      </c>
      <c r="AF159">
        <f t="shared" si="67"/>
        <v>-9.9851508835006506E-4</v>
      </c>
      <c r="AG159">
        <f>AF159-(bitcoin_futures!S163/100/360)</f>
        <v>-1.1465984216833985E-3</v>
      </c>
      <c r="AI159">
        <f>-'Future Returns'!Q159+Compare_IBIT_to_BTC!B158</f>
        <v>-1.7437203369849302E-3</v>
      </c>
      <c r="AK159">
        <f>'Implied Rates'!M159</f>
        <v>5.5608439457490944E-2</v>
      </c>
      <c r="AL159">
        <f t="shared" si="62"/>
        <v>0</v>
      </c>
      <c r="AM159">
        <f t="shared" si="63"/>
        <v>0</v>
      </c>
      <c r="AN159">
        <f t="shared" si="64"/>
        <v>1753</v>
      </c>
    </row>
    <row r="160" spans="1:40">
      <c r="A160" t="str">
        <f>bitcoin_futures!A164</f>
        <v>07.08.2024</v>
      </c>
      <c r="B160">
        <f>ROUND(bitcoin_futures!D164/bitcoin_futures!B164, 0)</f>
        <v>1761</v>
      </c>
      <c r="C160">
        <f t="shared" si="65"/>
        <v>1759</v>
      </c>
      <c r="D160">
        <f t="shared" si="65"/>
        <v>63587.85</v>
      </c>
      <c r="E160">
        <f t="shared" si="65"/>
        <v>29220</v>
      </c>
      <c r="F160">
        <f>'Future Returns'!S160*F$4</f>
        <v>14286.25</v>
      </c>
      <c r="G160">
        <f t="shared" si="59"/>
        <v>14790</v>
      </c>
      <c r="H160">
        <f t="shared" si="60"/>
        <v>0</v>
      </c>
      <c r="L160">
        <f>L159+AA160</f>
        <v>48672.5</v>
      </c>
      <c r="N160">
        <f t="shared" si="52"/>
        <v>0</v>
      </c>
      <c r="T160">
        <f t="shared" si="53"/>
        <v>48672.5</v>
      </c>
      <c r="W160">
        <f>(C160-C159)*bitcoin_futures!B164</f>
        <v>0</v>
      </c>
      <c r="X160">
        <f>C160*bitcoin_futures!B164</f>
        <v>54863.21</v>
      </c>
      <c r="Y160">
        <f t="shared" si="61"/>
        <v>-2022.8500000000058</v>
      </c>
      <c r="AA160">
        <f>-'Future CF'!Q160</f>
        <v>2145</v>
      </c>
      <c r="AC160">
        <f t="shared" si="58"/>
        <v>103535.70999999999</v>
      </c>
      <c r="AD160">
        <f t="shared" si="66"/>
        <v>122.14999999999418</v>
      </c>
      <c r="AE160">
        <f t="shared" si="68"/>
        <v>2145</v>
      </c>
      <c r="AF160">
        <f t="shared" si="67"/>
        <v>1.1797861819848841E-3</v>
      </c>
      <c r="AG160">
        <f>AF160-(bitcoin_futures!S164/100/360)</f>
        <v>1.0314250708737731E-3</v>
      </c>
      <c r="AI160">
        <f>-'Future Returns'!Q160+Compare_IBIT_to_BTC!B159</f>
        <v>1.9764139797137925E-3</v>
      </c>
      <c r="AK160">
        <f>'Implied Rates'!M160</f>
        <v>9.2754120175242427E-3</v>
      </c>
      <c r="AL160">
        <f t="shared" si="62"/>
        <v>0</v>
      </c>
      <c r="AM160">
        <f t="shared" si="63"/>
        <v>0</v>
      </c>
      <c r="AN160">
        <f t="shared" si="64"/>
        <v>1761</v>
      </c>
    </row>
    <row r="161" spans="1:43">
      <c r="A161" t="str">
        <f>bitcoin_futures!A165</f>
        <v>08.08.2024</v>
      </c>
      <c r="B161">
        <f>ROUND(bitcoin_futures!D165/bitcoin_futures!B165, 0)</f>
        <v>1762</v>
      </c>
      <c r="C161">
        <f t="shared" si="65"/>
        <v>1759</v>
      </c>
      <c r="D161">
        <f t="shared" si="65"/>
        <v>63587.85</v>
      </c>
      <c r="E161">
        <f t="shared" si="65"/>
        <v>29220</v>
      </c>
      <c r="F161">
        <f>'Future Returns'!S161*F$4</f>
        <v>13750</v>
      </c>
      <c r="G161">
        <f t="shared" si="59"/>
        <v>10095</v>
      </c>
      <c r="H161">
        <f t="shared" si="60"/>
        <v>1</v>
      </c>
      <c r="L161">
        <f t="shared" ref="L161:L173" si="70">L160+AA161</f>
        <v>43977.5</v>
      </c>
      <c r="N161">
        <f t="shared" si="52"/>
        <v>0</v>
      </c>
      <c r="T161">
        <f t="shared" si="53"/>
        <v>43977.5</v>
      </c>
      <c r="W161">
        <f>(C161-C160)*bitcoin_futures!B165</f>
        <v>0</v>
      </c>
      <c r="X161">
        <f>C161*bitcoin_futures!B165</f>
        <v>59594.920000000006</v>
      </c>
      <c r="Y161">
        <f t="shared" si="61"/>
        <v>4731.7100000000064</v>
      </c>
      <c r="AA161">
        <f>-'Future CF'!Q161</f>
        <v>-4695</v>
      </c>
      <c r="AC161">
        <f t="shared" si="58"/>
        <v>103572.42000000001</v>
      </c>
      <c r="AD161">
        <f t="shared" si="66"/>
        <v>36.710000000006403</v>
      </c>
      <c r="AE161">
        <f t="shared" si="68"/>
        <v>-4694.9999999999854</v>
      </c>
      <c r="AF161">
        <f t="shared" si="67"/>
        <v>3.5443798648333597E-4</v>
      </c>
      <c r="AG161">
        <f>AF161-(bitcoin_futures!S165/100/360)</f>
        <v>2.0599354203889152E-4</v>
      </c>
      <c r="AI161">
        <f>-'Future Returns'!Q161+Compare_IBIT_to_BTC!B160</f>
        <v>8.8195517211231422E-4</v>
      </c>
      <c r="AK161">
        <f>'Implied Rates'!M161</f>
        <v>1.5826248715709035E-3</v>
      </c>
      <c r="AL161">
        <f t="shared" si="62"/>
        <v>0</v>
      </c>
      <c r="AM161">
        <f t="shared" si="63"/>
        <v>0</v>
      </c>
      <c r="AN161">
        <f t="shared" si="64"/>
        <v>1762</v>
      </c>
    </row>
    <row r="162" spans="1:43">
      <c r="A162" t="str">
        <f>bitcoin_futures!A166</f>
        <v>09.08.2024</v>
      </c>
      <c r="B162">
        <f>ROUND(bitcoin_futures!D166/bitcoin_futures!B166, 0)</f>
        <v>1749</v>
      </c>
      <c r="C162">
        <f t="shared" si="65"/>
        <v>1759</v>
      </c>
      <c r="D162">
        <f t="shared" si="65"/>
        <v>63587.85</v>
      </c>
      <c r="E162">
        <f t="shared" si="65"/>
        <v>29220</v>
      </c>
      <c r="F162">
        <f>'Future Returns'!S162*F$4</f>
        <v>14923.75</v>
      </c>
      <c r="G162">
        <f t="shared" si="59"/>
        <v>8800</v>
      </c>
      <c r="H162">
        <f t="shared" si="60"/>
        <v>1</v>
      </c>
      <c r="L162">
        <f t="shared" si="70"/>
        <v>42682.5</v>
      </c>
      <c r="N162">
        <f t="shared" si="52"/>
        <v>0</v>
      </c>
      <c r="T162">
        <f t="shared" si="53"/>
        <v>42682.5</v>
      </c>
      <c r="W162">
        <f>(C162-C161)*bitcoin_futures!B166</f>
        <v>0</v>
      </c>
      <c r="X162">
        <f>C162*bitcoin_futures!B166</f>
        <v>60861.4</v>
      </c>
      <c r="Y162">
        <f t="shared" si="61"/>
        <v>1266.4799999999959</v>
      </c>
      <c r="AA162">
        <f>-'Future CF'!Q162</f>
        <v>-1295</v>
      </c>
      <c r="AC162">
        <f t="shared" si="58"/>
        <v>103543.9</v>
      </c>
      <c r="AD162">
        <f t="shared" si="66"/>
        <v>-28.520000000004075</v>
      </c>
      <c r="AE162">
        <f t="shared" si="68"/>
        <v>-1295.0000000000146</v>
      </c>
      <c r="AF162">
        <f t="shared" si="67"/>
        <v>-2.7543872695546601E-4</v>
      </c>
      <c r="AG162">
        <f>AF162-(bitcoin_futures!S166/100/360)</f>
        <v>-4.2393872695546599E-4</v>
      </c>
      <c r="AI162">
        <f>-'Future Returns'!Q162+Compare_IBIT_to_BTC!B161</f>
        <v>-4.4213338306801561E-4</v>
      </c>
      <c r="AK162">
        <f>'Implied Rates'!M162</f>
        <v>5.8859114136733393E-2</v>
      </c>
      <c r="AL162">
        <f t="shared" si="62"/>
        <v>0</v>
      </c>
      <c r="AM162">
        <f t="shared" si="63"/>
        <v>0</v>
      </c>
      <c r="AN162">
        <f t="shared" si="64"/>
        <v>1749</v>
      </c>
    </row>
    <row r="163" spans="1:43">
      <c r="A163" t="str">
        <f>bitcoin_futures!A167</f>
        <v>12.08.2024</v>
      </c>
      <c r="B163">
        <f>ROUND(bitcoin_futures!D167/bitcoin_futures!B167, 0)</f>
        <v>1756</v>
      </c>
      <c r="C163">
        <f t="shared" si="65"/>
        <v>1759</v>
      </c>
      <c r="D163">
        <f t="shared" si="65"/>
        <v>63587.85</v>
      </c>
      <c r="E163">
        <f t="shared" si="65"/>
        <v>29220</v>
      </c>
      <c r="F163">
        <f>'Future Returns'!S163*F$4</f>
        <v>15247.5</v>
      </c>
      <c r="G163">
        <f t="shared" si="59"/>
        <v>10590</v>
      </c>
      <c r="H163">
        <f t="shared" si="60"/>
        <v>1</v>
      </c>
      <c r="L163">
        <f t="shared" si="70"/>
        <v>44472.5</v>
      </c>
      <c r="N163">
        <f t="shared" si="52"/>
        <v>0</v>
      </c>
      <c r="T163">
        <f t="shared" si="53"/>
        <v>44472.5</v>
      </c>
      <c r="W163">
        <f>(C163-C162)*bitcoin_futures!B167</f>
        <v>0</v>
      </c>
      <c r="X163">
        <f>C163*bitcoin_futures!B167</f>
        <v>59172.76</v>
      </c>
      <c r="Y163">
        <f t="shared" si="61"/>
        <v>-1688.6399999999994</v>
      </c>
      <c r="AA163">
        <f>-'Future CF'!Q163</f>
        <v>1790</v>
      </c>
      <c r="AC163">
        <f t="shared" si="58"/>
        <v>103645.26000000001</v>
      </c>
      <c r="AD163">
        <f t="shared" si="66"/>
        <v>101.36000000000058</v>
      </c>
      <c r="AE163">
        <f t="shared" si="68"/>
        <v>1790.0000000000146</v>
      </c>
      <c r="AF163">
        <f t="shared" si="67"/>
        <v>9.7795113833474461E-4</v>
      </c>
      <c r="AG163">
        <f>AF163-(bitcoin_futures!S167/100/360)</f>
        <v>8.2911780500141133E-4</v>
      </c>
      <c r="AI163">
        <f>-'Future Returns'!Q163+Compare_IBIT_to_BTC!B162</f>
        <v>1.6034088787415871E-3</v>
      </c>
      <c r="AK163">
        <f>'Implied Rates'!M163</f>
        <v>2.0286998002115197E-2</v>
      </c>
      <c r="AL163">
        <f t="shared" si="62"/>
        <v>0</v>
      </c>
      <c r="AM163">
        <f t="shared" si="63"/>
        <v>0</v>
      </c>
      <c r="AN163">
        <f t="shared" si="64"/>
        <v>1756</v>
      </c>
    </row>
    <row r="164" spans="1:43">
      <c r="A164" t="str">
        <f>bitcoin_futures!A168</f>
        <v>13.08.2024</v>
      </c>
      <c r="B164">
        <f>ROUND(bitcoin_futures!D168/bitcoin_futures!B168, 0)</f>
        <v>1753</v>
      </c>
      <c r="C164">
        <f t="shared" si="65"/>
        <v>1759</v>
      </c>
      <c r="D164">
        <f t="shared" si="65"/>
        <v>63587.85</v>
      </c>
      <c r="E164">
        <f t="shared" si="65"/>
        <v>29220</v>
      </c>
      <c r="F164">
        <f>'Future Returns'!S164*F$4</f>
        <v>14800</v>
      </c>
      <c r="G164">
        <f t="shared" si="59"/>
        <v>8685</v>
      </c>
      <c r="H164">
        <f t="shared" si="60"/>
        <v>1</v>
      </c>
      <c r="L164">
        <f t="shared" si="70"/>
        <v>42567.5</v>
      </c>
      <c r="N164">
        <f t="shared" si="52"/>
        <v>0</v>
      </c>
      <c r="T164">
        <f t="shared" si="53"/>
        <v>42567.5</v>
      </c>
      <c r="W164">
        <f>(C164-C163)*bitcoin_futures!B168</f>
        <v>0</v>
      </c>
      <c r="X164">
        <f>C164*bitcoin_futures!B168</f>
        <v>60931.76</v>
      </c>
      <c r="Y164">
        <f t="shared" si="61"/>
        <v>1759</v>
      </c>
      <c r="AA164">
        <f>-'Future CF'!Q164</f>
        <v>-1905</v>
      </c>
      <c r="AC164">
        <f t="shared" si="58"/>
        <v>103499.26000000001</v>
      </c>
      <c r="AD164">
        <f t="shared" si="66"/>
        <v>-146</v>
      </c>
      <c r="AE164">
        <f t="shared" si="68"/>
        <v>-1905</v>
      </c>
      <c r="AF164">
        <f t="shared" si="67"/>
        <v>-1.4106381050453887E-3</v>
      </c>
      <c r="AG164">
        <f>AF164-(bitcoin_futures!S168/100/360)</f>
        <v>-1.5584158828231664E-3</v>
      </c>
      <c r="AI164">
        <f>-'Future Returns'!Q164+Compare_IBIT_to_BTC!B163</f>
        <v>-2.4525380017353833E-3</v>
      </c>
      <c r="AK164">
        <f>'Implied Rates'!M164</f>
        <v>6.2210445647674195E-2</v>
      </c>
      <c r="AL164">
        <f t="shared" si="62"/>
        <v>0</v>
      </c>
      <c r="AM164">
        <f t="shared" si="63"/>
        <v>0</v>
      </c>
      <c r="AN164">
        <f t="shared" si="64"/>
        <v>1753</v>
      </c>
    </row>
    <row r="165" spans="1:43">
      <c r="A165" t="str">
        <f>bitcoin_futures!A169</f>
        <v>14.08.2024</v>
      </c>
      <c r="B165">
        <f>ROUND(bitcoin_futures!D169/bitcoin_futures!B169, 0)</f>
        <v>1756</v>
      </c>
      <c r="C165">
        <f t="shared" si="65"/>
        <v>1759</v>
      </c>
      <c r="D165">
        <f t="shared" si="65"/>
        <v>63587.85</v>
      </c>
      <c r="E165">
        <f t="shared" si="65"/>
        <v>29220</v>
      </c>
      <c r="F165">
        <f>'Future Returns'!S165*F$4</f>
        <v>15276.25</v>
      </c>
      <c r="G165">
        <f t="shared" si="59"/>
        <v>10710</v>
      </c>
      <c r="H165">
        <f t="shared" si="60"/>
        <v>1</v>
      </c>
      <c r="L165">
        <f>L164+AA165</f>
        <v>44592.5</v>
      </c>
      <c r="N165">
        <f t="shared" si="52"/>
        <v>0</v>
      </c>
      <c r="T165">
        <f t="shared" si="53"/>
        <v>44592.5</v>
      </c>
      <c r="W165">
        <f>(C165-C164)*bitcoin_futures!B169</f>
        <v>0</v>
      </c>
      <c r="X165">
        <f>C165*bitcoin_futures!B169</f>
        <v>59032.04</v>
      </c>
      <c r="Y165">
        <f t="shared" si="61"/>
        <v>-1899.7200000000012</v>
      </c>
      <c r="AA165">
        <f>-'Future CF'!Q165</f>
        <v>2025</v>
      </c>
      <c r="AC165">
        <f t="shared" si="58"/>
        <v>103624.54000000001</v>
      </c>
      <c r="AD165">
        <f t="shared" si="66"/>
        <v>125.27999999999884</v>
      </c>
      <c r="AE165">
        <f t="shared" si="68"/>
        <v>2025</v>
      </c>
      <c r="AF165">
        <f t="shared" si="67"/>
        <v>1.2089800350380212E-3</v>
      </c>
      <c r="AG165">
        <f>AF165-(bitcoin_futures!S169/100/360)</f>
        <v>1.0610633683713546E-3</v>
      </c>
      <c r="AI165">
        <f>-'Future Returns'!Q165+Compare_IBIT_to_BTC!B164</f>
        <v>1.9618485048169404E-3</v>
      </c>
      <c r="AK165">
        <f>'Implied Rates'!M165</f>
        <v>2.3101438360186188E-2</v>
      </c>
      <c r="AL165">
        <f t="shared" si="62"/>
        <v>0</v>
      </c>
      <c r="AM165">
        <f t="shared" si="63"/>
        <v>0</v>
      </c>
      <c r="AN165">
        <f t="shared" si="64"/>
        <v>1756</v>
      </c>
    </row>
    <row r="166" spans="1:43" s="3" customFormat="1">
      <c r="A166" s="3" t="str">
        <f>bitcoin_futures!A170</f>
        <v>15.08.2024</v>
      </c>
      <c r="B166">
        <f>ROUND(bitcoin_futures!D170/bitcoin_futures!B170, 0)</f>
        <v>1760</v>
      </c>
      <c r="C166" s="3">
        <f>B166</f>
        <v>1760</v>
      </c>
      <c r="D166" s="3">
        <f>B166*bitcoin_futures!B170</f>
        <v>57200</v>
      </c>
      <c r="E166" s="3">
        <f>'Future Returns'!S166</f>
        <v>29782.5</v>
      </c>
      <c r="F166" s="3">
        <f>'Future Returns'!S166*F$4</f>
        <v>14891.25</v>
      </c>
      <c r="G166">
        <f t="shared" si="59"/>
        <v>12570</v>
      </c>
      <c r="H166">
        <f t="shared" si="60"/>
        <v>1</v>
      </c>
      <c r="L166">
        <f t="shared" si="70"/>
        <v>46452.5</v>
      </c>
      <c r="N166">
        <f t="shared" si="52"/>
        <v>0</v>
      </c>
      <c r="O166"/>
      <c r="P166"/>
      <c r="Q166"/>
      <c r="R166"/>
      <c r="S166"/>
      <c r="T166">
        <f t="shared" si="53"/>
        <v>46452.5</v>
      </c>
      <c r="U166"/>
      <c r="V166"/>
      <c r="W166">
        <f>(C166-C165)*bitcoin_futures!B170</f>
        <v>32.5</v>
      </c>
      <c r="X166">
        <f>C166*bitcoin_futures!B170</f>
        <v>57200</v>
      </c>
      <c r="Y166">
        <f t="shared" si="61"/>
        <v>-1864.5400000000009</v>
      </c>
      <c r="AA166">
        <f>-'Future CF'!Q166</f>
        <v>1860</v>
      </c>
      <c r="AC166">
        <f t="shared" si="58"/>
        <v>103652.5</v>
      </c>
      <c r="AD166">
        <f t="shared" si="66"/>
        <v>-4.5400000000008731</v>
      </c>
      <c r="AE166">
        <f t="shared" si="68"/>
        <v>1892.4999999999927</v>
      </c>
      <c r="AF166">
        <f t="shared" si="67"/>
        <v>-4.3800197776231862E-5</v>
      </c>
      <c r="AG166">
        <f>AF166-(bitcoin_futures!S170/100/360)</f>
        <v>-1.9160575333178743E-4</v>
      </c>
      <c r="AI166">
        <f>-'Future Returns'!Q166+Compare_IBIT_to_BTC!B165</f>
        <v>-1.0248522639154378E-4</v>
      </c>
      <c r="AK166">
        <f>'Implied Rates'!M166</f>
        <v>3.0959940624911475E-2</v>
      </c>
      <c r="AL166">
        <f t="shared" si="62"/>
        <v>0</v>
      </c>
      <c r="AM166">
        <f t="shared" si="63"/>
        <v>0</v>
      </c>
      <c r="AN166">
        <f t="shared" si="64"/>
        <v>1760</v>
      </c>
      <c r="AQ166"/>
    </row>
    <row r="167" spans="1:43">
      <c r="A167" t="str">
        <f>bitcoin_futures!A171</f>
        <v>16.08.2024</v>
      </c>
      <c r="B167">
        <f>ROUND(bitcoin_futures!D171/bitcoin_futures!B171, 0)</f>
        <v>1754</v>
      </c>
      <c r="C167">
        <f t="shared" ref="C167:E186" si="71">C$166</f>
        <v>1760</v>
      </c>
      <c r="D167">
        <f t="shared" si="71"/>
        <v>57200</v>
      </c>
      <c r="E167">
        <f t="shared" si="71"/>
        <v>29782.5</v>
      </c>
      <c r="F167">
        <f>'Future Returns'!S167*F$4</f>
        <v>14421.25</v>
      </c>
      <c r="G167">
        <f t="shared" si="59"/>
        <v>9765</v>
      </c>
      <c r="H167">
        <f t="shared" si="60"/>
        <v>1</v>
      </c>
      <c r="L167">
        <f t="shared" si="70"/>
        <v>43647.5</v>
      </c>
      <c r="N167">
        <f t="shared" si="52"/>
        <v>0</v>
      </c>
      <c r="T167">
        <f t="shared" si="53"/>
        <v>43647.5</v>
      </c>
      <c r="W167">
        <f>(C167-C166)*bitcoin_futures!B171</f>
        <v>0</v>
      </c>
      <c r="X167">
        <f>C167*bitcoin_futures!B171</f>
        <v>59892.800000000003</v>
      </c>
      <c r="Y167">
        <f t="shared" si="61"/>
        <v>2692.8000000000029</v>
      </c>
      <c r="AA167">
        <f>-'Future CF'!Q167</f>
        <v>-2805</v>
      </c>
      <c r="AC167">
        <f t="shared" si="58"/>
        <v>103540.3</v>
      </c>
      <c r="AD167">
        <f t="shared" si="66"/>
        <v>-112.19999999999709</v>
      </c>
      <c r="AE167">
        <f t="shared" si="68"/>
        <v>-2805</v>
      </c>
      <c r="AF167">
        <f t="shared" si="67"/>
        <v>-1.0836360335057663E-3</v>
      </c>
      <c r="AG167">
        <f>AF167-(bitcoin_futures!S171/100/360)</f>
        <v>-1.2318860335057663E-3</v>
      </c>
      <c r="AI167">
        <f>-'Future Returns'!Q167+Compare_IBIT_to_BTC!B166</f>
        <v>-1.5492362365899306E-3</v>
      </c>
      <c r="AK167">
        <f>'Implied Rates'!M167</f>
        <v>5.0725259759351049E-2</v>
      </c>
      <c r="AL167">
        <f t="shared" si="62"/>
        <v>0</v>
      </c>
      <c r="AM167">
        <f t="shared" si="63"/>
        <v>0</v>
      </c>
      <c r="AN167">
        <f t="shared" si="64"/>
        <v>1754</v>
      </c>
    </row>
    <row r="168" spans="1:43">
      <c r="A168" t="str">
        <f>bitcoin_futures!A172</f>
        <v>19.08.2024</v>
      </c>
      <c r="B168">
        <f>ROUND(bitcoin_futures!D172/bitcoin_futures!B172, 0)</f>
        <v>1755</v>
      </c>
      <c r="C168">
        <f t="shared" si="71"/>
        <v>1760</v>
      </c>
      <c r="D168">
        <f t="shared" si="71"/>
        <v>57200</v>
      </c>
      <c r="E168">
        <f t="shared" si="71"/>
        <v>29782.5</v>
      </c>
      <c r="F168">
        <f>'Future Returns'!S168*F$4</f>
        <v>15122.5</v>
      </c>
      <c r="G168">
        <f t="shared" si="59"/>
        <v>10565</v>
      </c>
      <c r="H168">
        <f t="shared" si="60"/>
        <v>1</v>
      </c>
      <c r="L168">
        <f t="shared" si="70"/>
        <v>44447.5</v>
      </c>
      <c r="N168">
        <f t="shared" si="52"/>
        <v>0</v>
      </c>
      <c r="T168">
        <f t="shared" si="53"/>
        <v>44447.5</v>
      </c>
      <c r="W168">
        <f>(C168-C167)*bitcoin_futures!B172</f>
        <v>0</v>
      </c>
      <c r="X168">
        <f>C168*bitcoin_futures!B172</f>
        <v>59171.199999999997</v>
      </c>
      <c r="Y168">
        <f t="shared" si="61"/>
        <v>-721.60000000000582</v>
      </c>
      <c r="AA168">
        <f>-'Future CF'!Q168</f>
        <v>800</v>
      </c>
      <c r="AC168">
        <f t="shared" si="58"/>
        <v>103618.7</v>
      </c>
      <c r="AD168">
        <f t="shared" si="66"/>
        <v>78.399999999994179</v>
      </c>
      <c r="AE168">
        <f t="shared" si="68"/>
        <v>800</v>
      </c>
      <c r="AF168">
        <f t="shared" si="67"/>
        <v>7.5662018535258772E-4</v>
      </c>
      <c r="AG168">
        <f>AF168-(bitcoin_futures!S172/100/360)</f>
        <v>6.0823129646369884E-4</v>
      </c>
      <c r="AI168">
        <f>-'Future Returns'!Q168+Compare_IBIT_to_BTC!B167</f>
        <v>1.1771337291635285E-3</v>
      </c>
      <c r="AK168">
        <f>'Implied Rates'!M168</f>
        <v>4.8007407440519012E-2</v>
      </c>
      <c r="AL168">
        <f t="shared" si="62"/>
        <v>0</v>
      </c>
      <c r="AM168">
        <f t="shared" si="63"/>
        <v>0</v>
      </c>
      <c r="AN168">
        <f t="shared" si="64"/>
        <v>1755</v>
      </c>
    </row>
    <row r="169" spans="1:43">
      <c r="A169" t="str">
        <f>bitcoin_futures!A173</f>
        <v>20.08.2024</v>
      </c>
      <c r="B169">
        <f>ROUND(bitcoin_futures!D173/bitcoin_futures!B173, 0)</f>
        <v>1751</v>
      </c>
      <c r="C169">
        <f t="shared" si="71"/>
        <v>1760</v>
      </c>
      <c r="D169">
        <f t="shared" si="71"/>
        <v>57200</v>
      </c>
      <c r="E169">
        <f t="shared" si="71"/>
        <v>29782.5</v>
      </c>
      <c r="F169">
        <f>'Future Returns'!S169*F$4</f>
        <v>14922.5</v>
      </c>
      <c r="G169">
        <f t="shared" si="59"/>
        <v>10090</v>
      </c>
      <c r="H169">
        <f t="shared" si="60"/>
        <v>1</v>
      </c>
      <c r="L169">
        <f t="shared" si="70"/>
        <v>43972.5</v>
      </c>
      <c r="N169">
        <f t="shared" si="52"/>
        <v>0</v>
      </c>
      <c r="T169">
        <f t="shared" si="53"/>
        <v>43972.5</v>
      </c>
      <c r="W169">
        <f>(C169-C168)*bitcoin_futures!B173</f>
        <v>0</v>
      </c>
      <c r="X169">
        <f>C169*bitcoin_futures!B173</f>
        <v>59699.200000000004</v>
      </c>
      <c r="Y169">
        <f t="shared" si="61"/>
        <v>528.00000000000728</v>
      </c>
      <c r="AA169">
        <f>-'Future CF'!Q169</f>
        <v>-475</v>
      </c>
      <c r="AC169">
        <f t="shared" si="58"/>
        <v>103671.70000000001</v>
      </c>
      <c r="AD169">
        <f t="shared" si="66"/>
        <v>53.000000000007276</v>
      </c>
      <c r="AE169">
        <f t="shared" si="68"/>
        <v>-474.99999999999272</v>
      </c>
      <c r="AF169">
        <f t="shared" si="67"/>
        <v>5.1122919755350077E-4</v>
      </c>
      <c r="AG169">
        <f>AF169-(bitcoin_futures!S173/100/360)</f>
        <v>3.6364586422016744E-4</v>
      </c>
      <c r="AI169">
        <f>-'Future Returns'!Q169+Compare_IBIT_to_BTC!B168</f>
        <v>9.6547809129653335E-4</v>
      </c>
      <c r="AK169">
        <f>'Implied Rates'!M169</f>
        <v>5.5201483990945599E-2</v>
      </c>
      <c r="AL169">
        <f t="shared" si="62"/>
        <v>0</v>
      </c>
      <c r="AM169">
        <f t="shared" si="63"/>
        <v>0</v>
      </c>
      <c r="AN169">
        <f t="shared" si="64"/>
        <v>1751</v>
      </c>
    </row>
    <row r="170" spans="1:43">
      <c r="A170" t="str">
        <f>bitcoin_futures!A174</f>
        <v>21.08.2024</v>
      </c>
      <c r="B170">
        <f>ROUND(bitcoin_futures!D174/bitcoin_futures!B174, 0)</f>
        <v>1741</v>
      </c>
      <c r="C170">
        <f t="shared" si="71"/>
        <v>1760</v>
      </c>
      <c r="D170">
        <f t="shared" si="71"/>
        <v>57200</v>
      </c>
      <c r="E170">
        <f t="shared" si="71"/>
        <v>29782.5</v>
      </c>
      <c r="F170">
        <f>'Future Returns'!S170*F$4</f>
        <v>15041.25</v>
      </c>
      <c r="G170">
        <f t="shared" si="59"/>
        <v>8015</v>
      </c>
      <c r="H170">
        <f t="shared" si="60"/>
        <v>1</v>
      </c>
      <c r="L170">
        <f>L169+AA170</f>
        <v>41897.5</v>
      </c>
      <c r="N170">
        <f t="shared" si="52"/>
        <v>0</v>
      </c>
      <c r="T170">
        <f t="shared" si="53"/>
        <v>41897.5</v>
      </c>
      <c r="W170">
        <f>(C170-C169)*bitcoin_futures!B174</f>
        <v>0</v>
      </c>
      <c r="X170">
        <f>C170*bitcoin_futures!B174</f>
        <v>61828.800000000003</v>
      </c>
      <c r="Y170">
        <f t="shared" si="61"/>
        <v>2129.5999999999985</v>
      </c>
      <c r="AA170">
        <f>-'Future CF'!Q170</f>
        <v>-2075</v>
      </c>
      <c r="AC170">
        <f t="shared" si="58"/>
        <v>103726.3</v>
      </c>
      <c r="AD170">
        <f t="shared" si="66"/>
        <v>54.599999999998545</v>
      </c>
      <c r="AE170">
        <f t="shared" si="68"/>
        <v>-2075.0000000000073</v>
      </c>
      <c r="AF170">
        <f t="shared" si="67"/>
        <v>5.2638530440205172E-4</v>
      </c>
      <c r="AG170">
        <f>AF170-(bitcoin_futures!S174/100/360)</f>
        <v>3.7927419329094063E-4</v>
      </c>
      <c r="AI170">
        <f>-'Future Returns'!Q170+Compare_IBIT_to_BTC!B169</f>
        <v>1.1836798254485914E-3</v>
      </c>
      <c r="AK170">
        <f>'Implied Rates'!M170</f>
        <v>7.8064661406277436E-2</v>
      </c>
      <c r="AL170">
        <f t="shared" si="62"/>
        <v>0</v>
      </c>
      <c r="AM170">
        <f t="shared" si="63"/>
        <v>0</v>
      </c>
      <c r="AN170">
        <f t="shared" si="64"/>
        <v>1741</v>
      </c>
    </row>
    <row r="171" spans="1:43">
      <c r="A171" t="str">
        <f>bitcoin_futures!A175</f>
        <v>22.08.2024</v>
      </c>
      <c r="B171">
        <f>ROUND(bitcoin_futures!D175/bitcoin_futures!B175, 0)</f>
        <v>1755</v>
      </c>
      <c r="C171">
        <f t="shared" si="71"/>
        <v>1760</v>
      </c>
      <c r="D171">
        <f t="shared" si="71"/>
        <v>57200</v>
      </c>
      <c r="E171">
        <f t="shared" si="71"/>
        <v>29782.5</v>
      </c>
      <c r="F171">
        <f>'Future Returns'!S171*F$4</f>
        <v>15560</v>
      </c>
      <c r="G171">
        <f t="shared" si="59"/>
        <v>9420</v>
      </c>
      <c r="H171">
        <f t="shared" si="60"/>
        <v>1</v>
      </c>
      <c r="L171">
        <f t="shared" si="70"/>
        <v>43302.5</v>
      </c>
      <c r="N171">
        <f t="shared" si="52"/>
        <v>0</v>
      </c>
      <c r="T171">
        <f t="shared" si="53"/>
        <v>43302.5</v>
      </c>
      <c r="W171">
        <f>(C171-C170)*bitcoin_futures!B175</f>
        <v>0</v>
      </c>
      <c r="X171">
        <f>C171*bitcoin_futures!B175</f>
        <v>60456</v>
      </c>
      <c r="Y171">
        <f t="shared" si="61"/>
        <v>-1372.8000000000029</v>
      </c>
      <c r="AA171">
        <f>-'Future CF'!Q171</f>
        <v>1405</v>
      </c>
      <c r="AC171">
        <f t="shared" si="58"/>
        <v>103758.5</v>
      </c>
      <c r="AD171">
        <f t="shared" si="66"/>
        <v>32.19999999999709</v>
      </c>
      <c r="AE171">
        <f t="shared" si="68"/>
        <v>1405</v>
      </c>
      <c r="AF171">
        <f t="shared" si="67"/>
        <v>3.1033602066333929E-4</v>
      </c>
      <c r="AG171">
        <f>AF171-(bitcoin_futures!S175/100/360)</f>
        <v>1.6272490955222818E-4</v>
      </c>
      <c r="AI171">
        <f>-'Future Returns'!Q171+Compare_IBIT_to_BTC!B170</f>
        <v>3.7066236534587238E-4</v>
      </c>
      <c r="AK171">
        <f>'Implied Rates'!M171</f>
        <v>3.9754612219478735E-2</v>
      </c>
      <c r="AL171">
        <f t="shared" si="62"/>
        <v>0</v>
      </c>
      <c r="AM171">
        <f t="shared" si="63"/>
        <v>0</v>
      </c>
      <c r="AN171">
        <f t="shared" si="64"/>
        <v>1755</v>
      </c>
    </row>
    <row r="172" spans="1:43">
      <c r="A172" t="str">
        <f>bitcoin_futures!A176</f>
        <v>23.08.2024</v>
      </c>
      <c r="B172">
        <f>ROUND(bitcoin_futures!D176/bitcoin_futures!B176, 0)</f>
        <v>1752</v>
      </c>
      <c r="C172">
        <f t="shared" si="71"/>
        <v>1760</v>
      </c>
      <c r="D172">
        <f t="shared" si="71"/>
        <v>57200</v>
      </c>
      <c r="E172">
        <f t="shared" si="71"/>
        <v>29782.5</v>
      </c>
      <c r="F172">
        <f>'Future Returns'!S172*F$4</f>
        <v>15208.75</v>
      </c>
      <c r="G172">
        <f t="shared" si="59"/>
        <v>5925</v>
      </c>
      <c r="H172">
        <f t="shared" si="60"/>
        <v>1</v>
      </c>
      <c r="L172">
        <f t="shared" si="70"/>
        <v>39807.5</v>
      </c>
      <c r="N172">
        <f t="shared" si="52"/>
        <v>0</v>
      </c>
      <c r="T172">
        <f t="shared" si="53"/>
        <v>39807.5</v>
      </c>
      <c r="W172">
        <f>(C172-C171)*bitcoin_futures!B176</f>
        <v>0</v>
      </c>
      <c r="X172">
        <f>C172*bitcoin_futures!B176</f>
        <v>63852.800000000003</v>
      </c>
      <c r="Y172">
        <f t="shared" si="61"/>
        <v>3396.8000000000029</v>
      </c>
      <c r="AA172">
        <f>-'Future CF'!Q172</f>
        <v>-3495</v>
      </c>
      <c r="AC172">
        <f t="shared" si="58"/>
        <v>103660.3</v>
      </c>
      <c r="AD172">
        <f t="shared" si="66"/>
        <v>-98.19999999999709</v>
      </c>
      <c r="AE172">
        <f t="shared" si="68"/>
        <v>-3495</v>
      </c>
      <c r="AF172">
        <f t="shared" si="67"/>
        <v>-9.4732506079952584E-4</v>
      </c>
      <c r="AG172">
        <f>AF172-(bitcoin_futures!S176/100/360)</f>
        <v>-1.0946028385773036E-3</v>
      </c>
      <c r="AI172">
        <f>-'Future Returns'!Q172+Compare_IBIT_to_BTC!B171</f>
        <v>-1.2641634870564772E-3</v>
      </c>
      <c r="AK172">
        <f>'Implied Rates'!M172</f>
        <v>5.4907583492787237E-2</v>
      </c>
      <c r="AL172">
        <f t="shared" si="62"/>
        <v>0</v>
      </c>
      <c r="AM172">
        <f t="shared" si="63"/>
        <v>0</v>
      </c>
      <c r="AN172">
        <f t="shared" si="64"/>
        <v>1752</v>
      </c>
    </row>
    <row r="173" spans="1:43">
      <c r="A173" t="str">
        <f>bitcoin_futures!A177</f>
        <v>26.08.2024</v>
      </c>
      <c r="B173">
        <f>ROUND(bitcoin_futures!D177/bitcoin_futures!B177, 0)</f>
        <v>1760</v>
      </c>
      <c r="C173">
        <f t="shared" si="71"/>
        <v>1760</v>
      </c>
      <c r="D173">
        <f t="shared" si="71"/>
        <v>57200</v>
      </c>
      <c r="E173">
        <f t="shared" si="71"/>
        <v>29782.5</v>
      </c>
      <c r="F173">
        <f>'Future Returns'!S173*F$4</f>
        <v>16082.5</v>
      </c>
      <c r="G173">
        <f t="shared" si="59"/>
        <v>6395</v>
      </c>
      <c r="H173">
        <f t="shared" si="60"/>
        <v>1</v>
      </c>
      <c r="L173">
        <f t="shared" si="70"/>
        <v>40277.5</v>
      </c>
      <c r="N173">
        <f t="shared" si="52"/>
        <v>0</v>
      </c>
      <c r="T173">
        <f t="shared" si="53"/>
        <v>40277.5</v>
      </c>
      <c r="W173">
        <f>(C173-C172)*bitcoin_futures!B177</f>
        <v>0</v>
      </c>
      <c r="X173">
        <f>C173*bitcoin_futures!B177</f>
        <v>63518.400000000009</v>
      </c>
      <c r="Y173">
        <f t="shared" si="61"/>
        <v>-334.39999999999418</v>
      </c>
      <c r="AA173">
        <f>-'Future CF'!Q173</f>
        <v>470</v>
      </c>
      <c r="AC173">
        <f t="shared" si="58"/>
        <v>103795.90000000001</v>
      </c>
      <c r="AD173">
        <f t="shared" si="66"/>
        <v>135.60000000000582</v>
      </c>
      <c r="AE173">
        <f t="shared" si="68"/>
        <v>470</v>
      </c>
      <c r="AF173">
        <f t="shared" si="67"/>
        <v>1.3064099834387082E-3</v>
      </c>
      <c r="AG173">
        <f>AF173-(bitcoin_futures!S177/100/360)</f>
        <v>1.1582988723275972E-3</v>
      </c>
      <c r="AI173">
        <f>-'Future Returns'!Q173+Compare_IBIT_to_BTC!B172</f>
        <v>2.0690328311622876E-3</v>
      </c>
      <c r="AK173">
        <f>'Implied Rates'!M173</f>
        <v>2.7962119114787187E-2</v>
      </c>
      <c r="AL173">
        <f t="shared" si="62"/>
        <v>0</v>
      </c>
      <c r="AM173">
        <f t="shared" si="63"/>
        <v>0</v>
      </c>
      <c r="AN173">
        <f t="shared" si="64"/>
        <v>1760</v>
      </c>
    </row>
    <row r="174" spans="1:43">
      <c r="A174" t="str">
        <f>bitcoin_futures!A178</f>
        <v>27.08.2024</v>
      </c>
      <c r="B174">
        <f>ROUND(bitcoin_futures!D178/bitcoin_futures!B178, 0)</f>
        <v>1754</v>
      </c>
      <c r="C174">
        <f t="shared" si="71"/>
        <v>1760</v>
      </c>
      <c r="D174">
        <f t="shared" si="71"/>
        <v>57200</v>
      </c>
      <c r="E174">
        <f t="shared" si="71"/>
        <v>29782.5</v>
      </c>
      <c r="F174">
        <f>'Future Returns'!S174*F$4</f>
        <v>15965</v>
      </c>
      <c r="G174">
        <f t="shared" si="59"/>
        <v>7715</v>
      </c>
      <c r="H174">
        <f t="shared" si="60"/>
        <v>1</v>
      </c>
      <c r="L174">
        <f>L173+AA174</f>
        <v>41597.5</v>
      </c>
      <c r="N174">
        <f t="shared" si="52"/>
        <v>0</v>
      </c>
      <c r="T174">
        <f t="shared" si="53"/>
        <v>41597.5</v>
      </c>
      <c r="W174">
        <f>(C174-C173)*bitcoin_futures!B178</f>
        <v>0</v>
      </c>
      <c r="X174">
        <f>C174*bitcoin_futures!B178</f>
        <v>62268.800000000003</v>
      </c>
      <c r="Y174">
        <f t="shared" si="61"/>
        <v>-1249.6000000000058</v>
      </c>
      <c r="AA174">
        <f>-'Future CF'!Q174</f>
        <v>1320</v>
      </c>
      <c r="AC174">
        <f t="shared" si="58"/>
        <v>103866.3</v>
      </c>
      <c r="AD174">
        <f t="shared" si="66"/>
        <v>70.399999999994179</v>
      </c>
      <c r="AE174">
        <f t="shared" si="68"/>
        <v>1320</v>
      </c>
      <c r="AF174">
        <f t="shared" si="67"/>
        <v>6.7779443380571152E-4</v>
      </c>
      <c r="AG174">
        <f>AF174-(bitcoin_futures!S178/100/360)</f>
        <v>5.2973887825015595E-4</v>
      </c>
      <c r="AI174">
        <f>-'Future Returns'!Q174+Compare_IBIT_to_BTC!B173</f>
        <v>9.9717647454941605E-4</v>
      </c>
      <c r="AK174">
        <f>'Implied Rates'!M174</f>
        <v>4.0191293274594031E-2</v>
      </c>
      <c r="AL174">
        <f t="shared" si="62"/>
        <v>0</v>
      </c>
      <c r="AM174">
        <f t="shared" si="63"/>
        <v>0</v>
      </c>
      <c r="AN174">
        <f t="shared" si="64"/>
        <v>1754</v>
      </c>
    </row>
    <row r="175" spans="1:43">
      <c r="A175" t="str">
        <f>bitcoin_futures!A179</f>
        <v>28.08.2024</v>
      </c>
      <c r="B175">
        <f>ROUND(bitcoin_futures!D179/bitcoin_futures!B179, 0)</f>
        <v>1770</v>
      </c>
      <c r="C175">
        <f t="shared" si="71"/>
        <v>1760</v>
      </c>
      <c r="D175">
        <f t="shared" si="71"/>
        <v>57200</v>
      </c>
      <c r="E175">
        <f t="shared" si="71"/>
        <v>29782.5</v>
      </c>
      <c r="F175">
        <f>'Future Returns'!S175*F$4</f>
        <v>15635</v>
      </c>
      <c r="G175">
        <f t="shared" si="59"/>
        <v>10915</v>
      </c>
      <c r="H175">
        <f t="shared" si="60"/>
        <v>1</v>
      </c>
      <c r="L175">
        <f t="shared" ref="L175:L190" si="72">L174+AA175</f>
        <v>44797.5</v>
      </c>
      <c r="N175">
        <f t="shared" si="52"/>
        <v>0</v>
      </c>
      <c r="T175">
        <f t="shared" si="53"/>
        <v>44797.5</v>
      </c>
      <c r="W175">
        <f>(C175-C174)*bitcoin_futures!B179</f>
        <v>0</v>
      </c>
      <c r="X175">
        <f>C175*bitcoin_futures!B179</f>
        <v>58995.200000000004</v>
      </c>
      <c r="Y175">
        <f t="shared" si="61"/>
        <v>-3273.5999999999985</v>
      </c>
      <c r="AA175">
        <f>-'Future CF'!Q175</f>
        <v>3200</v>
      </c>
      <c r="AC175">
        <f t="shared" si="58"/>
        <v>103792.70000000001</v>
      </c>
      <c r="AD175">
        <f t="shared" si="66"/>
        <v>-73.599999999998545</v>
      </c>
      <c r="AE175">
        <f t="shared" si="68"/>
        <v>3200.0000000000073</v>
      </c>
      <c r="AF175">
        <f t="shared" si="67"/>
        <v>-7.0910574635787039E-4</v>
      </c>
      <c r="AG175">
        <f>AF175-(bitcoin_futures!S179/100/360)</f>
        <v>-8.5671685746898144E-4</v>
      </c>
      <c r="AI175">
        <f>-'Future Returns'!Q175+Compare_IBIT_to_BTC!B174</f>
        <v>-1.404821660321659E-3</v>
      </c>
      <c r="AK175">
        <f>'Implied Rates'!M175</f>
        <v>5.9948436291756835E-4</v>
      </c>
      <c r="AL175">
        <f t="shared" si="62"/>
        <v>0</v>
      </c>
      <c r="AM175">
        <f t="shared" si="63"/>
        <v>0</v>
      </c>
      <c r="AN175">
        <f t="shared" si="64"/>
        <v>1770</v>
      </c>
    </row>
    <row r="176" spans="1:43">
      <c r="A176" t="str">
        <f>bitcoin_futures!A180</f>
        <v>29.08.2024</v>
      </c>
      <c r="B176">
        <f>ROUND(bitcoin_futures!D180/bitcoin_futures!B180, 0)</f>
        <v>1762</v>
      </c>
      <c r="C176">
        <f t="shared" si="71"/>
        <v>1760</v>
      </c>
      <c r="D176">
        <f t="shared" si="71"/>
        <v>57200</v>
      </c>
      <c r="E176">
        <f t="shared" si="71"/>
        <v>29782.5</v>
      </c>
      <c r="F176">
        <f>'Future Returns'!S176*F$4</f>
        <v>14835</v>
      </c>
      <c r="G176">
        <f t="shared" si="59"/>
        <v>10610</v>
      </c>
      <c r="H176">
        <f t="shared" si="60"/>
        <v>1</v>
      </c>
      <c r="L176">
        <f t="shared" si="72"/>
        <v>44492.5</v>
      </c>
      <c r="N176">
        <f t="shared" si="52"/>
        <v>0</v>
      </c>
      <c r="T176">
        <f t="shared" si="53"/>
        <v>44492.5</v>
      </c>
      <c r="W176">
        <f>(C176-C175)*bitcoin_futures!B180</f>
        <v>0</v>
      </c>
      <c r="X176">
        <f>C176*bitcoin_futures!B180</f>
        <v>59294.399999999994</v>
      </c>
      <c r="Y176">
        <f t="shared" si="61"/>
        <v>299.19999999998981</v>
      </c>
      <c r="AA176">
        <f>-'Future CF'!Q176</f>
        <v>-305</v>
      </c>
      <c r="AC176">
        <f t="shared" si="58"/>
        <v>103786.9</v>
      </c>
      <c r="AD176">
        <f t="shared" si="66"/>
        <v>-5.8000000000101863</v>
      </c>
      <c r="AE176">
        <f t="shared" si="68"/>
        <v>-305.00000000000728</v>
      </c>
      <c r="AF176">
        <f t="shared" si="67"/>
        <v>-5.5883738699298142E-5</v>
      </c>
      <c r="AG176">
        <f>AF176-(bitcoin_futures!S180/100/360)</f>
        <v>-2.0285596092152038E-4</v>
      </c>
      <c r="AI176">
        <f>-'Future Returns'!Q176+Compare_IBIT_to_BTC!B175</f>
        <v>-6.827287915696454E-5</v>
      </c>
      <c r="AK176">
        <f>'Implied Rates'!M176</f>
        <v>2.6459819532780315E-2</v>
      </c>
      <c r="AL176">
        <f t="shared" si="62"/>
        <v>0</v>
      </c>
      <c r="AM176">
        <f t="shared" si="63"/>
        <v>0</v>
      </c>
      <c r="AN176">
        <f t="shared" si="64"/>
        <v>1762</v>
      </c>
    </row>
    <row r="177" spans="1:43">
      <c r="A177" t="str">
        <f>bitcoin_futures!A181</f>
        <v>30.08.2024</v>
      </c>
      <c r="B177">
        <f>ROUND(bitcoin_futures!D181/bitcoin_futures!B181, 0)</f>
        <v>1766</v>
      </c>
      <c r="C177">
        <f t="shared" si="71"/>
        <v>1760</v>
      </c>
      <c r="D177">
        <f t="shared" si="71"/>
        <v>57200</v>
      </c>
      <c r="E177">
        <f t="shared" si="71"/>
        <v>29782.5</v>
      </c>
      <c r="F177">
        <f>'Future Returns'!S177*F$4</f>
        <v>14911.25</v>
      </c>
      <c r="G177">
        <f t="shared" si="59"/>
        <v>11275</v>
      </c>
      <c r="H177">
        <f t="shared" si="60"/>
        <v>1</v>
      </c>
      <c r="L177">
        <f t="shared" si="72"/>
        <v>45157.5</v>
      </c>
      <c r="N177">
        <f t="shared" ref="N177:N228" si="73">IF(L177&lt;F177,1,0)</f>
        <v>0</v>
      </c>
      <c r="T177">
        <f t="shared" ref="T177:T198" si="74">L177</f>
        <v>45157.5</v>
      </c>
      <c r="W177">
        <f>(C177-C176)*bitcoin_futures!B181</f>
        <v>0</v>
      </c>
      <c r="X177">
        <f>C177*bitcoin_futures!B181</f>
        <v>58731.199999999997</v>
      </c>
      <c r="Y177">
        <f t="shared" si="61"/>
        <v>-563.19999999999709</v>
      </c>
      <c r="AA177">
        <f>-'Future CF'!Q177</f>
        <v>665</v>
      </c>
      <c r="AC177">
        <f t="shared" si="58"/>
        <v>103888.7</v>
      </c>
      <c r="AD177">
        <f t="shared" si="66"/>
        <v>101.80000000000291</v>
      </c>
      <c r="AE177">
        <f t="shared" si="68"/>
        <v>665</v>
      </c>
      <c r="AF177">
        <f t="shared" si="67"/>
        <v>9.7989482975533349E-4</v>
      </c>
      <c r="AG177">
        <f>AF177-(bitcoin_futures!S181/100/360)</f>
        <v>8.3361705197755576E-4</v>
      </c>
      <c r="AI177">
        <f>-'Future Returns'!Q177+Compare_IBIT_to_BTC!B176</f>
        <v>1.6509325570573663E-3</v>
      </c>
      <c r="AK177">
        <f>'Implied Rates'!M177</f>
        <v>4.3873292409319919E-3</v>
      </c>
      <c r="AL177">
        <f t="shared" si="62"/>
        <v>0</v>
      </c>
      <c r="AM177">
        <f t="shared" si="63"/>
        <v>0</v>
      </c>
      <c r="AN177">
        <f t="shared" si="64"/>
        <v>1766</v>
      </c>
    </row>
    <row r="178" spans="1:43">
      <c r="A178" t="str">
        <f>bitcoin_futures!A182</f>
        <v>02.09.2024</v>
      </c>
      <c r="B178">
        <f>ROUND(bitcoin_futures!D182/bitcoin_futures!B182, 0)</f>
        <v>1752</v>
      </c>
      <c r="C178">
        <f t="shared" si="71"/>
        <v>1760</v>
      </c>
      <c r="D178">
        <f t="shared" si="71"/>
        <v>57200</v>
      </c>
      <c r="E178">
        <f t="shared" si="71"/>
        <v>29782.5</v>
      </c>
      <c r="F178">
        <f>'Future Returns'!S178*F$4</f>
        <v>14745</v>
      </c>
      <c r="G178">
        <f t="shared" si="59"/>
        <v>11275</v>
      </c>
      <c r="H178">
        <f t="shared" si="60"/>
        <v>1</v>
      </c>
      <c r="L178">
        <f t="shared" si="72"/>
        <v>45157.5</v>
      </c>
      <c r="N178">
        <f t="shared" si="73"/>
        <v>0</v>
      </c>
      <c r="T178">
        <f t="shared" si="74"/>
        <v>45157.5</v>
      </c>
      <c r="W178">
        <f>(C178-C177)*bitcoin_futures!B182</f>
        <v>0</v>
      </c>
      <c r="X178">
        <f>C178*bitcoin_futures!B182</f>
        <v>58731.199999999997</v>
      </c>
      <c r="Y178">
        <f t="shared" si="61"/>
        <v>0</v>
      </c>
      <c r="AA178">
        <f>-'Future CF'!Q178</f>
        <v>0</v>
      </c>
      <c r="AC178">
        <f t="shared" si="58"/>
        <v>103888.7</v>
      </c>
      <c r="AD178">
        <f t="shared" si="66"/>
        <v>0</v>
      </c>
      <c r="AE178">
        <f t="shared" si="68"/>
        <v>0</v>
      </c>
      <c r="AF178">
        <f t="shared" si="67"/>
        <v>0</v>
      </c>
      <c r="AG178">
        <f>AF178-(bitcoin_futures!S182/100/360)</f>
        <v>-1.4627777777777778E-4</v>
      </c>
      <c r="AI178">
        <f>-'Future Returns'!Q178+Compare_IBIT_to_BTC!B177</f>
        <v>0</v>
      </c>
      <c r="AK178">
        <f>'Implied Rates'!M178</f>
        <v>5.7483273186216488E-2</v>
      </c>
      <c r="AL178">
        <f t="shared" si="62"/>
        <v>0</v>
      </c>
      <c r="AM178">
        <f t="shared" si="63"/>
        <v>0</v>
      </c>
      <c r="AN178">
        <f t="shared" si="64"/>
        <v>1752</v>
      </c>
    </row>
    <row r="179" spans="1:43">
      <c r="A179" t="str">
        <f>bitcoin_futures!A183</f>
        <v>03.09.2024</v>
      </c>
      <c r="B179">
        <f>ROUND(bitcoin_futures!D183/bitcoin_futures!B183, 0)</f>
        <v>1759</v>
      </c>
      <c r="C179">
        <f t="shared" si="71"/>
        <v>1760</v>
      </c>
      <c r="D179">
        <f t="shared" si="71"/>
        <v>57200</v>
      </c>
      <c r="E179">
        <f t="shared" si="71"/>
        <v>29782.5</v>
      </c>
      <c r="F179">
        <f>'Future Returns'!S179*F$4</f>
        <v>14745</v>
      </c>
      <c r="G179">
        <f t="shared" si="59"/>
        <v>12015</v>
      </c>
      <c r="H179">
        <f t="shared" si="60"/>
        <v>1</v>
      </c>
      <c r="L179">
        <f>L178+AA179</f>
        <v>45897.5</v>
      </c>
      <c r="N179">
        <f t="shared" si="73"/>
        <v>0</v>
      </c>
      <c r="T179">
        <f t="shared" si="74"/>
        <v>45897.5</v>
      </c>
      <c r="W179">
        <f>(C179-C178)*bitcoin_futures!B183</f>
        <v>0</v>
      </c>
      <c r="X179">
        <f>C179*bitcoin_futures!B183</f>
        <v>58044.799999999996</v>
      </c>
      <c r="Y179">
        <f t="shared" si="61"/>
        <v>-686.40000000000146</v>
      </c>
      <c r="AA179">
        <f>-'Future CF'!Q179</f>
        <v>740</v>
      </c>
      <c r="AC179">
        <f t="shared" si="58"/>
        <v>103942.29999999999</v>
      </c>
      <c r="AD179">
        <f t="shared" si="66"/>
        <v>53.599999999998545</v>
      </c>
      <c r="AE179">
        <f t="shared" si="68"/>
        <v>739.99999999999272</v>
      </c>
      <c r="AF179">
        <f t="shared" si="67"/>
        <v>5.1567071346312861E-4</v>
      </c>
      <c r="AG179">
        <f>AF179-(bitcoin_futures!S183/100/360)</f>
        <v>3.7011515790757305E-4</v>
      </c>
      <c r="AI179">
        <f>-'Future Returns'!Q179+Compare_IBIT_to_BTC!B178</f>
        <v>8.5948183346231874E-4</v>
      </c>
      <c r="AK179">
        <f>'Implied Rates'!M179</f>
        <v>2.7595853004332316E-2</v>
      </c>
      <c r="AL179">
        <f t="shared" si="62"/>
        <v>0</v>
      </c>
      <c r="AM179">
        <f t="shared" si="63"/>
        <v>0</v>
      </c>
      <c r="AN179">
        <f t="shared" si="64"/>
        <v>1759</v>
      </c>
    </row>
    <row r="180" spans="1:43">
      <c r="A180" t="str">
        <f>bitcoin_futures!A184</f>
        <v>04.09.2024</v>
      </c>
      <c r="B180">
        <f>ROUND(bitcoin_futures!D184/bitcoin_futures!B184, 0)</f>
        <v>1751</v>
      </c>
      <c r="C180">
        <f t="shared" si="71"/>
        <v>1760</v>
      </c>
      <c r="D180">
        <f t="shared" si="71"/>
        <v>57200</v>
      </c>
      <c r="E180">
        <f t="shared" si="71"/>
        <v>29782.5</v>
      </c>
      <c r="F180">
        <f>'Future Returns'!S180*F$4</f>
        <v>14560</v>
      </c>
      <c r="G180">
        <f t="shared" si="59"/>
        <v>11900</v>
      </c>
      <c r="H180">
        <f t="shared" si="60"/>
        <v>1</v>
      </c>
      <c r="L180">
        <f t="shared" si="72"/>
        <v>45782.5</v>
      </c>
      <c r="N180">
        <f t="shared" si="73"/>
        <v>0</v>
      </c>
      <c r="T180">
        <f t="shared" si="74"/>
        <v>45782.5</v>
      </c>
      <c r="W180">
        <f>(C180-C179)*bitcoin_futures!B184</f>
        <v>0</v>
      </c>
      <c r="X180">
        <f>C180*bitcoin_futures!B184</f>
        <v>58150.400000000001</v>
      </c>
      <c r="Y180">
        <f t="shared" si="61"/>
        <v>105.60000000000582</v>
      </c>
      <c r="AA180">
        <f>-'Future CF'!Q180</f>
        <v>-115</v>
      </c>
      <c r="AC180">
        <f t="shared" si="58"/>
        <v>103932.9</v>
      </c>
      <c r="AD180">
        <f t="shared" si="66"/>
        <v>-9.3999999999941792</v>
      </c>
      <c r="AE180">
        <f t="shared" si="68"/>
        <v>-115</v>
      </c>
      <c r="AF180">
        <f t="shared" si="67"/>
        <v>-9.0442968492115389E-5</v>
      </c>
      <c r="AG180">
        <f>AF180-(bitcoin_futures!S184/100/360)</f>
        <v>-2.3452630182544873E-4</v>
      </c>
      <c r="AI180">
        <f>-'Future Returns'!Q180+Compare_IBIT_to_BTC!B179</f>
        <v>-1.5530349729099622E-4</v>
      </c>
      <c r="AK180">
        <f>'Implied Rates'!M180</f>
        <v>5.9458450787646999E-2</v>
      </c>
      <c r="AL180">
        <f t="shared" si="62"/>
        <v>0</v>
      </c>
      <c r="AM180">
        <f t="shared" si="63"/>
        <v>0</v>
      </c>
      <c r="AN180">
        <f t="shared" si="64"/>
        <v>1751</v>
      </c>
    </row>
    <row r="181" spans="1:43">
      <c r="A181" t="str">
        <f>bitcoin_futures!A185</f>
        <v>05.09.2024</v>
      </c>
      <c r="B181">
        <f>ROUND(bitcoin_futures!D185/bitcoin_futures!B185, 0)</f>
        <v>1764</v>
      </c>
      <c r="C181">
        <f t="shared" si="71"/>
        <v>1760</v>
      </c>
      <c r="D181">
        <f t="shared" si="71"/>
        <v>57200</v>
      </c>
      <c r="E181">
        <f t="shared" si="71"/>
        <v>29782.5</v>
      </c>
      <c r="F181">
        <f>'Future Returns'!S181*F$4</f>
        <v>14588.75</v>
      </c>
      <c r="G181">
        <f t="shared" si="59"/>
        <v>14040</v>
      </c>
      <c r="H181">
        <f t="shared" si="60"/>
        <v>1</v>
      </c>
      <c r="L181">
        <f t="shared" si="72"/>
        <v>47922.5</v>
      </c>
      <c r="N181">
        <f t="shared" si="73"/>
        <v>0</v>
      </c>
      <c r="T181">
        <f t="shared" si="74"/>
        <v>47922.5</v>
      </c>
      <c r="W181">
        <f>(C181-C180)*bitcoin_futures!B185</f>
        <v>0</v>
      </c>
      <c r="X181">
        <f>C181*bitcoin_futures!B185</f>
        <v>56056</v>
      </c>
      <c r="Y181">
        <f t="shared" si="61"/>
        <v>-2094.4000000000015</v>
      </c>
      <c r="AA181">
        <f>-'Future CF'!Q181</f>
        <v>2140</v>
      </c>
      <c r="AC181">
        <f t="shared" si="58"/>
        <v>103978.5</v>
      </c>
      <c r="AD181">
        <f t="shared" si="66"/>
        <v>45.599999999998545</v>
      </c>
      <c r="AE181">
        <f t="shared" si="68"/>
        <v>2140.0000000000073</v>
      </c>
      <c r="AF181">
        <f t="shared" si="67"/>
        <v>4.3855220069532205E-4</v>
      </c>
      <c r="AG181">
        <f>AF181-(bitcoin_futures!S185/100/360)</f>
        <v>2.9557997847309982E-4</v>
      </c>
      <c r="AI181">
        <f>-'Future Returns'!Q181+Compare_IBIT_to_BTC!B180</f>
        <v>6.5514406997504299E-4</v>
      </c>
      <c r="AK181">
        <f>'Implied Rates'!M181</f>
        <v>3.2629525542771098E-3</v>
      </c>
      <c r="AL181">
        <f t="shared" si="62"/>
        <v>0</v>
      </c>
      <c r="AM181">
        <f t="shared" si="63"/>
        <v>0</v>
      </c>
      <c r="AN181">
        <f t="shared" si="64"/>
        <v>1764</v>
      </c>
    </row>
    <row r="182" spans="1:43">
      <c r="A182" t="str">
        <f>bitcoin_futures!A186</f>
        <v>06.09.2024</v>
      </c>
      <c r="B182">
        <f>ROUND(bitcoin_futures!D186/bitcoin_futures!B186, 0)</f>
        <v>1762</v>
      </c>
      <c r="C182">
        <f t="shared" si="71"/>
        <v>1760</v>
      </c>
      <c r="D182">
        <f t="shared" si="71"/>
        <v>57200</v>
      </c>
      <c r="E182">
        <f t="shared" si="71"/>
        <v>29782.5</v>
      </c>
      <c r="F182">
        <f>'Future Returns'!S182*F$4</f>
        <v>14053.75</v>
      </c>
      <c r="G182">
        <f t="shared" si="59"/>
        <v>16560</v>
      </c>
      <c r="H182">
        <f t="shared" si="60"/>
        <v>0</v>
      </c>
      <c r="L182">
        <f t="shared" si="72"/>
        <v>50442.5</v>
      </c>
      <c r="N182">
        <f t="shared" si="73"/>
        <v>0</v>
      </c>
      <c r="T182">
        <f t="shared" si="74"/>
        <v>50442.5</v>
      </c>
      <c r="W182">
        <f>(C182-C181)*bitcoin_futures!B186</f>
        <v>0</v>
      </c>
      <c r="X182">
        <f>C182*bitcoin_futures!B186</f>
        <v>53521.599999999999</v>
      </c>
      <c r="Y182">
        <f t="shared" si="61"/>
        <v>-2534.4000000000015</v>
      </c>
      <c r="AA182">
        <f>-'Future CF'!Q182</f>
        <v>2520</v>
      </c>
      <c r="AC182">
        <f t="shared" si="58"/>
        <v>103964.1</v>
      </c>
      <c r="AD182">
        <f t="shared" si="66"/>
        <v>-14.400000000001455</v>
      </c>
      <c r="AE182">
        <f t="shared" si="68"/>
        <v>2520.0000000000073</v>
      </c>
      <c r="AF182">
        <f t="shared" si="67"/>
        <v>-1.3850935082400034E-4</v>
      </c>
      <c r="AG182">
        <f>AF182-(bitcoin_futures!S186/100/360)</f>
        <v>-2.8095379526844476E-4</v>
      </c>
      <c r="AI182">
        <f>-'Future Returns'!Q182+Compare_IBIT_to_BTC!B181</f>
        <v>-3.8403801507196772E-4</v>
      </c>
      <c r="AK182">
        <f>'Implied Rates'!M182</f>
        <v>1.7050145057220467E-2</v>
      </c>
      <c r="AL182">
        <f t="shared" si="62"/>
        <v>0</v>
      </c>
      <c r="AM182">
        <f t="shared" si="63"/>
        <v>0</v>
      </c>
      <c r="AN182">
        <f t="shared" si="64"/>
        <v>1762</v>
      </c>
    </row>
    <row r="183" spans="1:43">
      <c r="A183" t="str">
        <f>bitcoin_futures!A187</f>
        <v>09.09.2024</v>
      </c>
      <c r="B183">
        <f>ROUND(bitcoin_futures!D187/bitcoin_futures!B187, 0)</f>
        <v>1748</v>
      </c>
      <c r="C183">
        <f t="shared" si="71"/>
        <v>1760</v>
      </c>
      <c r="D183">
        <f t="shared" si="71"/>
        <v>57200</v>
      </c>
      <c r="E183">
        <f t="shared" si="71"/>
        <v>29782.5</v>
      </c>
      <c r="F183">
        <f>'Future Returns'!S183*F$4</f>
        <v>13423.75</v>
      </c>
      <c r="G183">
        <f t="shared" si="59"/>
        <v>12845</v>
      </c>
      <c r="H183">
        <f t="shared" si="60"/>
        <v>1</v>
      </c>
      <c r="L183">
        <f t="shared" si="72"/>
        <v>46727.5</v>
      </c>
      <c r="N183">
        <f t="shared" si="73"/>
        <v>0</v>
      </c>
      <c r="T183">
        <f t="shared" si="74"/>
        <v>46727.5</v>
      </c>
      <c r="W183">
        <f>(C183-C182)*bitcoin_futures!B187</f>
        <v>0</v>
      </c>
      <c r="X183">
        <f>C183*bitcoin_futures!B187</f>
        <v>57217.599999999999</v>
      </c>
      <c r="Y183">
        <f t="shared" si="61"/>
        <v>3696</v>
      </c>
      <c r="AA183">
        <f>-'Future CF'!Q183</f>
        <v>-3715</v>
      </c>
      <c r="AC183">
        <f t="shared" si="58"/>
        <v>103945.1</v>
      </c>
      <c r="AD183">
        <f t="shared" si="66"/>
        <v>-19</v>
      </c>
      <c r="AE183">
        <f t="shared" si="68"/>
        <v>-3715</v>
      </c>
      <c r="AF183">
        <f t="shared" si="67"/>
        <v>-1.8278879908721046E-4</v>
      </c>
      <c r="AG183">
        <f>AF183-(bitcoin_futures!S187/100/360)</f>
        <v>-3.2426102130943268E-4</v>
      </c>
      <c r="AI183">
        <f>-'Future Returns'!Q183+Compare_IBIT_to_BTC!B182</f>
        <v>-1.3084364386663216E-4</v>
      </c>
      <c r="AK183">
        <f>'Implied Rates'!M183</f>
        <v>9.1276894034713729E-2</v>
      </c>
      <c r="AL183">
        <f t="shared" si="62"/>
        <v>0</v>
      </c>
      <c r="AM183">
        <f t="shared" si="63"/>
        <v>0</v>
      </c>
      <c r="AN183">
        <f t="shared" si="64"/>
        <v>1748</v>
      </c>
    </row>
    <row r="184" spans="1:43">
      <c r="A184" t="str">
        <f>bitcoin_futures!A188</f>
        <v>10.09.2024</v>
      </c>
      <c r="B184">
        <f>ROUND(bitcoin_futures!D188/bitcoin_futures!B188, 0)</f>
        <v>1748</v>
      </c>
      <c r="C184">
        <f t="shared" si="71"/>
        <v>1760</v>
      </c>
      <c r="D184">
        <f t="shared" si="71"/>
        <v>57200</v>
      </c>
      <c r="E184">
        <f t="shared" si="71"/>
        <v>29782.5</v>
      </c>
      <c r="F184">
        <f>'Future Returns'!S184*F$4</f>
        <v>14352.5</v>
      </c>
      <c r="G184">
        <f t="shared" si="59"/>
        <v>12060</v>
      </c>
      <c r="H184">
        <f t="shared" si="60"/>
        <v>1</v>
      </c>
      <c r="L184">
        <f>L183+AA184</f>
        <v>45942.5</v>
      </c>
      <c r="N184">
        <f t="shared" si="73"/>
        <v>0</v>
      </c>
      <c r="T184">
        <f t="shared" si="74"/>
        <v>45942.5</v>
      </c>
      <c r="W184">
        <f>(C184-C183)*bitcoin_futures!B188</f>
        <v>0</v>
      </c>
      <c r="X184">
        <f>C184*bitcoin_futures!B188</f>
        <v>58080</v>
      </c>
      <c r="Y184">
        <f t="shared" si="61"/>
        <v>862.40000000000146</v>
      </c>
      <c r="AA184">
        <f>-'Future CF'!Q184</f>
        <v>-785</v>
      </c>
      <c r="AC184">
        <f t="shared" si="58"/>
        <v>104022.5</v>
      </c>
      <c r="AD184">
        <f t="shared" si="66"/>
        <v>77.400000000001455</v>
      </c>
      <c r="AE184">
        <f t="shared" si="68"/>
        <v>-785.00000000000728</v>
      </c>
      <c r="AF184">
        <f t="shared" si="67"/>
        <v>7.440697925929626E-4</v>
      </c>
      <c r="AG184">
        <f>AF184-(bitcoin_futures!S188/100/360)</f>
        <v>6.039031259262959E-4</v>
      </c>
      <c r="AI184">
        <f>-'Future Returns'!Q184+Compare_IBIT_to_BTC!B183</f>
        <v>1.3987094185804703E-3</v>
      </c>
      <c r="AK184">
        <f>'Implied Rates'!M184</f>
        <v>8.4340926327515442E-2</v>
      </c>
      <c r="AL184">
        <f t="shared" si="62"/>
        <v>0</v>
      </c>
      <c r="AM184">
        <f t="shared" si="63"/>
        <v>0</v>
      </c>
      <c r="AN184">
        <f t="shared" si="64"/>
        <v>1748</v>
      </c>
    </row>
    <row r="185" spans="1:43">
      <c r="A185" t="str">
        <f>bitcoin_futures!A189</f>
        <v>11.09.2024</v>
      </c>
      <c r="B185">
        <f>ROUND(bitcoin_futures!D189/bitcoin_futures!B189, 0)</f>
        <v>1754</v>
      </c>
      <c r="C185">
        <f t="shared" si="71"/>
        <v>1760</v>
      </c>
      <c r="D185">
        <f t="shared" si="71"/>
        <v>57200</v>
      </c>
      <c r="E185">
        <f t="shared" si="71"/>
        <v>29782.5</v>
      </c>
      <c r="F185">
        <f>'Future Returns'!S185*F$4</f>
        <v>14548.75</v>
      </c>
      <c r="G185">
        <f t="shared" si="59"/>
        <v>12395</v>
      </c>
      <c r="H185">
        <f t="shared" si="60"/>
        <v>1</v>
      </c>
      <c r="L185">
        <f t="shared" si="72"/>
        <v>46277.5</v>
      </c>
      <c r="N185">
        <f t="shared" si="73"/>
        <v>0</v>
      </c>
      <c r="T185">
        <f t="shared" si="74"/>
        <v>46277.5</v>
      </c>
      <c r="W185">
        <f>(C185-C184)*bitcoin_futures!B189</f>
        <v>0</v>
      </c>
      <c r="X185">
        <f>C185*bitcoin_futures!B189</f>
        <v>57727.999999999993</v>
      </c>
      <c r="Y185">
        <f t="shared" si="61"/>
        <v>-352.00000000000728</v>
      </c>
      <c r="AA185">
        <f>-'Future CF'!Q185</f>
        <v>335</v>
      </c>
      <c r="AC185">
        <f t="shared" si="58"/>
        <v>104005.5</v>
      </c>
      <c r="AD185">
        <f t="shared" si="66"/>
        <v>-17.000000000007276</v>
      </c>
      <c r="AE185">
        <f t="shared" si="68"/>
        <v>335.00000000000728</v>
      </c>
      <c r="AF185">
        <f t="shared" si="67"/>
        <v>-1.6345289431815891E-4</v>
      </c>
      <c r="AG185">
        <f>AF185-(bitcoin_futures!S189/100/360)</f>
        <v>-3.0492511654038113E-4</v>
      </c>
      <c r="AI185">
        <f>-'Future Returns'!Q185+Compare_IBIT_to_BTC!B184</f>
        <v>-3.0409776951584658E-4</v>
      </c>
      <c r="AK185">
        <f>'Implied Rates'!M185</f>
        <v>5.5684228389290436E-2</v>
      </c>
      <c r="AL185">
        <f t="shared" si="62"/>
        <v>0</v>
      </c>
      <c r="AM185">
        <f t="shared" si="63"/>
        <v>0</v>
      </c>
      <c r="AN185">
        <f t="shared" si="64"/>
        <v>1754</v>
      </c>
    </row>
    <row r="186" spans="1:43">
      <c r="A186" t="str">
        <f>bitcoin_futures!A190</f>
        <v>12.09.2024</v>
      </c>
      <c r="B186">
        <f>ROUND(bitcoin_futures!D190/bitcoin_futures!B190, 0)</f>
        <v>1753</v>
      </c>
      <c r="C186">
        <f t="shared" si="71"/>
        <v>1760</v>
      </c>
      <c r="D186">
        <f t="shared" si="71"/>
        <v>57200</v>
      </c>
      <c r="E186">
        <f t="shared" si="71"/>
        <v>29782.5</v>
      </c>
      <c r="F186">
        <f>'Future Returns'!S186*F$4</f>
        <v>14465</v>
      </c>
      <c r="G186">
        <f t="shared" si="59"/>
        <v>11675</v>
      </c>
      <c r="H186">
        <f t="shared" si="60"/>
        <v>1</v>
      </c>
      <c r="L186">
        <f t="shared" si="72"/>
        <v>45557.5</v>
      </c>
      <c r="N186">
        <f t="shared" si="73"/>
        <v>0</v>
      </c>
      <c r="T186">
        <f t="shared" si="74"/>
        <v>45557.5</v>
      </c>
      <c r="W186">
        <f>(C186-C185)*bitcoin_futures!B190</f>
        <v>0</v>
      </c>
      <c r="X186">
        <f>C186*bitcoin_futures!B190</f>
        <v>58520</v>
      </c>
      <c r="Y186">
        <f t="shared" si="61"/>
        <v>792.00000000000728</v>
      </c>
      <c r="AA186">
        <f>-'Future CF'!Q186</f>
        <v>-720</v>
      </c>
      <c r="AC186">
        <f t="shared" si="58"/>
        <v>104077.5</v>
      </c>
      <c r="AD186">
        <f t="shared" si="66"/>
        <v>72.000000000007276</v>
      </c>
      <c r="AE186">
        <f t="shared" si="68"/>
        <v>-720.00000000000728</v>
      </c>
      <c r="AF186">
        <f t="shared" si="67"/>
        <v>6.9179217410110039E-4</v>
      </c>
      <c r="AG186">
        <f>AF186-(bitcoin_futures!S190/100/360)</f>
        <v>5.5098661854554481E-4</v>
      </c>
      <c r="AI186">
        <f>-'Future Returns'!Q186+Compare_IBIT_to_BTC!B185</f>
        <v>1.2756822607978089E-3</v>
      </c>
      <c r="AK186">
        <f>'Implied Rates'!M186</f>
        <v>5.1656771220727205E-2</v>
      </c>
      <c r="AL186">
        <f t="shared" si="62"/>
        <v>0</v>
      </c>
      <c r="AM186">
        <f t="shared" si="63"/>
        <v>0</v>
      </c>
      <c r="AN186">
        <f t="shared" si="64"/>
        <v>1753</v>
      </c>
    </row>
    <row r="187" spans="1:43" s="3" customFormat="1">
      <c r="A187" s="3" t="str">
        <f>bitcoin_futures!A191</f>
        <v>13.09.2024</v>
      </c>
      <c r="B187">
        <f>ROUND(bitcoin_futures!D191/bitcoin_futures!B191, 0)</f>
        <v>1759</v>
      </c>
      <c r="C187" s="3">
        <f>B187</f>
        <v>1759</v>
      </c>
      <c r="D187" s="3">
        <f>B187*bitcoin_futures!B191</f>
        <v>59876.36</v>
      </c>
      <c r="E187" s="3">
        <f>'Future Returns'!S187</f>
        <v>29507.5</v>
      </c>
      <c r="F187" s="3">
        <f>'Future Returns'!S187*F$4</f>
        <v>14753.75</v>
      </c>
      <c r="G187">
        <f t="shared" si="59"/>
        <v>10320</v>
      </c>
      <c r="H187">
        <f t="shared" si="60"/>
        <v>1</v>
      </c>
      <c r="L187">
        <f t="shared" si="72"/>
        <v>44202.5</v>
      </c>
      <c r="N187">
        <f t="shared" si="73"/>
        <v>0</v>
      </c>
      <c r="O187"/>
      <c r="P187"/>
      <c r="Q187"/>
      <c r="R187"/>
      <c r="S187"/>
      <c r="T187">
        <f t="shared" si="74"/>
        <v>44202.5</v>
      </c>
      <c r="U187"/>
      <c r="V187"/>
      <c r="W187">
        <f>(C187-C186)*bitcoin_futures!B191</f>
        <v>-34.04</v>
      </c>
      <c r="X187">
        <f>C187*bitcoin_futures!B191</f>
        <v>59876.36</v>
      </c>
      <c r="Y187">
        <f t="shared" si="61"/>
        <v>1390.4000000000005</v>
      </c>
      <c r="AA187">
        <f>-'Future CF'!Q187</f>
        <v>-1355</v>
      </c>
      <c r="AC187">
        <f t="shared" si="58"/>
        <v>104078.86</v>
      </c>
      <c r="AD187">
        <f t="shared" si="66"/>
        <v>35.400000000000546</v>
      </c>
      <c r="AE187">
        <f t="shared" si="68"/>
        <v>-1389.04</v>
      </c>
      <c r="AF187">
        <f t="shared" si="67"/>
        <v>3.4012670776755767E-4</v>
      </c>
      <c r="AG187">
        <f>AF187-(bitcoin_futures!S191/100/360)</f>
        <v>2.0118226332311323E-4</v>
      </c>
      <c r="AI187">
        <f>-'Future Returns'!Q187+Compare_IBIT_to_BTC!B186</f>
        <v>6.286371442433096E-4</v>
      </c>
      <c r="AK187">
        <f>'Implied Rates'!M187</f>
        <v>3.2319962658917456E-2</v>
      </c>
      <c r="AL187">
        <f t="shared" si="62"/>
        <v>0</v>
      </c>
      <c r="AM187">
        <f t="shared" si="63"/>
        <v>0</v>
      </c>
      <c r="AN187">
        <f t="shared" si="64"/>
        <v>1759</v>
      </c>
      <c r="AQ187"/>
    </row>
    <row r="188" spans="1:43">
      <c r="A188" t="str">
        <f>bitcoin_futures!A192</f>
        <v>16.09.2024</v>
      </c>
      <c r="B188">
        <f>ROUND(bitcoin_futures!D192/bitcoin_futures!B192, 0)</f>
        <v>1756</v>
      </c>
      <c r="C188">
        <f t="shared" ref="C188:E208" si="75">C$187</f>
        <v>1759</v>
      </c>
      <c r="D188">
        <f t="shared" si="75"/>
        <v>59876.36</v>
      </c>
      <c r="E188">
        <f t="shared" si="75"/>
        <v>29507.5</v>
      </c>
      <c r="F188">
        <f>'Future Returns'!S188*F$4</f>
        <v>15096.25</v>
      </c>
      <c r="G188">
        <f t="shared" si="59"/>
        <v>12285</v>
      </c>
      <c r="H188">
        <f t="shared" si="60"/>
        <v>1</v>
      </c>
      <c r="L188">
        <f t="shared" si="72"/>
        <v>46167.5</v>
      </c>
      <c r="N188">
        <f t="shared" si="73"/>
        <v>0</v>
      </c>
      <c r="T188">
        <f t="shared" si="74"/>
        <v>46167.5</v>
      </c>
      <c r="W188">
        <f>(C188-C187)*bitcoin_futures!B192</f>
        <v>0</v>
      </c>
      <c r="X188">
        <f>C188*bitcoin_futures!B192</f>
        <v>58011.819999999992</v>
      </c>
      <c r="Y188">
        <f t="shared" si="61"/>
        <v>-1864.5400000000081</v>
      </c>
      <c r="AA188">
        <f>-'Future CF'!Q188</f>
        <v>1965</v>
      </c>
      <c r="AC188">
        <f t="shared" si="58"/>
        <v>104179.31999999999</v>
      </c>
      <c r="AD188">
        <f t="shared" si="66"/>
        <v>100.45999999999185</v>
      </c>
      <c r="AE188">
        <f t="shared" si="68"/>
        <v>1965</v>
      </c>
      <c r="AF188">
        <f t="shared" si="67"/>
        <v>9.6429886468823046E-4</v>
      </c>
      <c r="AG188">
        <f>AF188-(bitcoin_futures!S192/100/360)</f>
        <v>8.2790997579934155E-4</v>
      </c>
      <c r="AI188">
        <f>-'Future Returns'!Q188+Compare_IBIT_to_BTC!B187</f>
        <v>1.4013585174720809E-3</v>
      </c>
      <c r="AK188">
        <f>'Implied Rates'!M188</f>
        <v>3.542708528600369E-2</v>
      </c>
      <c r="AL188">
        <f t="shared" si="62"/>
        <v>0</v>
      </c>
      <c r="AM188">
        <f t="shared" si="63"/>
        <v>0</v>
      </c>
      <c r="AN188">
        <f t="shared" si="64"/>
        <v>1756</v>
      </c>
    </row>
    <row r="189" spans="1:43">
      <c r="A189" t="str">
        <f>bitcoin_futures!A193</f>
        <v>17.09.2024</v>
      </c>
      <c r="B189">
        <f>ROUND(bitcoin_futures!D193/bitcoin_futures!B193, 0)</f>
        <v>1769</v>
      </c>
      <c r="C189">
        <f t="shared" si="75"/>
        <v>1759</v>
      </c>
      <c r="D189">
        <f t="shared" si="75"/>
        <v>59876.36</v>
      </c>
      <c r="E189">
        <f t="shared" si="75"/>
        <v>29507.5</v>
      </c>
      <c r="F189">
        <f>'Future Returns'!S189*F$4</f>
        <v>14605</v>
      </c>
      <c r="G189">
        <f t="shared" si="59"/>
        <v>10155</v>
      </c>
      <c r="H189">
        <f t="shared" si="60"/>
        <v>1</v>
      </c>
      <c r="L189">
        <f>L188+AA189</f>
        <v>44037.5</v>
      </c>
      <c r="N189">
        <f t="shared" si="73"/>
        <v>0</v>
      </c>
      <c r="T189">
        <f t="shared" si="74"/>
        <v>44037.5</v>
      </c>
      <c r="W189">
        <f>(C189-C188)*bitcoin_futures!B193</f>
        <v>0</v>
      </c>
      <c r="X189">
        <f>C189*bitcoin_futures!B193</f>
        <v>59981.9</v>
      </c>
      <c r="Y189">
        <f t="shared" si="61"/>
        <v>1970.080000000009</v>
      </c>
      <c r="AA189">
        <f>-'Future CF'!Q189</f>
        <v>-2130</v>
      </c>
      <c r="AC189">
        <f t="shared" si="58"/>
        <v>104019.4</v>
      </c>
      <c r="AD189">
        <f t="shared" si="66"/>
        <v>-159.91999999999098</v>
      </c>
      <c r="AE189">
        <f t="shared" si="68"/>
        <v>-2130.0000000000073</v>
      </c>
      <c r="AF189">
        <f t="shared" si="67"/>
        <v>-1.537405522431306E-3</v>
      </c>
      <c r="AG189">
        <f>AF189-(bitcoin_futures!S193/100/360)</f>
        <v>-1.673905522431306E-3</v>
      </c>
      <c r="AI189">
        <f>-'Future Returns'!Q189+Compare_IBIT_to_BTC!B188</f>
        <v>-2.500140655619057E-3</v>
      </c>
      <c r="AK189">
        <f>'Implied Rates'!M189</f>
        <v>1.5713339636603374E-2</v>
      </c>
      <c r="AL189">
        <f t="shared" si="62"/>
        <v>0</v>
      </c>
      <c r="AM189">
        <f t="shared" si="63"/>
        <v>0</v>
      </c>
      <c r="AN189">
        <f t="shared" si="64"/>
        <v>1769</v>
      </c>
    </row>
    <row r="190" spans="1:43">
      <c r="A190" t="str">
        <f>bitcoin_futures!A194</f>
        <v>18.09.2024</v>
      </c>
      <c r="B190">
        <f>ROUND(bitcoin_futures!D194/bitcoin_futures!B194, 0)</f>
        <v>1768</v>
      </c>
      <c r="C190">
        <f t="shared" si="75"/>
        <v>1759</v>
      </c>
      <c r="D190">
        <f t="shared" si="75"/>
        <v>59876.36</v>
      </c>
      <c r="E190">
        <f t="shared" si="75"/>
        <v>29507.5</v>
      </c>
      <c r="F190">
        <f>'Future Returns'!S190*F$4</f>
        <v>15137.5</v>
      </c>
      <c r="G190">
        <f t="shared" si="59"/>
        <v>10125</v>
      </c>
      <c r="H190">
        <f t="shared" si="60"/>
        <v>1</v>
      </c>
      <c r="L190">
        <f t="shared" si="72"/>
        <v>44007.5</v>
      </c>
      <c r="N190">
        <f t="shared" si="73"/>
        <v>0</v>
      </c>
      <c r="T190">
        <f t="shared" si="74"/>
        <v>44007.5</v>
      </c>
      <c r="W190">
        <f>(C190-C189)*bitcoin_futures!B194</f>
        <v>0</v>
      </c>
      <c r="X190">
        <f>C190*bitcoin_futures!B194</f>
        <v>60069.85</v>
      </c>
      <c r="Y190">
        <f t="shared" si="61"/>
        <v>87.94999999999709</v>
      </c>
      <c r="AA190">
        <f>-'Future CF'!Q190</f>
        <v>-30</v>
      </c>
      <c r="AC190">
        <f t="shared" si="58"/>
        <v>104077.35</v>
      </c>
      <c r="AD190">
        <f t="shared" si="66"/>
        <v>57.94999999999709</v>
      </c>
      <c r="AE190">
        <f t="shared" si="68"/>
        <v>-29.999999999985448</v>
      </c>
      <c r="AF190">
        <f t="shared" si="67"/>
        <v>5.5679742038010273E-4</v>
      </c>
      <c r="AG190">
        <f>AF190-(bitcoin_futures!S194/100/360)</f>
        <v>4.2407519815788051E-4</v>
      </c>
      <c r="AI190">
        <f>-'Future Returns'!Q190+Compare_IBIT_to_BTC!B189</f>
        <v>9.7081736089745646E-4</v>
      </c>
      <c r="AK190">
        <f>'Implied Rates'!M190</f>
        <v>1.5222164895007939E-2</v>
      </c>
      <c r="AL190">
        <f t="shared" si="62"/>
        <v>0</v>
      </c>
      <c r="AM190">
        <f t="shared" si="63"/>
        <v>0</v>
      </c>
      <c r="AN190">
        <f t="shared" si="64"/>
        <v>1768</v>
      </c>
    </row>
    <row r="191" spans="1:43">
      <c r="A191" t="str">
        <f>bitcoin_futures!A195</f>
        <v>19.09.2024</v>
      </c>
      <c r="B191">
        <f>ROUND(bitcoin_futures!D195/bitcoin_futures!B195, 0)</f>
        <v>1761</v>
      </c>
      <c r="C191">
        <f t="shared" si="75"/>
        <v>1759</v>
      </c>
      <c r="D191">
        <f t="shared" si="75"/>
        <v>59876.36</v>
      </c>
      <c r="E191">
        <f t="shared" si="75"/>
        <v>29507.5</v>
      </c>
      <c r="F191">
        <f>'Future Returns'!S191*F$4</f>
        <v>15145</v>
      </c>
      <c r="G191">
        <f t="shared" si="59"/>
        <v>6825</v>
      </c>
      <c r="H191">
        <f t="shared" si="60"/>
        <v>1</v>
      </c>
      <c r="L191">
        <f>L190+AA191</f>
        <v>40707.5</v>
      </c>
      <c r="N191">
        <f t="shared" si="73"/>
        <v>0</v>
      </c>
      <c r="T191">
        <f t="shared" si="74"/>
        <v>40707.5</v>
      </c>
      <c r="W191">
        <f>(C191-C190)*bitcoin_futures!B195</f>
        <v>0</v>
      </c>
      <c r="X191">
        <f>C191*bitcoin_futures!B195</f>
        <v>63341.59</v>
      </c>
      <c r="Y191">
        <f t="shared" si="61"/>
        <v>3271.739999999998</v>
      </c>
      <c r="AA191">
        <f>-'Future CF'!Q191</f>
        <v>-3300</v>
      </c>
      <c r="AC191">
        <f t="shared" si="58"/>
        <v>104049.09</v>
      </c>
      <c r="AD191">
        <f t="shared" si="66"/>
        <v>-28.260000000002037</v>
      </c>
      <c r="AE191">
        <f t="shared" si="68"/>
        <v>-3300.0000000000073</v>
      </c>
      <c r="AF191">
        <f t="shared" si="67"/>
        <v>-2.7160256759575731E-4</v>
      </c>
      <c r="AG191">
        <f>AF191-(bitcoin_futures!S195/100/360)</f>
        <v>-4.0057478981797952E-4</v>
      </c>
      <c r="AI191">
        <f>-'Future Returns'!Q191+Compare_IBIT_to_BTC!B190</f>
        <v>-7.8305999544822646E-6</v>
      </c>
      <c r="AK191">
        <f>'Implied Rates'!M191</f>
        <v>3.2522889646556807E-2</v>
      </c>
      <c r="AL191">
        <f t="shared" si="62"/>
        <v>0</v>
      </c>
      <c r="AM191">
        <f t="shared" si="63"/>
        <v>0</v>
      </c>
      <c r="AN191">
        <f t="shared" si="64"/>
        <v>1761</v>
      </c>
    </row>
    <row r="192" spans="1:43">
      <c r="A192" t="str">
        <f>bitcoin_futures!A196</f>
        <v>20.09.2024</v>
      </c>
      <c r="B192">
        <f>ROUND(bitcoin_futures!D196/bitcoin_futures!B196, 0)</f>
        <v>1758</v>
      </c>
      <c r="C192">
        <f t="shared" si="75"/>
        <v>1759</v>
      </c>
      <c r="D192">
        <f t="shared" si="75"/>
        <v>59876.36</v>
      </c>
      <c r="E192">
        <f t="shared" si="75"/>
        <v>29507.5</v>
      </c>
      <c r="F192">
        <f>'Future Returns'!S192*F$4</f>
        <v>15970</v>
      </c>
      <c r="G192">
        <f t="shared" si="59"/>
        <v>7305</v>
      </c>
      <c r="H192">
        <f t="shared" si="60"/>
        <v>1</v>
      </c>
      <c r="L192">
        <f t="shared" ref="L192:L200" si="76">L191+AA192</f>
        <v>41187.5</v>
      </c>
      <c r="N192">
        <f t="shared" si="73"/>
        <v>0</v>
      </c>
      <c r="T192">
        <f t="shared" si="74"/>
        <v>41187.5</v>
      </c>
      <c r="W192">
        <f>(C192-C191)*bitcoin_futures!B196</f>
        <v>0</v>
      </c>
      <c r="X192">
        <f>C192*bitcoin_futures!B196</f>
        <v>62972.2</v>
      </c>
      <c r="Y192">
        <f t="shared" si="61"/>
        <v>-369.38999999999942</v>
      </c>
      <c r="AA192">
        <f>-'Future CF'!Q192</f>
        <v>480</v>
      </c>
      <c r="AC192">
        <f t="shared" si="58"/>
        <v>104159.7</v>
      </c>
      <c r="AD192">
        <f t="shared" si="66"/>
        <v>110.61000000000058</v>
      </c>
      <c r="AE192">
        <f t="shared" si="68"/>
        <v>480</v>
      </c>
      <c r="AF192">
        <f t="shared" si="67"/>
        <v>1.0619270216792156E-3</v>
      </c>
      <c r="AG192">
        <f>AF192-(bitcoin_futures!S196/100/360)</f>
        <v>9.2998257723477104E-4</v>
      </c>
      <c r="AI192">
        <f>-'Future Returns'!Q192+Compare_IBIT_to_BTC!B191</f>
        <v>1.682375503777974E-3</v>
      </c>
      <c r="AK192">
        <f>'Implied Rates'!M192</f>
        <v>3.4998876995645078E-2</v>
      </c>
      <c r="AL192">
        <f t="shared" si="62"/>
        <v>0</v>
      </c>
      <c r="AM192">
        <f t="shared" si="63"/>
        <v>0</v>
      </c>
      <c r="AN192">
        <f t="shared" si="64"/>
        <v>1758</v>
      </c>
    </row>
    <row r="193" spans="1:40">
      <c r="A193" t="str">
        <f>bitcoin_futures!A197</f>
        <v>23.09.2024</v>
      </c>
      <c r="B193">
        <f>ROUND(bitcoin_futures!D197/bitcoin_futures!B197, 0)</f>
        <v>1759</v>
      </c>
      <c r="C193">
        <f t="shared" si="75"/>
        <v>1759</v>
      </c>
      <c r="D193">
        <f t="shared" si="75"/>
        <v>59876.36</v>
      </c>
      <c r="E193">
        <f t="shared" si="75"/>
        <v>29507.5</v>
      </c>
      <c r="F193">
        <f>'Future Returns'!S193*F$4</f>
        <v>15850</v>
      </c>
      <c r="G193">
        <f t="shared" si="59"/>
        <v>6920</v>
      </c>
      <c r="H193">
        <f t="shared" si="60"/>
        <v>1</v>
      </c>
      <c r="L193">
        <f t="shared" si="76"/>
        <v>40802.5</v>
      </c>
      <c r="N193">
        <f t="shared" si="73"/>
        <v>0</v>
      </c>
      <c r="T193">
        <f t="shared" si="74"/>
        <v>40802.5</v>
      </c>
      <c r="W193">
        <f>(C193-C192)*bitcoin_futures!B197</f>
        <v>0</v>
      </c>
      <c r="X193">
        <f>C193*bitcoin_futures!B197</f>
        <v>63394.36</v>
      </c>
      <c r="Y193">
        <f t="shared" si="61"/>
        <v>422.16000000000349</v>
      </c>
      <c r="AA193">
        <f>-'Future CF'!Q193</f>
        <v>-385</v>
      </c>
      <c r="AC193">
        <f t="shared" si="58"/>
        <v>104196.86</v>
      </c>
      <c r="AD193">
        <f t="shared" si="66"/>
        <v>37.160000000003492</v>
      </c>
      <c r="AE193">
        <f t="shared" si="68"/>
        <v>-385</v>
      </c>
      <c r="AF193">
        <f t="shared" si="67"/>
        <v>3.5663262789304296E-4</v>
      </c>
      <c r="AG193">
        <f>AF193-(bitcoin_futures!S197/100/360)</f>
        <v>2.2579929455970963E-4</v>
      </c>
      <c r="AI193">
        <f>-'Future Returns'!Q193+Compare_IBIT_to_BTC!B192</f>
        <v>6.3135540947787706E-4</v>
      </c>
      <c r="AK193">
        <f>'Implied Rates'!M193</f>
        <v>3.0868625175439535E-2</v>
      </c>
      <c r="AL193">
        <f t="shared" si="62"/>
        <v>0</v>
      </c>
      <c r="AM193">
        <f t="shared" si="63"/>
        <v>0</v>
      </c>
      <c r="AN193">
        <f t="shared" si="64"/>
        <v>1759</v>
      </c>
    </row>
    <row r="194" spans="1:40">
      <c r="A194" t="str">
        <f>bitcoin_futures!A198</f>
        <v>24.09.2024</v>
      </c>
      <c r="B194">
        <f>ROUND(bitcoin_futures!D198/bitcoin_futures!B198, 0)</f>
        <v>1744</v>
      </c>
      <c r="C194">
        <f t="shared" si="75"/>
        <v>1759</v>
      </c>
      <c r="D194">
        <f t="shared" si="75"/>
        <v>59876.36</v>
      </c>
      <c r="E194">
        <f t="shared" si="75"/>
        <v>29507.5</v>
      </c>
      <c r="F194">
        <f>'Future Returns'!S194*F$4</f>
        <v>15946.25</v>
      </c>
      <c r="G194">
        <f t="shared" si="59"/>
        <v>5845</v>
      </c>
      <c r="H194">
        <f t="shared" si="60"/>
        <v>1</v>
      </c>
      <c r="L194">
        <f t="shared" si="76"/>
        <v>39727.5</v>
      </c>
      <c r="N194">
        <f t="shared" si="73"/>
        <v>0</v>
      </c>
      <c r="T194">
        <f t="shared" si="74"/>
        <v>39727.5</v>
      </c>
      <c r="W194">
        <f>(C194-C193)*bitcoin_futures!B198</f>
        <v>0</v>
      </c>
      <c r="X194">
        <f>C194*bitcoin_futures!B198</f>
        <v>64449.760000000002</v>
      </c>
      <c r="Y194">
        <f t="shared" si="61"/>
        <v>1055.4000000000015</v>
      </c>
      <c r="AA194">
        <f>-'Future CF'!Q194</f>
        <v>-1075</v>
      </c>
      <c r="AC194">
        <f t="shared" si="58"/>
        <v>104177.26000000001</v>
      </c>
      <c r="AD194">
        <f t="shared" si="66"/>
        <v>-19.599999999998545</v>
      </c>
      <c r="AE194">
        <f t="shared" si="68"/>
        <v>-1074.9999999999927</v>
      </c>
      <c r="AF194">
        <f t="shared" si="67"/>
        <v>-1.8814086682639324E-4</v>
      </c>
      <c r="AG194">
        <f>AF194-(bitcoin_futures!S198/100/360)</f>
        <v>-3.178353112708377E-4</v>
      </c>
      <c r="AI194">
        <f>-'Future Returns'!Q194+Compare_IBIT_to_BTC!B193</f>
        <v>-2.0532349891770607E-4</v>
      </c>
      <c r="AK194">
        <f>'Implied Rates'!M194</f>
        <v>7.8954282455629743E-2</v>
      </c>
      <c r="AL194">
        <f t="shared" si="62"/>
        <v>0</v>
      </c>
      <c r="AM194">
        <f t="shared" si="63"/>
        <v>0</v>
      </c>
      <c r="AN194">
        <f t="shared" si="64"/>
        <v>1744</v>
      </c>
    </row>
    <row r="195" spans="1:40">
      <c r="A195" t="str">
        <f>bitcoin_futures!A199</f>
        <v>25.09.2024</v>
      </c>
      <c r="B195">
        <f>ROUND(bitcoin_futures!D199/bitcoin_futures!B199, 0)</f>
        <v>1760</v>
      </c>
      <c r="C195">
        <f t="shared" si="75"/>
        <v>1759</v>
      </c>
      <c r="D195">
        <f t="shared" si="75"/>
        <v>59876.36</v>
      </c>
      <c r="E195">
        <f t="shared" si="75"/>
        <v>29507.5</v>
      </c>
      <c r="F195">
        <f>'Future Returns'!S195*F$4</f>
        <v>16215</v>
      </c>
      <c r="G195">
        <f t="shared" si="59"/>
        <v>7125</v>
      </c>
      <c r="H195">
        <f t="shared" si="60"/>
        <v>1</v>
      </c>
      <c r="L195">
        <f t="shared" si="76"/>
        <v>41007.5</v>
      </c>
      <c r="N195">
        <f t="shared" si="73"/>
        <v>0</v>
      </c>
      <c r="T195">
        <f t="shared" si="74"/>
        <v>41007.5</v>
      </c>
      <c r="W195">
        <f>(C195-C194)*bitcoin_futures!B199</f>
        <v>0</v>
      </c>
      <c r="X195">
        <f>C195*bitcoin_futures!B199</f>
        <v>63271.229999999996</v>
      </c>
      <c r="Y195">
        <f t="shared" si="61"/>
        <v>-1178.5300000000061</v>
      </c>
      <c r="AA195">
        <f>-'Future CF'!Q195</f>
        <v>1280</v>
      </c>
      <c r="AC195">
        <f t="shared" si="58"/>
        <v>104278.73</v>
      </c>
      <c r="AD195">
        <f t="shared" si="66"/>
        <v>101.46999999999389</v>
      </c>
      <c r="AE195">
        <f t="shared" si="68"/>
        <v>1279.9999999999927</v>
      </c>
      <c r="AF195">
        <f t="shared" si="67"/>
        <v>9.7306516870692512E-4</v>
      </c>
      <c r="AG195">
        <f>AF195-(bitcoin_futures!S199/100/360)</f>
        <v>8.4339850204025852E-4</v>
      </c>
      <c r="AI195">
        <f>-'Future Returns'!Q195+Compare_IBIT_to_BTC!B194</f>
        <v>1.448787243468249E-3</v>
      </c>
      <c r="AK195">
        <f>'Implied Rates'!M195</f>
        <v>2.4056025401986814E-2</v>
      </c>
      <c r="AL195">
        <f t="shared" si="62"/>
        <v>0</v>
      </c>
      <c r="AM195">
        <f t="shared" si="63"/>
        <v>0</v>
      </c>
      <c r="AN195">
        <f t="shared" si="64"/>
        <v>1760</v>
      </c>
    </row>
    <row r="196" spans="1:40">
      <c r="A196" t="str">
        <f>bitcoin_futures!A200</f>
        <v>26.09.2024</v>
      </c>
      <c r="B196">
        <f>ROUND(bitcoin_futures!D200/bitcoin_futures!B200, 0)</f>
        <v>1768</v>
      </c>
      <c r="C196">
        <f t="shared" si="75"/>
        <v>1759</v>
      </c>
      <c r="D196">
        <f t="shared" si="75"/>
        <v>59876.36</v>
      </c>
      <c r="E196">
        <f t="shared" si="75"/>
        <v>29507.5</v>
      </c>
      <c r="F196">
        <f>'Future Returns'!S196*F$4</f>
        <v>15895</v>
      </c>
      <c r="G196">
        <f t="shared" si="59"/>
        <v>5490</v>
      </c>
      <c r="H196">
        <f t="shared" si="60"/>
        <v>1</v>
      </c>
      <c r="L196">
        <f>L195+AA196</f>
        <v>39372.5</v>
      </c>
      <c r="N196">
        <f t="shared" si="73"/>
        <v>0</v>
      </c>
      <c r="T196">
        <f t="shared" si="74"/>
        <v>39372.5</v>
      </c>
      <c r="W196">
        <f>(C196-C195)*bitcoin_futures!B200</f>
        <v>0</v>
      </c>
      <c r="X196">
        <f>C196*bitcoin_futures!B200</f>
        <v>64801.560000000005</v>
      </c>
      <c r="Y196">
        <f t="shared" si="61"/>
        <v>1530.330000000009</v>
      </c>
      <c r="AA196">
        <f>-'Future CF'!Q196</f>
        <v>-1635</v>
      </c>
      <c r="AC196">
        <f t="shared" si="58"/>
        <v>104174.06</v>
      </c>
      <c r="AD196">
        <f t="shared" si="66"/>
        <v>-104.66999999999098</v>
      </c>
      <c r="AE196">
        <f t="shared" si="68"/>
        <v>-1635.0000000000073</v>
      </c>
      <c r="AF196">
        <f t="shared" si="67"/>
        <v>-1.0047606861054565E-3</v>
      </c>
      <c r="AG196">
        <f>AF196-(bitcoin_futures!S200/100/360)</f>
        <v>-1.1356217972165676E-3</v>
      </c>
      <c r="AI196">
        <f>-'Future Returns'!Q196+Compare_IBIT_to_BTC!B195</f>
        <v>-1.5288114951616423E-3</v>
      </c>
      <c r="AK196">
        <f>'Implied Rates'!M196</f>
        <v>7.3539897238552587E-3</v>
      </c>
      <c r="AL196">
        <f t="shared" si="62"/>
        <v>0</v>
      </c>
      <c r="AM196">
        <f t="shared" si="63"/>
        <v>0</v>
      </c>
      <c r="AN196">
        <f t="shared" si="64"/>
        <v>1768</v>
      </c>
    </row>
    <row r="197" spans="1:40">
      <c r="A197" t="str">
        <f>bitcoin_futures!A201</f>
        <v>27.09.2024</v>
      </c>
      <c r="B197">
        <f>ROUND(bitcoin_futures!D201/bitcoin_futures!B201, 0)</f>
        <v>1760</v>
      </c>
      <c r="C197">
        <f t="shared" si="75"/>
        <v>1759</v>
      </c>
      <c r="D197">
        <f t="shared" si="75"/>
        <v>59876.36</v>
      </c>
      <c r="E197">
        <f t="shared" si="75"/>
        <v>29507.5</v>
      </c>
      <c r="F197">
        <f>'Future Returns'!S197*F$4</f>
        <v>16303.75</v>
      </c>
      <c r="G197">
        <f t="shared" si="59"/>
        <v>4565</v>
      </c>
      <c r="H197">
        <f t="shared" si="60"/>
        <v>1</v>
      </c>
      <c r="L197">
        <f t="shared" si="76"/>
        <v>38447.5</v>
      </c>
      <c r="N197">
        <f t="shared" si="73"/>
        <v>0</v>
      </c>
      <c r="T197">
        <f t="shared" si="74"/>
        <v>38447.5</v>
      </c>
      <c r="W197">
        <f>(C197-C196)*bitcoin_futures!B201</f>
        <v>0</v>
      </c>
      <c r="X197">
        <f>C197*bitcoin_futures!B201</f>
        <v>65769.009999999995</v>
      </c>
      <c r="Y197">
        <f t="shared" si="61"/>
        <v>967.44999999998981</v>
      </c>
      <c r="AA197">
        <f>-'Future CF'!Q197</f>
        <v>-925</v>
      </c>
      <c r="AC197">
        <f t="shared" si="58"/>
        <v>104216.51</v>
      </c>
      <c r="AD197">
        <f t="shared" si="66"/>
        <v>42.449999999989814</v>
      </c>
      <c r="AE197">
        <f t="shared" si="68"/>
        <v>-924.99999999999272</v>
      </c>
      <c r="AF197">
        <f t="shared" si="67"/>
        <v>4.0732509657049362E-4</v>
      </c>
      <c r="AG197">
        <f>AF197-(bitcoin_futures!S201/100/360)</f>
        <v>2.7513065212604918E-4</v>
      </c>
      <c r="AI197">
        <f>-'Future Returns'!Q197+Compare_IBIT_to_BTC!B196</f>
        <v>7.4557113058668946E-4</v>
      </c>
      <c r="AK197">
        <f>'Implied Rates'!M197</f>
        <v>2.9164544598323072E-2</v>
      </c>
      <c r="AL197">
        <f t="shared" si="62"/>
        <v>0</v>
      </c>
      <c r="AM197">
        <f t="shared" si="63"/>
        <v>0</v>
      </c>
      <c r="AN197">
        <f t="shared" si="64"/>
        <v>1760</v>
      </c>
    </row>
    <row r="198" spans="1:40">
      <c r="A198" t="str">
        <f>bitcoin_futures!A202</f>
        <v>30.09.2024</v>
      </c>
      <c r="B198">
        <f>ROUND(bitcoin_futures!D202/bitcoin_futures!B202, 0)</f>
        <v>1755</v>
      </c>
      <c r="C198">
        <f t="shared" si="75"/>
        <v>1759</v>
      </c>
      <c r="D198">
        <f t="shared" si="75"/>
        <v>59876.36</v>
      </c>
      <c r="E198">
        <f t="shared" si="75"/>
        <v>29507.5</v>
      </c>
      <c r="F198">
        <f>'Future Returns'!S198*F$4</f>
        <v>16535</v>
      </c>
      <c r="G198">
        <f t="shared" si="59"/>
        <v>6960</v>
      </c>
      <c r="H198">
        <f t="shared" si="60"/>
        <v>1</v>
      </c>
      <c r="L198">
        <f t="shared" si="76"/>
        <v>40842.5</v>
      </c>
      <c r="N198">
        <f t="shared" si="73"/>
        <v>0</v>
      </c>
      <c r="T198">
        <f t="shared" si="74"/>
        <v>40842.5</v>
      </c>
      <c r="W198">
        <f>(C198-C197)*bitcoin_futures!B202</f>
        <v>0</v>
      </c>
      <c r="X198">
        <f>C198*bitcoin_futures!B202</f>
        <v>63552.670000000006</v>
      </c>
      <c r="Y198">
        <f t="shared" si="61"/>
        <v>-2216.3399999999892</v>
      </c>
      <c r="AA198">
        <f>-'Future CF'!Q198</f>
        <v>2395</v>
      </c>
      <c r="AC198">
        <f t="shared" si="58"/>
        <v>104395.17000000001</v>
      </c>
      <c r="AD198">
        <f t="shared" si="66"/>
        <v>178.66000000001077</v>
      </c>
      <c r="AE198">
        <f t="shared" si="68"/>
        <v>2395.0000000000073</v>
      </c>
      <c r="AF198">
        <f t="shared" si="67"/>
        <v>1.7113818579921919E-3</v>
      </c>
      <c r="AG198">
        <f>AF198-(bitcoin_futures!S202/100/360)</f>
        <v>1.577492969103303E-3</v>
      </c>
      <c r="AI198">
        <f>-'Future Returns'!Q198+Compare_IBIT_to_BTC!B197</f>
        <v>2.5122174728362118E-3</v>
      </c>
      <c r="AK198">
        <f>'Implied Rates'!M198</f>
        <v>3.3905847645133269E-2</v>
      </c>
      <c r="AL198">
        <f t="shared" si="62"/>
        <v>0</v>
      </c>
      <c r="AM198">
        <f t="shared" si="63"/>
        <v>0</v>
      </c>
      <c r="AN198">
        <f t="shared" si="64"/>
        <v>1755</v>
      </c>
    </row>
    <row r="199" spans="1:40">
      <c r="A199" t="str">
        <f>bitcoin_futures!A203</f>
        <v>01.10.2024</v>
      </c>
      <c r="B199">
        <f>ROUND(bitcoin_futures!D203/bitcoin_futures!B203, 0)</f>
        <v>1761</v>
      </c>
      <c r="C199">
        <f t="shared" si="75"/>
        <v>1759</v>
      </c>
      <c r="D199">
        <f t="shared" si="75"/>
        <v>59876.36</v>
      </c>
      <c r="E199">
        <f t="shared" si="75"/>
        <v>29507.5</v>
      </c>
      <c r="F199">
        <f>'Future Returns'!S199*F$4</f>
        <v>15936.25</v>
      </c>
      <c r="G199">
        <f t="shared" si="59"/>
        <v>8740</v>
      </c>
      <c r="H199">
        <f t="shared" si="60"/>
        <v>1</v>
      </c>
      <c r="L199">
        <f t="shared" si="76"/>
        <v>42622.5</v>
      </c>
      <c r="N199">
        <f t="shared" si="73"/>
        <v>0</v>
      </c>
      <c r="T199">
        <f>L199</f>
        <v>42622.5</v>
      </c>
      <c r="W199">
        <f>(C199-C198)*bitcoin_futures!B203</f>
        <v>0</v>
      </c>
      <c r="X199">
        <f>C199*bitcoin_futures!B203</f>
        <v>61793.670000000006</v>
      </c>
      <c r="Y199">
        <f t="shared" si="61"/>
        <v>-1759</v>
      </c>
      <c r="AA199">
        <f>-'Future CF'!Q199</f>
        <v>1780</v>
      </c>
      <c r="AC199">
        <f t="shared" si="58"/>
        <v>104416.17000000001</v>
      </c>
      <c r="AD199">
        <f t="shared" si="66"/>
        <v>21</v>
      </c>
      <c r="AE199">
        <f t="shared" si="68"/>
        <v>1780</v>
      </c>
      <c r="AF199">
        <f t="shared" si="67"/>
        <v>2.0111827507176329E-4</v>
      </c>
      <c r="AG199">
        <f>AF199-(bitcoin_futures!S203/100/360)</f>
        <v>6.6757163960652182E-5</v>
      </c>
      <c r="AI199">
        <f>-'Future Returns'!Q199+Compare_IBIT_to_BTC!B198</f>
        <v>2.4592866805116242E-4</v>
      </c>
      <c r="AK199">
        <f>'Implied Rates'!M199</f>
        <v>9.5007607979473718E-3</v>
      </c>
      <c r="AL199">
        <f t="shared" si="62"/>
        <v>0</v>
      </c>
      <c r="AM199">
        <f t="shared" si="63"/>
        <v>0</v>
      </c>
      <c r="AN199">
        <f t="shared" si="64"/>
        <v>1761</v>
      </c>
    </row>
    <row r="200" spans="1:40">
      <c r="A200" t="str">
        <f>bitcoin_futures!A204</f>
        <v>02.10.2024</v>
      </c>
      <c r="B200">
        <f>ROUND(bitcoin_futures!D204/bitcoin_futures!B204, 0)</f>
        <v>1763</v>
      </c>
      <c r="C200">
        <f t="shared" si="75"/>
        <v>1759</v>
      </c>
      <c r="D200">
        <f t="shared" si="75"/>
        <v>59876.36</v>
      </c>
      <c r="E200">
        <f t="shared" si="75"/>
        <v>29507.5</v>
      </c>
      <c r="F200">
        <f>'Future Returns'!S200*F$4</f>
        <v>15491.25</v>
      </c>
      <c r="G200">
        <f t="shared" si="59"/>
        <v>10275</v>
      </c>
      <c r="H200">
        <f t="shared" si="60"/>
        <v>1</v>
      </c>
      <c r="L200">
        <f t="shared" si="76"/>
        <v>44157.5</v>
      </c>
      <c r="N200">
        <f t="shared" si="73"/>
        <v>0</v>
      </c>
      <c r="T200">
        <f t="shared" ref="T200:T227" si="77">L200</f>
        <v>44157.5</v>
      </c>
      <c r="W200">
        <f>(C200-C199)*bitcoin_futures!B204</f>
        <v>0</v>
      </c>
      <c r="X200">
        <f>C200*bitcoin_futures!B204</f>
        <v>60228.160000000003</v>
      </c>
      <c r="Y200">
        <f t="shared" si="61"/>
        <v>-1565.510000000002</v>
      </c>
      <c r="AA200">
        <f>-'Future CF'!Q200</f>
        <v>1535</v>
      </c>
      <c r="AC200">
        <f t="shared" si="58"/>
        <v>104385.66</v>
      </c>
      <c r="AD200">
        <f t="shared" si="66"/>
        <v>-30.510000000002037</v>
      </c>
      <c r="AE200">
        <f t="shared" si="68"/>
        <v>1534.9999999999927</v>
      </c>
      <c r="AF200">
        <f t="shared" si="67"/>
        <v>-2.9228152602572073E-4</v>
      </c>
      <c r="AG200">
        <f>AF200-(bitcoin_futures!S204/100/360)</f>
        <v>-4.2567041491460957E-4</v>
      </c>
      <c r="AI200">
        <f>-'Future Returns'!Q200+Compare_IBIT_to_BTC!B199</f>
        <v>-5.6242322409631729E-4</v>
      </c>
      <c r="AK200">
        <f>'Implied Rates'!M200</f>
        <v>7.3654039721147146E-3</v>
      </c>
      <c r="AL200">
        <f t="shared" si="62"/>
        <v>0</v>
      </c>
      <c r="AM200">
        <f t="shared" si="63"/>
        <v>0</v>
      </c>
      <c r="AN200">
        <f t="shared" si="64"/>
        <v>1763</v>
      </c>
    </row>
    <row r="201" spans="1:40">
      <c r="A201" t="str">
        <f>bitcoin_futures!A205</f>
        <v>03.10.2024</v>
      </c>
      <c r="B201">
        <f>ROUND(bitcoin_futures!D205/bitcoin_futures!B205, 0)</f>
        <v>1751</v>
      </c>
      <c r="C201">
        <f t="shared" si="75"/>
        <v>1759</v>
      </c>
      <c r="D201">
        <f t="shared" si="75"/>
        <v>59876.36</v>
      </c>
      <c r="E201">
        <f t="shared" si="75"/>
        <v>29507.5</v>
      </c>
      <c r="F201">
        <f>'Future Returns'!S201*F$4</f>
        <v>15107.5</v>
      </c>
      <c r="G201">
        <f t="shared" si="59"/>
        <v>9410</v>
      </c>
      <c r="H201">
        <f t="shared" si="60"/>
        <v>1</v>
      </c>
      <c r="L201">
        <f>L200+AA201</f>
        <v>43292.5</v>
      </c>
      <c r="N201">
        <f t="shared" si="73"/>
        <v>0</v>
      </c>
      <c r="T201">
        <f t="shared" si="77"/>
        <v>43292.5</v>
      </c>
      <c r="W201">
        <f>(C201-C200)*bitcoin_futures!B205</f>
        <v>0</v>
      </c>
      <c r="X201">
        <f>C201*bitcoin_futures!B205</f>
        <v>61072.479999999996</v>
      </c>
      <c r="Y201">
        <f t="shared" si="61"/>
        <v>844.31999999999243</v>
      </c>
      <c r="AA201">
        <f>-'Future CF'!Q201</f>
        <v>-865</v>
      </c>
      <c r="AC201">
        <f t="shared" si="58"/>
        <v>104364.98</v>
      </c>
      <c r="AD201">
        <f t="shared" si="66"/>
        <v>-20.680000000007567</v>
      </c>
      <c r="AE201">
        <f t="shared" si="68"/>
        <v>-865</v>
      </c>
      <c r="AF201">
        <f t="shared" si="67"/>
        <v>-1.981507589998826E-4</v>
      </c>
      <c r="AG201">
        <f>AF201-(bitcoin_futures!S205/100/360)</f>
        <v>-3.3151187011099372E-4</v>
      </c>
      <c r="AI201">
        <f>-'Future Returns'!Q201+Compare_IBIT_to_BTC!B200</f>
        <v>-2.9539082061435032E-4</v>
      </c>
      <c r="AK201">
        <f>'Implied Rates'!M201</f>
        <v>6.1939059769019034E-2</v>
      </c>
      <c r="AL201">
        <f t="shared" si="62"/>
        <v>0</v>
      </c>
      <c r="AM201">
        <f t="shared" si="63"/>
        <v>0</v>
      </c>
      <c r="AN201">
        <f t="shared" si="64"/>
        <v>1751</v>
      </c>
    </row>
    <row r="202" spans="1:40">
      <c r="A202" t="str">
        <f>bitcoin_futures!A206</f>
        <v>04.10.2024</v>
      </c>
      <c r="B202">
        <f>ROUND(bitcoin_futures!D206/bitcoin_futures!B206, 0)</f>
        <v>1756</v>
      </c>
      <c r="C202">
        <f t="shared" si="75"/>
        <v>1759</v>
      </c>
      <c r="D202">
        <f t="shared" si="75"/>
        <v>59876.36</v>
      </c>
      <c r="E202">
        <f t="shared" si="75"/>
        <v>29507.5</v>
      </c>
      <c r="F202">
        <f>'Future Returns'!S202*F$4</f>
        <v>15323.75</v>
      </c>
      <c r="G202">
        <f t="shared" si="59"/>
        <v>7990</v>
      </c>
      <c r="H202">
        <f t="shared" si="60"/>
        <v>1</v>
      </c>
      <c r="L202">
        <f>L201+AA202</f>
        <v>41872.5</v>
      </c>
      <c r="N202">
        <f t="shared" si="73"/>
        <v>0</v>
      </c>
      <c r="T202">
        <f t="shared" si="77"/>
        <v>41872.5</v>
      </c>
      <c r="W202">
        <f>(C202-C201)*bitcoin_futures!B206</f>
        <v>0</v>
      </c>
      <c r="X202">
        <f>C202*bitcoin_futures!B206</f>
        <v>62479.680000000008</v>
      </c>
      <c r="Y202">
        <f t="shared" si="61"/>
        <v>1407.2000000000116</v>
      </c>
      <c r="AA202">
        <f>-'Future CF'!Q202</f>
        <v>-1420</v>
      </c>
      <c r="AC202">
        <f t="shared" si="58"/>
        <v>104352.18000000001</v>
      </c>
      <c r="AD202">
        <f t="shared" si="66"/>
        <v>-12.799999999988358</v>
      </c>
      <c r="AE202">
        <f t="shared" si="68"/>
        <v>-1420</v>
      </c>
      <c r="AF202">
        <f t="shared" si="67"/>
        <v>-1.2266154861343919E-4</v>
      </c>
      <c r="AG202">
        <f>AF202-(bitcoin_futures!S206/100/360)</f>
        <v>-2.5382821528010591E-4</v>
      </c>
      <c r="AI202">
        <f>-'Future Returns'!Q202+Compare_IBIT_to_BTC!B201</f>
        <v>-1.2517841683498329E-4</v>
      </c>
      <c r="AK202">
        <f>'Implied Rates'!M202</f>
        <v>4.434189181578807E-2</v>
      </c>
      <c r="AL202">
        <f t="shared" si="62"/>
        <v>0</v>
      </c>
      <c r="AM202">
        <f t="shared" si="63"/>
        <v>0</v>
      </c>
      <c r="AN202">
        <f t="shared" si="64"/>
        <v>1756</v>
      </c>
    </row>
    <row r="203" spans="1:40">
      <c r="A203" t="str">
        <f>bitcoin_futures!A207</f>
        <v>07.10.2024</v>
      </c>
      <c r="B203">
        <f>ROUND(bitcoin_futures!D207/bitcoin_futures!B207, 0)</f>
        <v>1754</v>
      </c>
      <c r="C203">
        <f t="shared" si="75"/>
        <v>1759</v>
      </c>
      <c r="D203">
        <f t="shared" si="75"/>
        <v>59876.36</v>
      </c>
      <c r="E203">
        <f t="shared" si="75"/>
        <v>29507.5</v>
      </c>
      <c r="F203">
        <f>'Future Returns'!S203*F$4</f>
        <v>15678.75</v>
      </c>
      <c r="G203">
        <f t="shared" si="59"/>
        <v>7145</v>
      </c>
      <c r="H203">
        <f t="shared" si="60"/>
        <v>1</v>
      </c>
      <c r="L203">
        <f t="shared" ref="L203:L218" si="78">L202+AA203</f>
        <v>41027.5</v>
      </c>
      <c r="N203">
        <f t="shared" si="73"/>
        <v>0</v>
      </c>
      <c r="T203">
        <f t="shared" si="77"/>
        <v>41027.5</v>
      </c>
      <c r="W203">
        <f>(C203-C202)*bitcoin_futures!B207</f>
        <v>0</v>
      </c>
      <c r="X203">
        <f>C203*bitcoin_futures!B207</f>
        <v>63429.54</v>
      </c>
      <c r="Y203">
        <f t="shared" si="61"/>
        <v>949.85999999999331</v>
      </c>
      <c r="AA203">
        <f>-'Future CF'!Q203</f>
        <v>-845</v>
      </c>
      <c r="AC203">
        <f t="shared" si="58"/>
        <v>104457.04000000001</v>
      </c>
      <c r="AD203">
        <f t="shared" si="66"/>
        <v>104.85999999999331</v>
      </c>
      <c r="AE203">
        <f t="shared" si="68"/>
        <v>-844.99999999999272</v>
      </c>
      <c r="AF203">
        <f t="shared" si="67"/>
        <v>1.0038576624418355E-3</v>
      </c>
      <c r="AG203">
        <f>AF203-(bitcoin_futures!S207/100/360)</f>
        <v>8.6896877355294665E-4</v>
      </c>
      <c r="AI203">
        <f>-'Future Returns'!Q203+Compare_IBIT_to_BTC!B202</f>
        <v>1.7290520609104434E-3</v>
      </c>
      <c r="AK203">
        <f>'Implied Rates'!M203</f>
        <v>4.3086796446247799E-2</v>
      </c>
      <c r="AL203">
        <f t="shared" si="62"/>
        <v>0</v>
      </c>
      <c r="AM203">
        <f t="shared" si="63"/>
        <v>0</v>
      </c>
      <c r="AN203">
        <f t="shared" si="64"/>
        <v>1754</v>
      </c>
    </row>
    <row r="204" spans="1:40">
      <c r="A204" t="str">
        <f>bitcoin_futures!A208</f>
        <v>08.10.2024</v>
      </c>
      <c r="B204">
        <f>ROUND(bitcoin_futures!D208/bitcoin_futures!B208, 0)</f>
        <v>1754</v>
      </c>
      <c r="C204">
        <f t="shared" si="75"/>
        <v>1759</v>
      </c>
      <c r="D204">
        <f t="shared" si="75"/>
        <v>59876.36</v>
      </c>
      <c r="E204">
        <f t="shared" si="75"/>
        <v>29507.5</v>
      </c>
      <c r="F204">
        <f>'Future Returns'!S204*F$4</f>
        <v>15890</v>
      </c>
      <c r="G204">
        <f t="shared" si="59"/>
        <v>8305</v>
      </c>
      <c r="H204">
        <f t="shared" si="60"/>
        <v>1</v>
      </c>
      <c r="L204">
        <f t="shared" si="78"/>
        <v>42187.5</v>
      </c>
      <c r="N204">
        <f t="shared" si="73"/>
        <v>0</v>
      </c>
      <c r="T204">
        <f t="shared" si="77"/>
        <v>42187.5</v>
      </c>
      <c r="W204">
        <f>(C204-C203)*bitcoin_futures!B208</f>
        <v>0</v>
      </c>
      <c r="X204">
        <f>C204*bitcoin_futures!B208</f>
        <v>62268.6</v>
      </c>
      <c r="Y204">
        <f t="shared" si="61"/>
        <v>-1160.9400000000023</v>
      </c>
      <c r="AA204">
        <f>-'Future CF'!Q204</f>
        <v>1160</v>
      </c>
      <c r="AC204">
        <f t="shared" si="58"/>
        <v>104456.1</v>
      </c>
      <c r="AD204">
        <f t="shared" si="66"/>
        <v>-0.94000000000232831</v>
      </c>
      <c r="AE204">
        <f t="shared" si="68"/>
        <v>1160</v>
      </c>
      <c r="AF204">
        <f t="shared" si="67"/>
        <v>-8.9989957503901465E-6</v>
      </c>
      <c r="AG204">
        <f>AF204-(bitcoin_futures!S208/100/360)</f>
        <v>-1.4263788463927905E-4</v>
      </c>
      <c r="AI204">
        <f>-'Future Returns'!Q204+Compare_IBIT_to_BTC!B203</f>
        <v>-5.2356624003099123E-5</v>
      </c>
      <c r="AK204">
        <f>'Implied Rates'!M204</f>
        <v>4.5955106731492501E-2</v>
      </c>
      <c r="AL204">
        <f t="shared" si="62"/>
        <v>0</v>
      </c>
      <c r="AM204">
        <f t="shared" si="63"/>
        <v>0</v>
      </c>
      <c r="AN204">
        <f t="shared" si="64"/>
        <v>1754</v>
      </c>
    </row>
    <row r="205" spans="1:40">
      <c r="A205" t="str">
        <f>bitcoin_futures!A209</f>
        <v>09.10.2024</v>
      </c>
      <c r="B205">
        <f>ROUND(bitcoin_futures!D209/bitcoin_futures!B209, 0)</f>
        <v>1759</v>
      </c>
      <c r="C205">
        <f t="shared" si="75"/>
        <v>1759</v>
      </c>
      <c r="D205">
        <f t="shared" si="75"/>
        <v>59876.36</v>
      </c>
      <c r="E205">
        <f t="shared" si="75"/>
        <v>29507.5</v>
      </c>
      <c r="F205">
        <f>'Future Returns'!S205*F$4</f>
        <v>15600</v>
      </c>
      <c r="G205">
        <f t="shared" si="59"/>
        <v>9590</v>
      </c>
      <c r="H205">
        <f t="shared" si="60"/>
        <v>1</v>
      </c>
      <c r="L205">
        <f t="shared" si="78"/>
        <v>43472.5</v>
      </c>
      <c r="N205">
        <f t="shared" si="73"/>
        <v>0</v>
      </c>
      <c r="T205">
        <f t="shared" si="77"/>
        <v>43472.5</v>
      </c>
      <c r="W205">
        <f>(C205-C204)*bitcoin_futures!B209</f>
        <v>0</v>
      </c>
      <c r="X205">
        <f>C205*bitcoin_futures!B209</f>
        <v>61002.12</v>
      </c>
      <c r="Y205">
        <f t="shared" si="61"/>
        <v>-1266.4799999999959</v>
      </c>
      <c r="AA205">
        <f>-'Future CF'!Q205</f>
        <v>1285</v>
      </c>
      <c r="AC205">
        <f t="shared" si="58"/>
        <v>104474.62</v>
      </c>
      <c r="AD205">
        <f t="shared" si="66"/>
        <v>18.520000000004075</v>
      </c>
      <c r="AE205">
        <f t="shared" si="68"/>
        <v>1284.9999999999854</v>
      </c>
      <c r="AF205">
        <f t="shared" si="67"/>
        <v>1.7726793359003435E-4</v>
      </c>
      <c r="AG205">
        <f>AF205-(bitcoin_futures!S209/100/360)</f>
        <v>4.4045711367812112E-5</v>
      </c>
      <c r="AI205">
        <f>-'Future Returns'!Q205+Compare_IBIT_to_BTC!B204</f>
        <v>2.539656671012927E-4</v>
      </c>
      <c r="AK205">
        <f>'Implied Rates'!M205</f>
        <v>1.7406370989533126E-2</v>
      </c>
      <c r="AL205">
        <f t="shared" si="62"/>
        <v>0</v>
      </c>
      <c r="AM205">
        <f t="shared" si="63"/>
        <v>0</v>
      </c>
      <c r="AN205">
        <f t="shared" si="64"/>
        <v>1759</v>
      </c>
    </row>
    <row r="206" spans="1:40">
      <c r="A206" t="str">
        <f>bitcoin_futures!A210</f>
        <v>10.10.2024</v>
      </c>
      <c r="B206">
        <f>ROUND(bitcoin_futures!D210/bitcoin_futures!B210, 0)</f>
        <v>1752</v>
      </c>
      <c r="C206">
        <f t="shared" si="75"/>
        <v>1759</v>
      </c>
      <c r="D206">
        <f t="shared" si="75"/>
        <v>59876.36</v>
      </c>
      <c r="E206">
        <f t="shared" si="75"/>
        <v>29507.5</v>
      </c>
      <c r="F206">
        <f>'Future Returns'!S206*F$4</f>
        <v>15278.75</v>
      </c>
      <c r="G206">
        <f t="shared" si="59"/>
        <v>10910</v>
      </c>
      <c r="H206">
        <f t="shared" si="60"/>
        <v>1</v>
      </c>
      <c r="L206">
        <f t="shared" si="78"/>
        <v>44792.5</v>
      </c>
      <c r="N206">
        <f t="shared" si="73"/>
        <v>0</v>
      </c>
      <c r="T206">
        <f t="shared" si="77"/>
        <v>44792.5</v>
      </c>
      <c r="W206">
        <f>(C206-C205)*bitcoin_futures!B210</f>
        <v>0</v>
      </c>
      <c r="X206">
        <f>C206*bitcoin_futures!B210</f>
        <v>59718.05</v>
      </c>
      <c r="Y206">
        <f t="shared" si="61"/>
        <v>-1284.0699999999997</v>
      </c>
      <c r="AA206">
        <f>-'Future CF'!Q206</f>
        <v>1320</v>
      </c>
      <c r="AC206">
        <f t="shared" ref="AC206:AC269" si="79">X206+T206</f>
        <v>104510.55</v>
      </c>
      <c r="AD206">
        <f t="shared" si="66"/>
        <v>35.930000000000291</v>
      </c>
      <c r="AE206">
        <f t="shared" si="68"/>
        <v>1320.0000000000073</v>
      </c>
      <c r="AF206">
        <f t="shared" si="67"/>
        <v>3.4379304290332689E-4</v>
      </c>
      <c r="AG206">
        <f>AF206-(bitcoin_futures!S210/100/360)</f>
        <v>2.1057082068110466E-4</v>
      </c>
      <c r="AI206">
        <f>-'Future Returns'!Q206+Compare_IBIT_to_BTC!B205</f>
        <v>5.4902923289917513E-4</v>
      </c>
      <c r="AK206">
        <f>'Implied Rates'!M206</f>
        <v>5.5183492375106669E-2</v>
      </c>
      <c r="AL206">
        <f t="shared" si="62"/>
        <v>0</v>
      </c>
      <c r="AM206">
        <f t="shared" si="63"/>
        <v>0</v>
      </c>
      <c r="AN206">
        <f t="shared" si="64"/>
        <v>1752</v>
      </c>
    </row>
    <row r="207" spans="1:40">
      <c r="A207" t="str">
        <f>bitcoin_futures!A211</f>
        <v>11.10.2024</v>
      </c>
      <c r="B207">
        <f>ROUND(bitcoin_futures!D211/bitcoin_futures!B211, 0)</f>
        <v>1754</v>
      </c>
      <c r="C207">
        <f t="shared" si="75"/>
        <v>1759</v>
      </c>
      <c r="D207">
        <f t="shared" si="75"/>
        <v>59876.36</v>
      </c>
      <c r="E207">
        <f t="shared" si="75"/>
        <v>29507.5</v>
      </c>
      <c r="F207">
        <f>'Future Returns'!S207*F$4</f>
        <v>14948.75</v>
      </c>
      <c r="G207">
        <f t="shared" ref="G207:G270" si="80">G206+AA207</f>
        <v>7400</v>
      </c>
      <c r="H207">
        <f t="shared" ref="H207:H270" si="81">IF(G207&lt;F207,1,0)</f>
        <v>1</v>
      </c>
      <c r="L207">
        <f>L206+AA207</f>
        <v>41282.5</v>
      </c>
      <c r="N207">
        <f t="shared" si="73"/>
        <v>0</v>
      </c>
      <c r="T207">
        <f t="shared" si="77"/>
        <v>41282.5</v>
      </c>
      <c r="W207">
        <f>(C207-C206)*bitcoin_futures!B211</f>
        <v>0</v>
      </c>
      <c r="X207">
        <f>C207*bitcoin_futures!B211</f>
        <v>63218.46</v>
      </c>
      <c r="Y207">
        <f t="shared" ref="Y207:Y270" si="82">X207-X206-W207</f>
        <v>3500.4099999999962</v>
      </c>
      <c r="AA207">
        <f>-'Future CF'!Q207</f>
        <v>-3510</v>
      </c>
      <c r="AC207">
        <f t="shared" si="79"/>
        <v>104500.95999999999</v>
      </c>
      <c r="AD207">
        <f t="shared" si="66"/>
        <v>-9.5900000000037835</v>
      </c>
      <c r="AE207">
        <f t="shared" si="68"/>
        <v>-3510.0000000000073</v>
      </c>
      <c r="AF207">
        <f t="shared" si="67"/>
        <v>-9.176949187838833E-5</v>
      </c>
      <c r="AG207">
        <f>AF207-(bitcoin_futures!S211/100/360)</f>
        <v>-2.258250474339439E-4</v>
      </c>
      <c r="AI207">
        <f>-'Future Returns'!Q207+Compare_IBIT_to_BTC!B206</f>
        <v>-8.4949054581708039E-5</v>
      </c>
      <c r="AK207">
        <f>'Implied Rates'!M207</f>
        <v>4.7548321373382718E-2</v>
      </c>
      <c r="AL207">
        <f t="shared" ref="AL207:AL270" si="83">IF(AK207&gt;$AI$4,1,0)</f>
        <v>0</v>
      </c>
      <c r="AM207">
        <f t="shared" ref="AM207:AM270" si="84">IF(AK207&lt;$AI$5,1,0)</f>
        <v>0</v>
      </c>
      <c r="AN207">
        <f t="shared" ref="AN207:AN270" si="85">B207</f>
        <v>1754</v>
      </c>
    </row>
    <row r="208" spans="1:40">
      <c r="A208" t="str">
        <f>bitcoin_futures!A212</f>
        <v>14.10.2024</v>
      </c>
      <c r="B208">
        <f>ROUND(bitcoin_futures!D212/bitcoin_futures!B212, 0)</f>
        <v>1755</v>
      </c>
      <c r="C208">
        <f t="shared" si="75"/>
        <v>1759</v>
      </c>
      <c r="D208">
        <f t="shared" si="75"/>
        <v>59876.36</v>
      </c>
      <c r="E208">
        <f t="shared" si="75"/>
        <v>29507.5</v>
      </c>
      <c r="F208">
        <f>'Future Returns'!S208*F$4</f>
        <v>15826.25</v>
      </c>
      <c r="G208">
        <f t="shared" si="80"/>
        <v>4560</v>
      </c>
      <c r="H208">
        <f t="shared" si="81"/>
        <v>1</v>
      </c>
      <c r="L208">
        <f t="shared" si="78"/>
        <v>38442.5</v>
      </c>
      <c r="N208">
        <f t="shared" si="73"/>
        <v>0</v>
      </c>
      <c r="T208">
        <f t="shared" si="77"/>
        <v>38442.5</v>
      </c>
      <c r="W208">
        <f>(C208-C207)*bitcoin_futures!B212</f>
        <v>0</v>
      </c>
      <c r="X208">
        <f>C208*bitcoin_futures!B212</f>
        <v>66085.63</v>
      </c>
      <c r="Y208">
        <f t="shared" si="82"/>
        <v>2867.1700000000055</v>
      </c>
      <c r="AA208">
        <f>-'Future CF'!Q208</f>
        <v>-2840</v>
      </c>
      <c r="AC208">
        <f t="shared" si="79"/>
        <v>104528.13</v>
      </c>
      <c r="AD208">
        <f t="shared" ref="AD208:AD271" si="86">Y208+AA208</f>
        <v>27.17000000000553</v>
      </c>
      <c r="AE208">
        <f t="shared" si="68"/>
        <v>-2839.9999999999927</v>
      </c>
      <c r="AF208">
        <f t="shared" ref="AF208:AF271" si="87">AD208/AC208</f>
        <v>2.5993003031820743E-4</v>
      </c>
      <c r="AG208">
        <f>AF208-(bitcoin_futures!S212/100/360)</f>
        <v>1.2587447476265188E-4</v>
      </c>
      <c r="AI208">
        <f>-'Future Returns'!Q208+Compare_IBIT_to_BTC!B207</f>
        <v>4.9119153868025511E-4</v>
      </c>
      <c r="AK208">
        <f>'Implied Rates'!M208</f>
        <v>4.8371183550691033E-2</v>
      </c>
      <c r="AL208">
        <f t="shared" si="83"/>
        <v>0</v>
      </c>
      <c r="AM208">
        <f t="shared" si="84"/>
        <v>0</v>
      </c>
      <c r="AN208">
        <f t="shared" si="85"/>
        <v>1755</v>
      </c>
    </row>
    <row r="209" spans="1:43" s="3" customFormat="1">
      <c r="A209" s="3" t="str">
        <f>bitcoin_futures!A213</f>
        <v>15.10.2024</v>
      </c>
      <c r="B209">
        <f>ROUND(bitcoin_futures!D213/bitcoin_futures!B213, 0)</f>
        <v>1750</v>
      </c>
      <c r="C209" s="3">
        <f>B209</f>
        <v>1750</v>
      </c>
      <c r="D209" s="3">
        <f>B209*bitcoin_futures!B213</f>
        <v>66797.5</v>
      </c>
      <c r="E209" s="3">
        <f>'Future Returns'!S209</f>
        <v>33355</v>
      </c>
      <c r="F209" s="3">
        <f>'Future Returns'!S209*F$4</f>
        <v>16677.5</v>
      </c>
      <c r="G209">
        <f t="shared" si="80"/>
        <v>3485</v>
      </c>
      <c r="H209">
        <f t="shared" si="81"/>
        <v>1</v>
      </c>
      <c r="L209">
        <f t="shared" si="78"/>
        <v>37367.5</v>
      </c>
      <c r="N209">
        <f t="shared" si="73"/>
        <v>0</v>
      </c>
      <c r="O209"/>
      <c r="P209"/>
      <c r="Q209"/>
      <c r="R209"/>
      <c r="S209"/>
      <c r="T209">
        <f t="shared" si="77"/>
        <v>37367.5</v>
      </c>
      <c r="U209"/>
      <c r="V209"/>
      <c r="W209">
        <f>(C209-C208)*bitcoin_futures!B213</f>
        <v>-343.53000000000003</v>
      </c>
      <c r="X209">
        <f>C209*bitcoin_futures!B213</f>
        <v>66797.5</v>
      </c>
      <c r="Y209">
        <f t="shared" si="82"/>
        <v>1055.3999999999953</v>
      </c>
      <c r="AA209">
        <f>-'Future CF'!Q209</f>
        <v>-1075</v>
      </c>
      <c r="AC209">
        <f t="shared" si="79"/>
        <v>104165</v>
      </c>
      <c r="AD209">
        <f t="shared" si="86"/>
        <v>-19.600000000004684</v>
      </c>
      <c r="AE209">
        <f t="shared" ref="AE209:AE272" si="88">AC209-AC208-Y209</f>
        <v>-1418.53</v>
      </c>
      <c r="AF209">
        <f t="shared" si="87"/>
        <v>-1.881630106082147E-4</v>
      </c>
      <c r="AG209">
        <f>AF209-(bitcoin_futures!S213/100/360)</f>
        <v>-3.2121856616377023E-4</v>
      </c>
      <c r="AI209">
        <f>-'Future Returns'!Q209+Compare_IBIT_to_BTC!B208</f>
        <v>-2.8198427515641403E-4</v>
      </c>
      <c r="AK209">
        <f>'Implied Rates'!M209</f>
        <v>5.3057307882863336E-2</v>
      </c>
      <c r="AL209">
        <f t="shared" si="83"/>
        <v>0</v>
      </c>
      <c r="AM209">
        <f t="shared" si="84"/>
        <v>0</v>
      </c>
      <c r="AN209">
        <f t="shared" si="85"/>
        <v>1750</v>
      </c>
      <c r="AQ209"/>
    </row>
    <row r="210" spans="1:43">
      <c r="A210" t="str">
        <f>bitcoin_futures!A214</f>
        <v>16.10.2024</v>
      </c>
      <c r="B210">
        <f>ROUND(bitcoin_futures!D214/bitcoin_futures!B214, 0)</f>
        <v>1757</v>
      </c>
      <c r="C210">
        <f t="shared" ref="C210:E231" si="89">C$209</f>
        <v>1750</v>
      </c>
      <c r="D210">
        <f t="shared" si="89"/>
        <v>66797.5</v>
      </c>
      <c r="E210">
        <f t="shared" si="89"/>
        <v>33355</v>
      </c>
      <c r="F210">
        <f>'Future Returns'!S210*F$4</f>
        <v>16948.75</v>
      </c>
      <c r="G210">
        <f t="shared" si="80"/>
        <v>2780</v>
      </c>
      <c r="H210">
        <f t="shared" si="81"/>
        <v>1</v>
      </c>
      <c r="L210">
        <f t="shared" si="78"/>
        <v>36662.5</v>
      </c>
      <c r="N210">
        <f t="shared" si="73"/>
        <v>0</v>
      </c>
      <c r="T210">
        <f t="shared" si="77"/>
        <v>36662.5</v>
      </c>
      <c r="W210">
        <f>(C210-C209)*bitcoin_futures!B214</f>
        <v>0</v>
      </c>
      <c r="X210">
        <f>C210*bitcoin_futures!B214</f>
        <v>67515</v>
      </c>
      <c r="Y210">
        <f t="shared" si="82"/>
        <v>717.5</v>
      </c>
      <c r="AA210">
        <f>-'Future CF'!Q210</f>
        <v>-705</v>
      </c>
      <c r="AC210">
        <f t="shared" si="79"/>
        <v>104177.5</v>
      </c>
      <c r="AD210">
        <f t="shared" si="86"/>
        <v>12.5</v>
      </c>
      <c r="AE210">
        <f t="shared" si="88"/>
        <v>-705</v>
      </c>
      <c r="AF210">
        <f t="shared" si="87"/>
        <v>1.1998752129778502E-4</v>
      </c>
      <c r="AG210">
        <f>AF210-(bitcoin_futures!S214/100/360)</f>
        <v>-1.2790256479992753E-5</v>
      </c>
      <c r="AI210">
        <f>-'Future Returns'!Q210+Compare_IBIT_to_BTC!B209</f>
        <v>3.4242298714370727E-4</v>
      </c>
      <c r="AK210">
        <f>'Implied Rates'!M210</f>
        <v>3.7814266470668434E-2</v>
      </c>
      <c r="AL210">
        <f t="shared" si="83"/>
        <v>0</v>
      </c>
      <c r="AM210">
        <f t="shared" si="84"/>
        <v>0</v>
      </c>
      <c r="AN210">
        <f t="shared" si="85"/>
        <v>1757</v>
      </c>
    </row>
    <row r="211" spans="1:43">
      <c r="A211" t="str">
        <f>bitcoin_futures!A215</f>
        <v>17.10.2024</v>
      </c>
      <c r="B211">
        <f>ROUND(bitcoin_futures!D215/bitcoin_futures!B215, 0)</f>
        <v>1758</v>
      </c>
      <c r="C211">
        <f t="shared" si="89"/>
        <v>1750</v>
      </c>
      <c r="D211">
        <f t="shared" si="89"/>
        <v>66797.5</v>
      </c>
      <c r="E211">
        <f t="shared" si="89"/>
        <v>33355</v>
      </c>
      <c r="F211">
        <f>'Future Returns'!S211*F$4</f>
        <v>17125</v>
      </c>
      <c r="G211">
        <f t="shared" si="80"/>
        <v>3795</v>
      </c>
      <c r="H211">
        <f t="shared" si="81"/>
        <v>1</v>
      </c>
      <c r="L211">
        <f t="shared" si="78"/>
        <v>37677.5</v>
      </c>
      <c r="N211">
        <f t="shared" si="73"/>
        <v>0</v>
      </c>
      <c r="T211">
        <f t="shared" si="77"/>
        <v>37677.5</v>
      </c>
      <c r="W211">
        <f>(C211-C210)*bitcoin_futures!B215</f>
        <v>0</v>
      </c>
      <c r="X211">
        <f>C211*bitcoin_futures!B215</f>
        <v>66587.5</v>
      </c>
      <c r="Y211">
        <f t="shared" si="82"/>
        <v>-927.5</v>
      </c>
      <c r="AA211">
        <f>-'Future CF'!Q211</f>
        <v>1015</v>
      </c>
      <c r="AC211">
        <f t="shared" si="79"/>
        <v>104265</v>
      </c>
      <c r="AD211">
        <f t="shared" si="86"/>
        <v>87.5</v>
      </c>
      <c r="AE211">
        <f t="shared" si="88"/>
        <v>1015</v>
      </c>
      <c r="AF211">
        <f t="shared" si="87"/>
        <v>8.3920778784827123E-4</v>
      </c>
      <c r="AG211">
        <f>AF211-(bitcoin_futures!S215/100/360)</f>
        <v>7.0690223229271569E-4</v>
      </c>
      <c r="AI211">
        <f>-'Future Returns'!Q211+Compare_IBIT_to_BTC!B210</f>
        <v>1.0798303269724564E-3</v>
      </c>
      <c r="AK211">
        <f>'Implied Rates'!M211</f>
        <v>3.2873189725351359E-2</v>
      </c>
      <c r="AL211">
        <f t="shared" si="83"/>
        <v>0</v>
      </c>
      <c r="AM211">
        <f t="shared" si="84"/>
        <v>0</v>
      </c>
      <c r="AN211">
        <f t="shared" si="85"/>
        <v>1758</v>
      </c>
    </row>
    <row r="212" spans="1:43">
      <c r="A212" t="str">
        <f>bitcoin_futures!A216</f>
        <v>18.10.2024</v>
      </c>
      <c r="B212">
        <f>ROUND(bitcoin_futures!D216/bitcoin_futures!B216, 0)</f>
        <v>1760</v>
      </c>
      <c r="C212">
        <f t="shared" si="89"/>
        <v>1750</v>
      </c>
      <c r="D212">
        <f t="shared" si="89"/>
        <v>66797.5</v>
      </c>
      <c r="E212">
        <f t="shared" si="89"/>
        <v>33355</v>
      </c>
      <c r="F212">
        <f>'Future Returns'!S212*F$4</f>
        <v>16871.25</v>
      </c>
      <c r="G212">
        <f t="shared" si="80"/>
        <v>1880</v>
      </c>
      <c r="H212">
        <f t="shared" si="81"/>
        <v>1</v>
      </c>
      <c r="L212">
        <f>L211+AA212</f>
        <v>35762.5</v>
      </c>
      <c r="N212">
        <f t="shared" si="73"/>
        <v>0</v>
      </c>
      <c r="T212">
        <f t="shared" si="77"/>
        <v>35762.5</v>
      </c>
      <c r="W212">
        <f>(C212-C211)*bitcoin_futures!B216</f>
        <v>0</v>
      </c>
      <c r="X212">
        <f>C212*bitcoin_futures!B216</f>
        <v>68372.5</v>
      </c>
      <c r="Y212">
        <f t="shared" si="82"/>
        <v>1785</v>
      </c>
      <c r="AA212">
        <f>-'Future CF'!Q212</f>
        <v>-1915</v>
      </c>
      <c r="AC212">
        <f t="shared" si="79"/>
        <v>104135</v>
      </c>
      <c r="AD212">
        <f t="shared" si="86"/>
        <v>-130</v>
      </c>
      <c r="AE212">
        <f t="shared" si="88"/>
        <v>-1915</v>
      </c>
      <c r="AF212">
        <f t="shared" si="87"/>
        <v>-1.2483795073702406E-3</v>
      </c>
      <c r="AG212">
        <f>AF212-(bitcoin_futures!S216/100/360)</f>
        <v>-1.380823951814685E-3</v>
      </c>
      <c r="AI212">
        <f>-'Future Returns'!Q212+Compare_IBIT_to_BTC!B211</f>
        <v>-1.5698431841133439E-3</v>
      </c>
      <c r="AK212">
        <f>'Implied Rates'!M212</f>
        <v>3.5375822242238009E-2</v>
      </c>
      <c r="AL212">
        <f t="shared" si="83"/>
        <v>0</v>
      </c>
      <c r="AM212">
        <f t="shared" si="84"/>
        <v>0</v>
      </c>
      <c r="AN212">
        <f t="shared" si="85"/>
        <v>1760</v>
      </c>
    </row>
    <row r="213" spans="1:43">
      <c r="A213" t="str">
        <f>bitcoin_futures!A217</f>
        <v>21.10.2024</v>
      </c>
      <c r="B213">
        <f>ROUND(bitcoin_futures!D217/bitcoin_futures!B217, 0)</f>
        <v>1752</v>
      </c>
      <c r="C213">
        <f t="shared" si="89"/>
        <v>1750</v>
      </c>
      <c r="D213">
        <f t="shared" si="89"/>
        <v>66797.5</v>
      </c>
      <c r="E213">
        <f t="shared" si="89"/>
        <v>33355</v>
      </c>
      <c r="F213">
        <f>'Future Returns'!S213*F$4</f>
        <v>17350</v>
      </c>
      <c r="G213">
        <f t="shared" si="80"/>
        <v>2895</v>
      </c>
      <c r="H213">
        <f t="shared" si="81"/>
        <v>1</v>
      </c>
      <c r="L213">
        <f t="shared" si="78"/>
        <v>36777.5</v>
      </c>
      <c r="N213">
        <f t="shared" si="73"/>
        <v>0</v>
      </c>
      <c r="T213">
        <f t="shared" si="77"/>
        <v>36777.5</v>
      </c>
      <c r="W213">
        <f>(C213-C212)*bitcoin_futures!B217</f>
        <v>0</v>
      </c>
      <c r="X213">
        <f>C213*bitcoin_futures!B217</f>
        <v>67497.5</v>
      </c>
      <c r="Y213">
        <f t="shared" si="82"/>
        <v>-875</v>
      </c>
      <c r="AA213">
        <f>-'Future CF'!Q213</f>
        <v>1015</v>
      </c>
      <c r="AC213">
        <f t="shared" si="79"/>
        <v>104275</v>
      </c>
      <c r="AD213">
        <f t="shared" si="86"/>
        <v>140</v>
      </c>
      <c r="AE213">
        <f t="shared" si="88"/>
        <v>1015</v>
      </c>
      <c r="AF213">
        <f t="shared" si="87"/>
        <v>1.3426036921601534E-3</v>
      </c>
      <c r="AG213">
        <f>AF213-(bitcoin_futures!S217/100/360)</f>
        <v>1.2101036921601533E-3</v>
      </c>
      <c r="AI213">
        <f>-'Future Returns'!Q213+Compare_IBIT_to_BTC!B212</f>
        <v>1.8278173587789291E-3</v>
      </c>
      <c r="AK213">
        <f>'Implied Rates'!M213</f>
        <v>4.9859262869129894E-2</v>
      </c>
      <c r="AL213">
        <f t="shared" si="83"/>
        <v>0</v>
      </c>
      <c r="AM213">
        <f t="shared" si="84"/>
        <v>0</v>
      </c>
      <c r="AN213">
        <f t="shared" si="85"/>
        <v>1752</v>
      </c>
    </row>
    <row r="214" spans="1:43">
      <c r="A214" t="str">
        <f>bitcoin_futures!A218</f>
        <v>22.10.2024</v>
      </c>
      <c r="B214">
        <f>ROUND(bitcoin_futures!D218/bitcoin_futures!B218, 0)</f>
        <v>1757</v>
      </c>
      <c r="C214">
        <f t="shared" si="89"/>
        <v>1750</v>
      </c>
      <c r="D214">
        <f t="shared" si="89"/>
        <v>66797.5</v>
      </c>
      <c r="E214">
        <f t="shared" si="89"/>
        <v>33355</v>
      </c>
      <c r="F214">
        <f>'Future Returns'!S214*F$4</f>
        <v>17096.25</v>
      </c>
      <c r="G214">
        <f t="shared" si="80"/>
        <v>3190</v>
      </c>
      <c r="H214">
        <f t="shared" si="81"/>
        <v>1</v>
      </c>
      <c r="L214">
        <f t="shared" si="78"/>
        <v>37072.5</v>
      </c>
      <c r="N214">
        <f t="shared" si="73"/>
        <v>0</v>
      </c>
      <c r="T214">
        <f t="shared" si="77"/>
        <v>37072.5</v>
      </c>
      <c r="W214">
        <f>(C214-C213)*bitcoin_futures!B218</f>
        <v>0</v>
      </c>
      <c r="X214">
        <f>C214*bitcoin_futures!B218</f>
        <v>67217.5</v>
      </c>
      <c r="Y214">
        <f t="shared" si="82"/>
        <v>-280</v>
      </c>
      <c r="AA214">
        <f>-'Future CF'!Q214</f>
        <v>295</v>
      </c>
      <c r="AC214">
        <f t="shared" si="79"/>
        <v>104290</v>
      </c>
      <c r="AD214">
        <f t="shared" si="86"/>
        <v>15</v>
      </c>
      <c r="AE214">
        <f t="shared" si="88"/>
        <v>295</v>
      </c>
      <c r="AF214">
        <f t="shared" si="87"/>
        <v>1.4382970562853582E-4</v>
      </c>
      <c r="AG214">
        <f>AF214-(bitcoin_futures!S218/100/360)</f>
        <v>1.1746372295202485E-5</v>
      </c>
      <c r="AI214">
        <f>-'Future Returns'!Q214+Compare_IBIT_to_BTC!B213</f>
        <v>1.6550971941647636E-4</v>
      </c>
      <c r="AK214">
        <f>'Implied Rates'!M214</f>
        <v>3.9044982589803379E-2</v>
      </c>
      <c r="AL214">
        <f t="shared" si="83"/>
        <v>0</v>
      </c>
      <c r="AM214">
        <f t="shared" si="84"/>
        <v>0</v>
      </c>
      <c r="AN214">
        <f t="shared" si="85"/>
        <v>1757</v>
      </c>
    </row>
    <row r="215" spans="1:43">
      <c r="A215" t="str">
        <f>bitcoin_futures!A219</f>
        <v>23.10.2024</v>
      </c>
      <c r="B215">
        <f>ROUND(bitcoin_futures!D219/bitcoin_futures!B219, 0)</f>
        <v>1749</v>
      </c>
      <c r="C215">
        <f t="shared" si="89"/>
        <v>1750</v>
      </c>
      <c r="D215">
        <f t="shared" si="89"/>
        <v>66797.5</v>
      </c>
      <c r="E215">
        <f t="shared" si="89"/>
        <v>33355</v>
      </c>
      <c r="F215">
        <f>'Future Returns'!S215*F$4</f>
        <v>17022.5</v>
      </c>
      <c r="G215">
        <f t="shared" si="80"/>
        <v>4355</v>
      </c>
      <c r="H215">
        <f t="shared" si="81"/>
        <v>1</v>
      </c>
      <c r="L215">
        <f t="shared" si="78"/>
        <v>38237.5</v>
      </c>
      <c r="N215">
        <f t="shared" si="73"/>
        <v>0</v>
      </c>
      <c r="T215">
        <f t="shared" si="77"/>
        <v>38237.5</v>
      </c>
      <c r="W215">
        <f>(C215-C214)*bitcoin_futures!B219</f>
        <v>0</v>
      </c>
      <c r="X215">
        <f>C215*bitcoin_futures!B219</f>
        <v>66167.5</v>
      </c>
      <c r="Y215">
        <f t="shared" si="82"/>
        <v>-1050</v>
      </c>
      <c r="AA215">
        <f>-'Future CF'!Q215</f>
        <v>1165</v>
      </c>
      <c r="AC215">
        <f t="shared" si="79"/>
        <v>104405</v>
      </c>
      <c r="AD215">
        <f t="shared" si="86"/>
        <v>115</v>
      </c>
      <c r="AE215">
        <f t="shared" si="88"/>
        <v>1165</v>
      </c>
      <c r="AF215">
        <f t="shared" si="87"/>
        <v>1.1014798141851445E-3</v>
      </c>
      <c r="AG215">
        <f>AF215-(bitcoin_futures!S219/100/360)</f>
        <v>9.6986870307403338E-4</v>
      </c>
      <c r="AI215">
        <f>-'Future Returns'!Q215+Compare_IBIT_to_BTC!B214</f>
        <v>1.4887756908107657E-3</v>
      </c>
      <c r="AK215">
        <f>'Implied Rates'!M215</f>
        <v>5.2798089055553055E-2</v>
      </c>
      <c r="AL215">
        <f t="shared" si="83"/>
        <v>0</v>
      </c>
      <c r="AM215">
        <f t="shared" si="84"/>
        <v>0</v>
      </c>
      <c r="AN215">
        <f t="shared" si="85"/>
        <v>1749</v>
      </c>
    </row>
    <row r="216" spans="1:43">
      <c r="A216" t="str">
        <f>bitcoin_futures!A220</f>
        <v>24.10.2024</v>
      </c>
      <c r="B216">
        <f>ROUND(bitcoin_futures!D220/bitcoin_futures!B220, 0)</f>
        <v>1749</v>
      </c>
      <c r="C216">
        <f t="shared" si="89"/>
        <v>1750</v>
      </c>
      <c r="D216">
        <f t="shared" si="89"/>
        <v>66797.5</v>
      </c>
      <c r="E216">
        <f t="shared" si="89"/>
        <v>33355</v>
      </c>
      <c r="F216">
        <f>'Future Returns'!S216*F$4</f>
        <v>16731.25</v>
      </c>
      <c r="G216">
        <f t="shared" si="80"/>
        <v>2440</v>
      </c>
      <c r="H216">
        <f t="shared" si="81"/>
        <v>1</v>
      </c>
      <c r="L216">
        <f t="shared" si="78"/>
        <v>36322.5</v>
      </c>
      <c r="N216">
        <f t="shared" si="73"/>
        <v>0</v>
      </c>
      <c r="T216">
        <f t="shared" si="77"/>
        <v>36322.5</v>
      </c>
      <c r="W216">
        <f>(C216-C215)*bitcoin_futures!B220</f>
        <v>0</v>
      </c>
      <c r="X216">
        <f>C216*bitcoin_futures!B220</f>
        <v>68022.5</v>
      </c>
      <c r="Y216">
        <f t="shared" si="82"/>
        <v>1855</v>
      </c>
      <c r="AA216">
        <f>-'Future CF'!Q216</f>
        <v>-1915</v>
      </c>
      <c r="AC216">
        <f t="shared" si="79"/>
        <v>104345</v>
      </c>
      <c r="AD216">
        <f t="shared" si="86"/>
        <v>-60</v>
      </c>
      <c r="AE216">
        <f t="shared" si="88"/>
        <v>-1915</v>
      </c>
      <c r="AF216">
        <f t="shared" si="87"/>
        <v>-5.7501557333844455E-4</v>
      </c>
      <c r="AG216">
        <f>AF216-(bitcoin_futures!S220/100/360)</f>
        <v>-7.0693224000511123E-4</v>
      </c>
      <c r="AI216">
        <f>-'Future Returns'!Q216+Compare_IBIT_to_BTC!B215</f>
        <v>-5.7920888479925242E-4</v>
      </c>
      <c r="AK216">
        <f>'Implied Rates'!M216</f>
        <v>5.6074232695046744E-2</v>
      </c>
      <c r="AL216">
        <f t="shared" si="83"/>
        <v>0</v>
      </c>
      <c r="AM216">
        <f t="shared" si="84"/>
        <v>0</v>
      </c>
      <c r="AN216">
        <f t="shared" si="85"/>
        <v>1749</v>
      </c>
    </row>
    <row r="217" spans="1:43">
      <c r="A217" t="str">
        <f>bitcoin_futures!A221</f>
        <v>25.10.2024</v>
      </c>
      <c r="B217">
        <f>ROUND(bitcoin_futures!D221/bitcoin_futures!B221, 0)</f>
        <v>1758</v>
      </c>
      <c r="C217">
        <f t="shared" si="89"/>
        <v>1750</v>
      </c>
      <c r="D217">
        <f t="shared" si="89"/>
        <v>66797.5</v>
      </c>
      <c r="E217">
        <f t="shared" si="89"/>
        <v>33355</v>
      </c>
      <c r="F217">
        <f>'Future Returns'!S217*F$4</f>
        <v>17210</v>
      </c>
      <c r="G217">
        <f t="shared" si="80"/>
        <v>3995</v>
      </c>
      <c r="H217">
        <f t="shared" si="81"/>
        <v>1</v>
      </c>
      <c r="L217">
        <f>L216+AA217</f>
        <v>37877.5</v>
      </c>
      <c r="N217">
        <f t="shared" si="73"/>
        <v>0</v>
      </c>
      <c r="T217">
        <f t="shared" si="77"/>
        <v>37877.5</v>
      </c>
      <c r="W217">
        <f>(C217-C216)*bitcoin_futures!B221</f>
        <v>0</v>
      </c>
      <c r="X217">
        <f>C217*bitcoin_futures!B221</f>
        <v>66517.5</v>
      </c>
      <c r="Y217">
        <f t="shared" si="82"/>
        <v>-1505</v>
      </c>
      <c r="AA217">
        <f>-'Future CF'!Q217</f>
        <v>1555</v>
      </c>
      <c r="AC217">
        <f t="shared" si="79"/>
        <v>104395</v>
      </c>
      <c r="AD217">
        <f t="shared" si="86"/>
        <v>50</v>
      </c>
      <c r="AE217">
        <f t="shared" si="88"/>
        <v>1555</v>
      </c>
      <c r="AF217">
        <f t="shared" si="87"/>
        <v>4.7895014129029165E-4</v>
      </c>
      <c r="AG217">
        <f>AF217-(bitcoin_futures!S221/100/360)</f>
        <v>3.4739458573473611E-4</v>
      </c>
      <c r="AI217">
        <f>-'Future Returns'!Q217+Compare_IBIT_to_BTC!B216</f>
        <v>4.6357911403901997E-4</v>
      </c>
      <c r="AK217">
        <f>'Implied Rates'!M217</f>
        <v>3.1178651005356661E-2</v>
      </c>
      <c r="AL217">
        <f t="shared" si="83"/>
        <v>0</v>
      </c>
      <c r="AM217">
        <f t="shared" si="84"/>
        <v>0</v>
      </c>
      <c r="AN217">
        <f t="shared" si="85"/>
        <v>1758</v>
      </c>
    </row>
    <row r="218" spans="1:43">
      <c r="A218" t="str">
        <f>bitcoin_futures!A222</f>
        <v>28.10.2024</v>
      </c>
      <c r="B218">
        <f>ROUND(bitcoin_futures!D222/bitcoin_futures!B222, 0)</f>
        <v>1755</v>
      </c>
      <c r="C218">
        <f t="shared" si="89"/>
        <v>1750</v>
      </c>
      <c r="D218">
        <f t="shared" si="89"/>
        <v>66797.5</v>
      </c>
      <c r="E218">
        <f t="shared" si="89"/>
        <v>33355</v>
      </c>
      <c r="F218">
        <f>'Future Returns'!S218*F$4</f>
        <v>16821.25</v>
      </c>
      <c r="G218">
        <f t="shared" si="80"/>
        <v>980</v>
      </c>
      <c r="H218">
        <f t="shared" si="81"/>
        <v>1</v>
      </c>
      <c r="L218">
        <f t="shared" si="78"/>
        <v>34862.5</v>
      </c>
      <c r="N218">
        <f t="shared" si="73"/>
        <v>0</v>
      </c>
      <c r="T218">
        <f t="shared" si="77"/>
        <v>34862.5</v>
      </c>
      <c r="W218">
        <f>(C218-C217)*bitcoin_futures!B222</f>
        <v>0</v>
      </c>
      <c r="X218">
        <f>C218*bitcoin_futures!B222</f>
        <v>69422.5</v>
      </c>
      <c r="Y218">
        <f t="shared" si="82"/>
        <v>2905</v>
      </c>
      <c r="AA218">
        <f>-'Future CF'!Q218</f>
        <v>-3015</v>
      </c>
      <c r="AC218">
        <f t="shared" si="79"/>
        <v>104285</v>
      </c>
      <c r="AD218">
        <f t="shared" si="86"/>
        <v>-110</v>
      </c>
      <c r="AE218">
        <f t="shared" si="88"/>
        <v>-3015</v>
      </c>
      <c r="AF218">
        <f t="shared" si="87"/>
        <v>-1.0548017452174331E-3</v>
      </c>
      <c r="AG218">
        <f>AF218-(bitcoin_futures!S222/100/360)</f>
        <v>-1.1865795229952108E-3</v>
      </c>
      <c r="AI218">
        <f>-'Future Returns'!Q218+Compare_IBIT_to_BTC!B217</f>
        <v>-1.1366751751614862E-3</v>
      </c>
      <c r="AK218">
        <f>'Implied Rates'!M218</f>
        <v>5.0081252862546277E-2</v>
      </c>
      <c r="AL218">
        <f t="shared" si="83"/>
        <v>0</v>
      </c>
      <c r="AM218">
        <f t="shared" si="84"/>
        <v>0</v>
      </c>
      <c r="AN218">
        <f t="shared" si="85"/>
        <v>1755</v>
      </c>
    </row>
    <row r="219" spans="1:43">
      <c r="A219" t="str">
        <f>bitcoin_futures!A223</f>
        <v>29.10.2024</v>
      </c>
      <c r="B219">
        <f>ROUND(bitcoin_futures!D223/bitcoin_futures!B223, 0)</f>
        <v>1766</v>
      </c>
      <c r="C219">
        <f t="shared" si="89"/>
        <v>1750</v>
      </c>
      <c r="D219">
        <f t="shared" si="89"/>
        <v>66797.5</v>
      </c>
      <c r="E219">
        <f t="shared" si="89"/>
        <v>33355</v>
      </c>
      <c r="F219">
        <f>'Future Returns'!S219*F$4</f>
        <v>17575</v>
      </c>
      <c r="G219">
        <f t="shared" si="80"/>
        <v>-2060</v>
      </c>
      <c r="H219">
        <f t="shared" si="81"/>
        <v>1</v>
      </c>
      <c r="L219">
        <f>L218+AA219</f>
        <v>31822.5</v>
      </c>
      <c r="N219">
        <f t="shared" si="73"/>
        <v>0</v>
      </c>
      <c r="T219">
        <f t="shared" si="77"/>
        <v>31822.5</v>
      </c>
      <c r="W219">
        <f>(C219-C218)*bitcoin_futures!B223</f>
        <v>0</v>
      </c>
      <c r="X219">
        <f>C219*bitcoin_futures!B223</f>
        <v>72327.5</v>
      </c>
      <c r="Y219">
        <f t="shared" si="82"/>
        <v>2905</v>
      </c>
      <c r="AA219">
        <f>-'Future CF'!Q219</f>
        <v>-3040</v>
      </c>
      <c r="AC219">
        <f t="shared" si="79"/>
        <v>104150</v>
      </c>
      <c r="AD219">
        <f t="shared" si="86"/>
        <v>-135</v>
      </c>
      <c r="AE219">
        <f t="shared" si="88"/>
        <v>-3040</v>
      </c>
      <c r="AF219">
        <f t="shared" si="87"/>
        <v>-1.2962073931829094E-3</v>
      </c>
      <c r="AG219">
        <f>AF219-(bitcoin_futures!S223/100/360)</f>
        <v>-1.4279851709606871E-3</v>
      </c>
      <c r="AI219">
        <f>-'Future Returns'!Q219+Compare_IBIT_to_BTC!B218</f>
        <v>-1.3980201527467387E-3</v>
      </c>
      <c r="AK219">
        <f>'Implied Rates'!M219</f>
        <v>2.3484598880779473E-2</v>
      </c>
      <c r="AL219">
        <f t="shared" si="83"/>
        <v>0</v>
      </c>
      <c r="AM219">
        <f t="shared" si="84"/>
        <v>0</v>
      </c>
      <c r="AN219">
        <f t="shared" si="85"/>
        <v>1766</v>
      </c>
    </row>
    <row r="220" spans="1:43">
      <c r="A220" t="str">
        <f>bitcoin_futures!A224</f>
        <v>30.10.2024</v>
      </c>
      <c r="B220">
        <f>ROUND(bitcoin_futures!D224/bitcoin_futures!B224, 0)</f>
        <v>1759</v>
      </c>
      <c r="C220">
        <f t="shared" si="89"/>
        <v>1750</v>
      </c>
      <c r="D220">
        <f t="shared" si="89"/>
        <v>66797.5</v>
      </c>
      <c r="E220">
        <f t="shared" si="89"/>
        <v>33355</v>
      </c>
      <c r="F220">
        <f>'Future Returns'!S220*F$4</f>
        <v>18335</v>
      </c>
      <c r="G220">
        <f t="shared" si="80"/>
        <v>-1255</v>
      </c>
      <c r="H220">
        <f t="shared" si="81"/>
        <v>1</v>
      </c>
      <c r="L220">
        <f t="shared" ref="L220:L227" si="90">L219+AA220</f>
        <v>32627.5</v>
      </c>
      <c r="N220">
        <f t="shared" si="73"/>
        <v>0</v>
      </c>
      <c r="T220">
        <f t="shared" si="77"/>
        <v>32627.5</v>
      </c>
      <c r="W220">
        <f>(C220-C219)*bitcoin_futures!B224</f>
        <v>0</v>
      </c>
      <c r="X220">
        <f>C220*bitcoin_futures!B224</f>
        <v>71540</v>
      </c>
      <c r="Y220">
        <f t="shared" si="82"/>
        <v>-787.5</v>
      </c>
      <c r="AA220">
        <f>-'Future CF'!Q220</f>
        <v>805</v>
      </c>
      <c r="AC220">
        <f t="shared" si="79"/>
        <v>104167.5</v>
      </c>
      <c r="AD220">
        <f t="shared" si="86"/>
        <v>17.5</v>
      </c>
      <c r="AE220">
        <f t="shared" si="88"/>
        <v>805</v>
      </c>
      <c r="AF220">
        <f t="shared" si="87"/>
        <v>1.6799865601075192E-4</v>
      </c>
      <c r="AG220">
        <f>AF220-(bitcoin_futures!S224/100/360)</f>
        <v>3.6248656010751915E-5</v>
      </c>
      <c r="AI220">
        <f>-'Future Returns'!Q220+Compare_IBIT_to_BTC!B219</f>
        <v>8.8300047421170647E-5</v>
      </c>
      <c r="AK220">
        <f>'Implied Rates'!M220</f>
        <v>4.7028706615020344E-2</v>
      </c>
      <c r="AL220">
        <f t="shared" si="83"/>
        <v>0</v>
      </c>
      <c r="AM220">
        <f t="shared" si="84"/>
        <v>0</v>
      </c>
      <c r="AN220">
        <f t="shared" si="85"/>
        <v>1759</v>
      </c>
    </row>
    <row r="221" spans="1:43">
      <c r="A221" t="str">
        <f>bitcoin_futures!A225</f>
        <v>31.10.2024</v>
      </c>
      <c r="B221">
        <f>ROUND(bitcoin_futures!D225/bitcoin_futures!B225, 0)</f>
        <v>1770</v>
      </c>
      <c r="C221">
        <f t="shared" si="89"/>
        <v>1750</v>
      </c>
      <c r="D221">
        <f t="shared" si="89"/>
        <v>66797.5</v>
      </c>
      <c r="E221">
        <f t="shared" si="89"/>
        <v>33355</v>
      </c>
      <c r="F221">
        <f>'Future Returns'!S221*F$4</f>
        <v>18133.75</v>
      </c>
      <c r="G221">
        <f t="shared" si="80"/>
        <v>815</v>
      </c>
      <c r="H221">
        <f t="shared" si="81"/>
        <v>1</v>
      </c>
      <c r="L221">
        <f t="shared" si="90"/>
        <v>34697.5</v>
      </c>
      <c r="N221">
        <f t="shared" si="73"/>
        <v>0</v>
      </c>
      <c r="T221">
        <f t="shared" si="77"/>
        <v>34697.5</v>
      </c>
      <c r="W221">
        <f>(C221-C220)*bitcoin_futures!B225</f>
        <v>0</v>
      </c>
      <c r="X221">
        <f>C221*bitcoin_futures!B225</f>
        <v>69615</v>
      </c>
      <c r="Y221">
        <f t="shared" si="82"/>
        <v>-1925</v>
      </c>
      <c r="AA221">
        <f>-'Future CF'!Q221</f>
        <v>2070</v>
      </c>
      <c r="AC221">
        <f t="shared" si="79"/>
        <v>104312.5</v>
      </c>
      <c r="AD221">
        <f t="shared" si="86"/>
        <v>145</v>
      </c>
      <c r="AE221">
        <f t="shared" si="88"/>
        <v>2070</v>
      </c>
      <c r="AF221">
        <f t="shared" si="87"/>
        <v>1.3900539245056921E-3</v>
      </c>
      <c r="AG221">
        <f>AF221-(bitcoin_futures!S225/100/360)</f>
        <v>1.2603317022834698E-3</v>
      </c>
      <c r="AI221">
        <f>-'Future Returns'!Q221+Compare_IBIT_to_BTC!B220</f>
        <v>1.6299237145384789E-3</v>
      </c>
      <c r="AK221">
        <f>'Implied Rates'!M221</f>
        <v>4.2787887875890274E-3</v>
      </c>
      <c r="AL221">
        <f t="shared" si="83"/>
        <v>0</v>
      </c>
      <c r="AM221">
        <f t="shared" si="84"/>
        <v>0</v>
      </c>
      <c r="AN221">
        <f t="shared" si="85"/>
        <v>1770</v>
      </c>
    </row>
    <row r="222" spans="1:43">
      <c r="A222" t="str">
        <f>bitcoin_futures!A226</f>
        <v>01.11.2024</v>
      </c>
      <c r="B222">
        <f>ROUND(bitcoin_futures!D226/bitcoin_futures!B226, 0)</f>
        <v>1754</v>
      </c>
      <c r="C222">
        <f t="shared" si="89"/>
        <v>1750</v>
      </c>
      <c r="D222">
        <f t="shared" si="89"/>
        <v>66797.5</v>
      </c>
      <c r="E222">
        <f t="shared" si="89"/>
        <v>33355</v>
      </c>
      <c r="F222">
        <f>'Future Returns'!S222*F$4</f>
        <v>17616.25</v>
      </c>
      <c r="G222">
        <f t="shared" si="80"/>
        <v>1550</v>
      </c>
      <c r="H222">
        <f t="shared" si="81"/>
        <v>1</v>
      </c>
      <c r="L222">
        <f t="shared" si="90"/>
        <v>35432.5</v>
      </c>
      <c r="N222">
        <f t="shared" si="73"/>
        <v>0</v>
      </c>
      <c r="T222">
        <f t="shared" si="77"/>
        <v>35432.5</v>
      </c>
      <c r="W222">
        <f>(C222-C221)*bitcoin_futures!B226</f>
        <v>0</v>
      </c>
      <c r="X222">
        <f>C222*bitcoin_futures!B226</f>
        <v>68897.5</v>
      </c>
      <c r="Y222">
        <f t="shared" si="82"/>
        <v>-717.5</v>
      </c>
      <c r="AA222">
        <f>-'Future CF'!Q222</f>
        <v>735</v>
      </c>
      <c r="AC222">
        <f t="shared" si="79"/>
        <v>104330</v>
      </c>
      <c r="AD222">
        <f t="shared" si="86"/>
        <v>17.5</v>
      </c>
      <c r="AE222">
        <f t="shared" si="88"/>
        <v>735</v>
      </c>
      <c r="AF222">
        <f t="shared" si="87"/>
        <v>1.6773698840218538E-4</v>
      </c>
      <c r="AG222">
        <f>AF222-(bitcoin_futures!S226/100/360)</f>
        <v>3.8764766179963167E-5</v>
      </c>
      <c r="AI222">
        <f>-'Future Returns'!Q222+Compare_IBIT_to_BTC!B221</f>
        <v>1.2402350442503041E-4</v>
      </c>
      <c r="AK222">
        <f>'Implied Rates'!M222</f>
        <v>5.604202689792781E-2</v>
      </c>
      <c r="AL222">
        <f t="shared" si="83"/>
        <v>0</v>
      </c>
      <c r="AM222">
        <f t="shared" si="84"/>
        <v>0</v>
      </c>
      <c r="AN222">
        <f t="shared" si="85"/>
        <v>1754</v>
      </c>
    </row>
    <row r="223" spans="1:43">
      <c r="A223" t="str">
        <f>bitcoin_futures!A227</f>
        <v>04.11.2024</v>
      </c>
      <c r="B223">
        <f>ROUND(bitcoin_futures!D227/bitcoin_futures!B227, 0)</f>
        <v>1766</v>
      </c>
      <c r="C223">
        <f t="shared" si="89"/>
        <v>1750</v>
      </c>
      <c r="D223">
        <f t="shared" si="89"/>
        <v>66797.5</v>
      </c>
      <c r="E223">
        <f t="shared" si="89"/>
        <v>33355</v>
      </c>
      <c r="F223">
        <f>'Future Returns'!S223*F$4</f>
        <v>17432.5</v>
      </c>
      <c r="G223">
        <f t="shared" si="80"/>
        <v>3600</v>
      </c>
      <c r="H223">
        <f t="shared" si="81"/>
        <v>1</v>
      </c>
      <c r="L223">
        <f t="shared" si="90"/>
        <v>37482.5</v>
      </c>
      <c r="N223">
        <f t="shared" si="73"/>
        <v>0</v>
      </c>
      <c r="T223">
        <f t="shared" si="77"/>
        <v>37482.5</v>
      </c>
      <c r="W223">
        <f>(C223-C222)*bitcoin_futures!B227</f>
        <v>0</v>
      </c>
      <c r="X223">
        <f>C223*bitcoin_futures!B227</f>
        <v>66937.5</v>
      </c>
      <c r="Y223">
        <f t="shared" si="82"/>
        <v>-1960</v>
      </c>
      <c r="AA223">
        <f>-'Future CF'!Q223</f>
        <v>2050</v>
      </c>
      <c r="AC223">
        <f t="shared" si="79"/>
        <v>104420</v>
      </c>
      <c r="AD223">
        <f t="shared" si="86"/>
        <v>90</v>
      </c>
      <c r="AE223">
        <f t="shared" si="88"/>
        <v>2050</v>
      </c>
      <c r="AF223">
        <f t="shared" si="87"/>
        <v>8.6190384983719597E-4</v>
      </c>
      <c r="AG223">
        <f>AF223-(bitcoin_futures!S227/100/360)</f>
        <v>7.3337607205941821E-4</v>
      </c>
      <c r="AI223">
        <f>-'Future Returns'!Q223+Compare_IBIT_to_BTC!B222</f>
        <v>9.5105396004574461E-4</v>
      </c>
      <c r="AK223">
        <f>'Implied Rates'!M223</f>
        <v>1.2391736801702136E-2</v>
      </c>
      <c r="AL223">
        <f t="shared" si="83"/>
        <v>0</v>
      </c>
      <c r="AM223">
        <f t="shared" si="84"/>
        <v>0</v>
      </c>
      <c r="AN223">
        <f t="shared" si="85"/>
        <v>1766</v>
      </c>
    </row>
    <row r="224" spans="1:43">
      <c r="A224" t="str">
        <f>bitcoin_futures!A228</f>
        <v>05.11.2024</v>
      </c>
      <c r="B224">
        <f>ROUND(bitcoin_futures!D228/bitcoin_futures!B228, 0)</f>
        <v>1757</v>
      </c>
      <c r="C224">
        <f t="shared" si="89"/>
        <v>1750</v>
      </c>
      <c r="D224">
        <f t="shared" si="89"/>
        <v>66797.5</v>
      </c>
      <c r="E224">
        <f t="shared" si="89"/>
        <v>33355</v>
      </c>
      <c r="F224">
        <f>'Future Returns'!S224*F$4</f>
        <v>16920</v>
      </c>
      <c r="G224">
        <f t="shared" si="80"/>
        <v>1420</v>
      </c>
      <c r="H224">
        <f t="shared" si="81"/>
        <v>1</v>
      </c>
      <c r="L224">
        <f>L223+AA224</f>
        <v>35302.5</v>
      </c>
      <c r="N224">
        <f t="shared" si="73"/>
        <v>0</v>
      </c>
      <c r="T224">
        <f t="shared" si="77"/>
        <v>35302.5</v>
      </c>
      <c r="W224">
        <f>(C224-C223)*bitcoin_futures!B228</f>
        <v>0</v>
      </c>
      <c r="X224">
        <f>C224*bitcoin_futures!B228</f>
        <v>69142.5</v>
      </c>
      <c r="Y224">
        <f t="shared" si="82"/>
        <v>2205</v>
      </c>
      <c r="AA224">
        <f>-'Future CF'!Q224</f>
        <v>-2180</v>
      </c>
      <c r="AC224">
        <f t="shared" si="79"/>
        <v>104445</v>
      </c>
      <c r="AD224">
        <f t="shared" si="86"/>
        <v>25</v>
      </c>
      <c r="AE224">
        <f t="shared" si="88"/>
        <v>-2180</v>
      </c>
      <c r="AF224">
        <f t="shared" si="87"/>
        <v>2.3936042893388864E-4</v>
      </c>
      <c r="AG224">
        <f>AF224-(bitcoin_futures!S228/100/360)</f>
        <v>1.1144376226722194E-4</v>
      </c>
      <c r="AI224">
        <f>-'Future Returns'!Q224+Compare_IBIT_to_BTC!B223</f>
        <v>7.307745793352291E-4</v>
      </c>
      <c r="AK224">
        <f>'Implied Rates'!M224</f>
        <v>4.2214089036963331E-2</v>
      </c>
      <c r="AL224">
        <f t="shared" si="83"/>
        <v>0</v>
      </c>
      <c r="AM224">
        <f t="shared" si="84"/>
        <v>0</v>
      </c>
      <c r="AN224">
        <f t="shared" si="85"/>
        <v>1757</v>
      </c>
    </row>
    <row r="225" spans="1:43">
      <c r="A225" t="str">
        <f>bitcoin_futures!A229</f>
        <v>06.11.2024</v>
      </c>
      <c r="B225">
        <f>ROUND(bitcoin_futures!D229/bitcoin_futures!B229, 0)</f>
        <v>1750</v>
      </c>
      <c r="C225">
        <f t="shared" si="89"/>
        <v>1750</v>
      </c>
      <c r="D225">
        <f t="shared" si="89"/>
        <v>66797.5</v>
      </c>
      <c r="E225">
        <f t="shared" si="89"/>
        <v>33355</v>
      </c>
      <c r="F225">
        <f>'Future Returns'!S225*F$4</f>
        <v>17465</v>
      </c>
      <c r="G225">
        <f t="shared" si="80"/>
        <v>-5595</v>
      </c>
      <c r="H225">
        <f t="shared" si="81"/>
        <v>1</v>
      </c>
      <c r="L225">
        <f t="shared" si="90"/>
        <v>28287.5</v>
      </c>
      <c r="N225">
        <f t="shared" si="73"/>
        <v>0</v>
      </c>
      <c r="T225">
        <f t="shared" si="77"/>
        <v>28287.5</v>
      </c>
      <c r="W225">
        <f>(C225-C224)*bitcoin_futures!B229</f>
        <v>0</v>
      </c>
      <c r="X225">
        <f>C225*bitcoin_futures!B229</f>
        <v>75950</v>
      </c>
      <c r="Y225">
        <f t="shared" si="82"/>
        <v>6807.5</v>
      </c>
      <c r="AA225">
        <f>-'Future CF'!Q225</f>
        <v>-7015</v>
      </c>
      <c r="AC225">
        <f t="shared" si="79"/>
        <v>104237.5</v>
      </c>
      <c r="AD225">
        <f t="shared" si="86"/>
        <v>-207.5</v>
      </c>
      <c r="AE225">
        <f t="shared" si="88"/>
        <v>-7015</v>
      </c>
      <c r="AF225">
        <f t="shared" si="87"/>
        <v>-1.9906463604748769E-3</v>
      </c>
      <c r="AG225">
        <f>AF225-(bitcoin_futures!S229/100/360)</f>
        <v>-2.1175908049193212E-3</v>
      </c>
      <c r="AI225">
        <f>-'Future Returns'!Q225+Compare_IBIT_to_BTC!B224</f>
        <v>-1.9590288796126204E-3</v>
      </c>
      <c r="AK225">
        <f>'Implied Rates'!M225</f>
        <v>8.8102979728292174E-2</v>
      </c>
      <c r="AL225">
        <f t="shared" si="83"/>
        <v>0</v>
      </c>
      <c r="AM225">
        <f t="shared" si="84"/>
        <v>0</v>
      </c>
      <c r="AN225">
        <f t="shared" si="85"/>
        <v>1750</v>
      </c>
    </row>
    <row r="226" spans="1:43">
      <c r="A226" t="str">
        <f>bitcoin_futures!A230</f>
        <v>07.11.2024</v>
      </c>
      <c r="B226">
        <f>ROUND(bitcoin_futures!D230/bitcoin_futures!B230, 0)</f>
        <v>1758</v>
      </c>
      <c r="C226">
        <f t="shared" si="89"/>
        <v>1750</v>
      </c>
      <c r="D226">
        <f t="shared" si="89"/>
        <v>66797.5</v>
      </c>
      <c r="E226">
        <f t="shared" si="89"/>
        <v>33355</v>
      </c>
      <c r="F226">
        <f>'Future Returns'!S226*F$4</f>
        <v>19218.75</v>
      </c>
      <c r="G226">
        <f t="shared" si="80"/>
        <v>-5900</v>
      </c>
      <c r="H226">
        <f t="shared" si="81"/>
        <v>1</v>
      </c>
      <c r="L226">
        <f t="shared" si="90"/>
        <v>27982.5</v>
      </c>
      <c r="N226">
        <f t="shared" si="73"/>
        <v>0</v>
      </c>
      <c r="T226">
        <f t="shared" si="77"/>
        <v>27982.5</v>
      </c>
      <c r="W226">
        <f>(C226-C225)*bitcoin_futures!B230</f>
        <v>0</v>
      </c>
      <c r="X226">
        <f>C226*bitcoin_futures!B230</f>
        <v>76300</v>
      </c>
      <c r="Y226">
        <f t="shared" si="82"/>
        <v>350</v>
      </c>
      <c r="AA226">
        <f>-'Future CF'!Q226</f>
        <v>-305</v>
      </c>
      <c r="AC226">
        <f t="shared" si="79"/>
        <v>104282.5</v>
      </c>
      <c r="AD226">
        <f t="shared" si="86"/>
        <v>45</v>
      </c>
      <c r="AE226">
        <f t="shared" si="88"/>
        <v>-305</v>
      </c>
      <c r="AF226">
        <f t="shared" si="87"/>
        <v>4.3152014959365188E-4</v>
      </c>
      <c r="AG226">
        <f>AF226-(bitcoin_futures!S230/100/360)</f>
        <v>3.0471459403809631E-4</v>
      </c>
      <c r="AI226">
        <f>-'Future Returns'!Q226+Compare_IBIT_to_BTC!B225</f>
        <v>6.4081525607889364E-4</v>
      </c>
      <c r="AK226">
        <f>'Implied Rates'!M226</f>
        <v>4.8997469369598701E-2</v>
      </c>
      <c r="AL226">
        <f t="shared" si="83"/>
        <v>0</v>
      </c>
      <c r="AM226">
        <f t="shared" si="84"/>
        <v>0</v>
      </c>
      <c r="AN226">
        <f t="shared" si="85"/>
        <v>1758</v>
      </c>
    </row>
    <row r="227" spans="1:43">
      <c r="A227" t="str">
        <f>bitcoin_futures!A231</f>
        <v>08.11.2024</v>
      </c>
      <c r="B227">
        <f>ROUND(bitcoin_futures!D231/bitcoin_futures!B231, 0)</f>
        <v>1757</v>
      </c>
      <c r="C227">
        <f t="shared" si="89"/>
        <v>1750</v>
      </c>
      <c r="D227">
        <f t="shared" si="89"/>
        <v>66797.5</v>
      </c>
      <c r="E227">
        <f t="shared" si="89"/>
        <v>33355</v>
      </c>
      <c r="F227">
        <f>'Future Returns'!S227*F$4</f>
        <v>19295</v>
      </c>
      <c r="G227">
        <f t="shared" si="80"/>
        <v>-6080</v>
      </c>
      <c r="H227">
        <f t="shared" si="81"/>
        <v>1</v>
      </c>
      <c r="L227">
        <f t="shared" si="90"/>
        <v>27802.5</v>
      </c>
      <c r="N227">
        <f t="shared" si="73"/>
        <v>0</v>
      </c>
      <c r="T227">
        <f t="shared" si="77"/>
        <v>27802.5</v>
      </c>
      <c r="W227">
        <f>(C227-C226)*bitcoin_futures!B231</f>
        <v>0</v>
      </c>
      <c r="X227">
        <f>C227*bitcoin_futures!B231</f>
        <v>76457.5</v>
      </c>
      <c r="Y227">
        <f t="shared" si="82"/>
        <v>157.5</v>
      </c>
      <c r="AA227">
        <f>-'Future CF'!Q227</f>
        <v>-180</v>
      </c>
      <c r="AC227">
        <f t="shared" si="79"/>
        <v>104260</v>
      </c>
      <c r="AD227">
        <f t="shared" si="86"/>
        <v>-22.5</v>
      </c>
      <c r="AE227">
        <f t="shared" si="88"/>
        <v>-180</v>
      </c>
      <c r="AF227">
        <f t="shared" si="87"/>
        <v>-2.1580663725302129E-4</v>
      </c>
      <c r="AG227">
        <f>AF227-(bitcoin_futures!S231/100/360)</f>
        <v>-3.4322330391968795E-4</v>
      </c>
      <c r="AI227">
        <f>-'Future Returns'!Q227+Compare_IBIT_to_BTC!B226</f>
        <v>-2.6799023372037645E-4</v>
      </c>
      <c r="AK227">
        <f>'Implied Rates'!M227</f>
        <v>5.8804904407453673E-2</v>
      </c>
      <c r="AL227">
        <f t="shared" si="83"/>
        <v>0</v>
      </c>
      <c r="AM227">
        <f t="shared" si="84"/>
        <v>0</v>
      </c>
      <c r="AN227">
        <f t="shared" si="85"/>
        <v>1757</v>
      </c>
    </row>
    <row r="228" spans="1:43">
      <c r="A228" t="str">
        <f>bitcoin_futures!A232</f>
        <v>11.11.2024</v>
      </c>
      <c r="B228">
        <f>ROUND(bitcoin_futures!D232/bitcoin_futures!B232, 0)</f>
        <v>1756</v>
      </c>
      <c r="C228">
        <f t="shared" si="89"/>
        <v>1750</v>
      </c>
      <c r="D228">
        <f t="shared" si="89"/>
        <v>66797.5</v>
      </c>
      <c r="E228">
        <f t="shared" si="89"/>
        <v>33355</v>
      </c>
      <c r="F228">
        <f>'Future Returns'!S228*F$4</f>
        <v>19340</v>
      </c>
      <c r="G228">
        <f t="shared" si="80"/>
        <v>-16455</v>
      </c>
      <c r="H228">
        <f t="shared" si="81"/>
        <v>1</v>
      </c>
      <c r="L228">
        <f>L227+AA228</f>
        <v>17427.5</v>
      </c>
      <c r="N228">
        <f t="shared" si="73"/>
        <v>1</v>
      </c>
      <c r="O228">
        <f>IF(N228=1,'Future Returns'!S228,L228)</f>
        <v>38680</v>
      </c>
      <c r="P228">
        <f>O228-L228</f>
        <v>21252.5</v>
      </c>
      <c r="Q228">
        <f>IF(O228&lt;F228,1,0)</f>
        <v>0</v>
      </c>
      <c r="T228">
        <f>O228</f>
        <v>38680</v>
      </c>
      <c r="U228">
        <f>P228</f>
        <v>21252.5</v>
      </c>
      <c r="W228">
        <f>(C228-C227)*bitcoin_futures!B232</f>
        <v>0</v>
      </c>
      <c r="X228">
        <f>C228*bitcoin_futures!B232</f>
        <v>86747.5</v>
      </c>
      <c r="Y228">
        <f t="shared" si="82"/>
        <v>10290</v>
      </c>
      <c r="AA228">
        <f>-'Future CF'!Q228</f>
        <v>-10375</v>
      </c>
      <c r="AC228">
        <f t="shared" si="79"/>
        <v>125427.5</v>
      </c>
      <c r="AD228">
        <f t="shared" si="86"/>
        <v>-85</v>
      </c>
      <c r="AE228">
        <f t="shared" si="88"/>
        <v>10877.5</v>
      </c>
      <c r="AF228">
        <f t="shared" si="87"/>
        <v>-6.7768232644356303E-4</v>
      </c>
      <c r="AG228">
        <f>AF228-(bitcoin_futures!S232/100/360)</f>
        <v>-8.0509899311022965E-4</v>
      </c>
      <c r="AI228">
        <f>-'Future Returns'!Q228+Compare_IBIT_to_BTC!B227</f>
        <v>4.7133631397108799E-4</v>
      </c>
      <c r="AK228">
        <f>'Implied Rates'!M228</f>
        <v>7.2925222595402239E-2</v>
      </c>
      <c r="AL228">
        <f t="shared" si="83"/>
        <v>0</v>
      </c>
      <c r="AM228">
        <f t="shared" si="84"/>
        <v>0</v>
      </c>
      <c r="AN228">
        <f t="shared" si="85"/>
        <v>1756</v>
      </c>
    </row>
    <row r="229" spans="1:43">
      <c r="A229" t="str">
        <f>bitcoin_futures!A233</f>
        <v>12.11.2024</v>
      </c>
      <c r="B229">
        <f>ROUND(bitcoin_futures!D233/bitcoin_futures!B233, 0)</f>
        <v>1754</v>
      </c>
      <c r="C229">
        <f t="shared" si="89"/>
        <v>1750</v>
      </c>
      <c r="D229">
        <f t="shared" si="89"/>
        <v>66797.5</v>
      </c>
      <c r="E229">
        <f t="shared" si="89"/>
        <v>33355</v>
      </c>
      <c r="F229">
        <f>'Future Returns'!S229*F$4</f>
        <v>21933.75</v>
      </c>
      <c r="G229">
        <f t="shared" si="80"/>
        <v>-18810</v>
      </c>
      <c r="H229">
        <f t="shared" si="81"/>
        <v>1</v>
      </c>
      <c r="L229">
        <f t="shared" ref="L229:L240" si="91">L228+AA229</f>
        <v>15072.5</v>
      </c>
      <c r="O229">
        <f>O228+AA229</f>
        <v>36325</v>
      </c>
      <c r="Q229">
        <f t="shared" ref="Q229:Q247" si="92">IF(O229&lt;F229,1,0)</f>
        <v>0</v>
      </c>
      <c r="T229">
        <f t="shared" ref="T229:T246" si="93">O229</f>
        <v>36325</v>
      </c>
      <c r="W229">
        <f>(C229-C228)*bitcoin_futures!B233</f>
        <v>0</v>
      </c>
      <c r="X229">
        <f>C229*bitcoin_futures!B233</f>
        <v>89337.5</v>
      </c>
      <c r="Y229">
        <f t="shared" si="82"/>
        <v>2590</v>
      </c>
      <c r="AA229">
        <f>-'Future CF'!Q229</f>
        <v>-2355</v>
      </c>
      <c r="AC229">
        <f t="shared" si="79"/>
        <v>125662.5</v>
      </c>
      <c r="AD229">
        <f t="shared" si="86"/>
        <v>235</v>
      </c>
      <c r="AE229">
        <f t="shared" si="88"/>
        <v>-2355</v>
      </c>
      <c r="AF229">
        <f t="shared" si="87"/>
        <v>1.8700885307868299E-3</v>
      </c>
      <c r="AG229">
        <f>AF229-(bitcoin_futures!S233/100/360)</f>
        <v>1.7427551974534966E-3</v>
      </c>
      <c r="AI229">
        <f>-'Future Returns'!Q229+Compare_IBIT_to_BTC!B228</f>
        <v>3.0145729595257159E-3</v>
      </c>
      <c r="AK229">
        <f>'Implied Rates'!M229</f>
        <v>5.7923816592665878E-2</v>
      </c>
      <c r="AL229">
        <f t="shared" si="83"/>
        <v>0</v>
      </c>
      <c r="AM229">
        <f t="shared" si="84"/>
        <v>0</v>
      </c>
      <c r="AN229">
        <f t="shared" si="85"/>
        <v>1754</v>
      </c>
    </row>
    <row r="230" spans="1:43">
      <c r="A230" t="str">
        <f>bitcoin_futures!A234</f>
        <v>13.11.2024</v>
      </c>
      <c r="B230">
        <f>ROUND(bitcoin_futures!D234/bitcoin_futures!B234, 0)</f>
        <v>1775</v>
      </c>
      <c r="C230">
        <f t="shared" si="89"/>
        <v>1750</v>
      </c>
      <c r="D230">
        <f t="shared" si="89"/>
        <v>66797.5</v>
      </c>
      <c r="E230">
        <f t="shared" si="89"/>
        <v>33355</v>
      </c>
      <c r="F230">
        <f>'Future Returns'!S230*F$4</f>
        <v>22522.5</v>
      </c>
      <c r="G230">
        <f t="shared" si="80"/>
        <v>-18975</v>
      </c>
      <c r="H230">
        <f t="shared" si="81"/>
        <v>1</v>
      </c>
      <c r="L230">
        <f t="shared" si="91"/>
        <v>14907.5</v>
      </c>
      <c r="O230">
        <f t="shared" ref="O230:O253" si="94">O229+AA230</f>
        <v>36160</v>
      </c>
      <c r="Q230">
        <f t="shared" si="92"/>
        <v>0</v>
      </c>
      <c r="T230">
        <f t="shared" si="93"/>
        <v>36160</v>
      </c>
      <c r="W230">
        <f>(C230-C229)*bitcoin_futures!B234</f>
        <v>0</v>
      </c>
      <c r="X230">
        <f>C230*bitcoin_futures!B234</f>
        <v>89320</v>
      </c>
      <c r="Y230">
        <f t="shared" si="82"/>
        <v>-17.5</v>
      </c>
      <c r="AA230">
        <f>-'Future CF'!Q230</f>
        <v>-165</v>
      </c>
      <c r="AC230">
        <f t="shared" si="79"/>
        <v>125480</v>
      </c>
      <c r="AD230">
        <f t="shared" si="86"/>
        <v>-182.5</v>
      </c>
      <c r="AE230">
        <f t="shared" si="88"/>
        <v>-165</v>
      </c>
      <c r="AF230">
        <f t="shared" si="87"/>
        <v>-1.4544150462225056E-3</v>
      </c>
      <c r="AG230">
        <f>AF230-(bitcoin_futures!S234/100/360)</f>
        <v>-1.5815261573336166E-3</v>
      </c>
      <c r="AI230">
        <f>-'Future Returns'!Q230+Compare_IBIT_to_BTC!B229</f>
        <v>-2.0273882173979726E-3</v>
      </c>
      <c r="AK230">
        <f>'Implied Rates'!M230</f>
        <v>-3.4791101514689227E-2</v>
      </c>
      <c r="AL230">
        <f t="shared" si="83"/>
        <v>0</v>
      </c>
      <c r="AM230">
        <f t="shared" si="84"/>
        <v>1</v>
      </c>
      <c r="AN230">
        <f t="shared" si="85"/>
        <v>1775</v>
      </c>
    </row>
    <row r="231" spans="1:43">
      <c r="A231" t="str">
        <f>bitcoin_futures!A235</f>
        <v>14.11.2024</v>
      </c>
      <c r="B231">
        <f>ROUND(bitcoin_futures!D235/bitcoin_futures!B235, 0)</f>
        <v>1775</v>
      </c>
      <c r="C231">
        <f t="shared" si="89"/>
        <v>1750</v>
      </c>
      <c r="D231">
        <f t="shared" si="89"/>
        <v>66797.5</v>
      </c>
      <c r="E231">
        <f t="shared" si="89"/>
        <v>33355</v>
      </c>
      <c r="F231">
        <f>'Future Returns'!S231*F$4</f>
        <v>22563.75</v>
      </c>
      <c r="G231">
        <f t="shared" si="80"/>
        <v>-16640</v>
      </c>
      <c r="H231">
        <f t="shared" si="81"/>
        <v>1</v>
      </c>
      <c r="L231">
        <f t="shared" si="91"/>
        <v>17242.5</v>
      </c>
      <c r="O231">
        <f t="shared" si="94"/>
        <v>38495</v>
      </c>
      <c r="Q231">
        <f t="shared" si="92"/>
        <v>0</v>
      </c>
      <c r="T231">
        <f t="shared" si="93"/>
        <v>38495</v>
      </c>
      <c r="W231">
        <f>(C231-C230)*bitcoin_futures!B235</f>
        <v>0</v>
      </c>
      <c r="X231">
        <f>C231*bitcoin_futures!B235</f>
        <v>87027.5</v>
      </c>
      <c r="Y231">
        <f t="shared" si="82"/>
        <v>-2292.5</v>
      </c>
      <c r="AA231">
        <f>-'Future CF'!Q231</f>
        <v>2335</v>
      </c>
      <c r="AC231">
        <f t="shared" si="79"/>
        <v>125522.5</v>
      </c>
      <c r="AD231">
        <f t="shared" si="86"/>
        <v>42.5</v>
      </c>
      <c r="AE231">
        <f t="shared" si="88"/>
        <v>2335</v>
      </c>
      <c r="AF231">
        <f t="shared" si="87"/>
        <v>3.3858471588758989E-4</v>
      </c>
      <c r="AG231">
        <f>AF231-(bitcoin_futures!S235/100/360)</f>
        <v>2.118347158875899E-4</v>
      </c>
      <c r="AI231">
        <f>-'Future Returns'!Q231+Compare_IBIT_to_BTC!B230</f>
        <v>2.0499867234402211E-4</v>
      </c>
      <c r="AK231">
        <f>'Implied Rates'!M231</f>
        <v>-4.1540256074094062E-2</v>
      </c>
      <c r="AL231">
        <f t="shared" si="83"/>
        <v>0</v>
      </c>
      <c r="AM231">
        <f t="shared" si="84"/>
        <v>1</v>
      </c>
      <c r="AN231">
        <f t="shared" si="85"/>
        <v>1775</v>
      </c>
    </row>
    <row r="232" spans="1:43" s="3" customFormat="1">
      <c r="A232" s="3" t="str">
        <f>bitcoin_futures!A236</f>
        <v>15.11.2024</v>
      </c>
      <c r="B232">
        <f>ROUND(bitcoin_futures!D236/bitcoin_futures!B236, 0)</f>
        <v>1746</v>
      </c>
      <c r="C232" s="3">
        <f>B232</f>
        <v>1746</v>
      </c>
      <c r="D232" s="3">
        <f>B232*bitcoin_futures!B236</f>
        <v>91018.98000000001</v>
      </c>
      <c r="E232" s="3">
        <f>'Future Returns'!S232</f>
        <v>44340</v>
      </c>
      <c r="F232" s="3">
        <f>'Future Returns'!S232*F$4</f>
        <v>22170</v>
      </c>
      <c r="G232">
        <f t="shared" si="80"/>
        <v>-20705</v>
      </c>
      <c r="H232">
        <f t="shared" si="81"/>
        <v>1</v>
      </c>
      <c r="L232">
        <f t="shared" si="91"/>
        <v>13177.5</v>
      </c>
      <c r="N232"/>
      <c r="O232">
        <f t="shared" si="94"/>
        <v>34430</v>
      </c>
      <c r="P232"/>
      <c r="Q232">
        <f t="shared" si="92"/>
        <v>0</v>
      </c>
      <c r="R232"/>
      <c r="S232"/>
      <c r="T232">
        <f t="shared" si="93"/>
        <v>34430</v>
      </c>
      <c r="U232"/>
      <c r="V232"/>
      <c r="W232">
        <f>(C232-C231)*bitcoin_futures!B236</f>
        <v>-208.52</v>
      </c>
      <c r="X232">
        <f>C232*bitcoin_futures!B236</f>
        <v>91018.98000000001</v>
      </c>
      <c r="Y232">
        <f t="shared" si="82"/>
        <v>4200.0000000000109</v>
      </c>
      <c r="AA232">
        <f>-'Future CF'!Q232</f>
        <v>-4065</v>
      </c>
      <c r="AC232">
        <f t="shared" si="79"/>
        <v>125448.98000000001</v>
      </c>
      <c r="AD232">
        <f t="shared" si="86"/>
        <v>135.00000000001091</v>
      </c>
      <c r="AE232">
        <f t="shared" si="88"/>
        <v>-4273.5200000000004</v>
      </c>
      <c r="AF232">
        <f t="shared" si="87"/>
        <v>1.0761346963523411E-3</v>
      </c>
      <c r="AG232">
        <f>AF232-(bitcoin_futures!S236/100/360)</f>
        <v>9.493013630190077E-4</v>
      </c>
      <c r="AI232">
        <f>-'Future Returns'!Q232+Compare_IBIT_to_BTC!B231</f>
        <v>2.0253934485531463E-3</v>
      </c>
      <c r="AK232">
        <f>'Implied Rates'!M232</f>
        <v>0.24265169414490062</v>
      </c>
      <c r="AL232">
        <f t="shared" si="83"/>
        <v>1</v>
      </c>
      <c r="AM232">
        <f t="shared" si="84"/>
        <v>0</v>
      </c>
      <c r="AN232">
        <f t="shared" si="85"/>
        <v>1746</v>
      </c>
      <c r="AQ232">
        <f t="shared" ref="AQ232:AQ265" si="95">F231</f>
        <v>22563.75</v>
      </c>
    </row>
    <row r="233" spans="1:43">
      <c r="A233" t="str">
        <f>bitcoin_futures!A237</f>
        <v>18.11.2024</v>
      </c>
      <c r="B233">
        <f>ROUND(bitcoin_futures!D237/bitcoin_futures!B237, 0)</f>
        <v>1752</v>
      </c>
      <c r="C233">
        <f t="shared" ref="C233:E251" si="96">C$232</f>
        <v>1746</v>
      </c>
      <c r="D233">
        <f t="shared" si="96"/>
        <v>91018.98000000001</v>
      </c>
      <c r="E233">
        <f t="shared" si="96"/>
        <v>44340</v>
      </c>
      <c r="F233">
        <f>'Future Returns'!S233*F$4</f>
        <v>23193.75</v>
      </c>
      <c r="G233">
        <f t="shared" si="80"/>
        <v>-20785</v>
      </c>
      <c r="H233">
        <f t="shared" si="81"/>
        <v>1</v>
      </c>
      <c r="L233">
        <f>L232+AA233</f>
        <v>13097.5</v>
      </c>
      <c r="O233">
        <f t="shared" si="94"/>
        <v>34350</v>
      </c>
      <c r="Q233">
        <f t="shared" si="92"/>
        <v>0</v>
      </c>
      <c r="T233">
        <f t="shared" si="93"/>
        <v>34350</v>
      </c>
      <c r="W233">
        <f>(C233-C232)*bitcoin_futures!B237</f>
        <v>0</v>
      </c>
      <c r="X233">
        <f>C233*bitcoin_futures!B237</f>
        <v>91018.98000000001</v>
      </c>
      <c r="Y233">
        <f t="shared" si="82"/>
        <v>0</v>
      </c>
      <c r="AA233">
        <f>-'Future CF'!Q233</f>
        <v>-80</v>
      </c>
      <c r="AC233">
        <f t="shared" si="79"/>
        <v>125368.98000000001</v>
      </c>
      <c r="AD233">
        <f t="shared" si="86"/>
        <v>-80</v>
      </c>
      <c r="AE233">
        <f t="shared" si="88"/>
        <v>-80</v>
      </c>
      <c r="AF233">
        <f t="shared" si="87"/>
        <v>-6.381163825373708E-4</v>
      </c>
      <c r="AG233">
        <f>AF233-(bitcoin_futures!S237/100/360)</f>
        <v>-7.6550527142625971E-4</v>
      </c>
      <c r="AI233">
        <f>-'Future Returns'!Q233+Compare_IBIT_to_BTC!B232</f>
        <v>-8.6230126650498518E-4</v>
      </c>
      <c r="AK233">
        <f>'Implied Rates'!M233</f>
        <v>7.0695227811301109E-2</v>
      </c>
      <c r="AL233">
        <f t="shared" si="83"/>
        <v>0</v>
      </c>
      <c r="AM233">
        <f t="shared" si="84"/>
        <v>0</v>
      </c>
      <c r="AN233">
        <f t="shared" si="85"/>
        <v>1752</v>
      </c>
      <c r="AQ233">
        <f t="shared" si="95"/>
        <v>22170</v>
      </c>
    </row>
    <row r="234" spans="1:43">
      <c r="A234" t="str">
        <f>bitcoin_futures!A238</f>
        <v>19.11.2024</v>
      </c>
      <c r="B234">
        <f>ROUND(bitcoin_futures!D238/bitcoin_futures!B238, 0)</f>
        <v>1767</v>
      </c>
      <c r="C234">
        <f t="shared" si="96"/>
        <v>1746</v>
      </c>
      <c r="D234">
        <f t="shared" si="96"/>
        <v>91018.98000000001</v>
      </c>
      <c r="E234">
        <f t="shared" si="96"/>
        <v>44340</v>
      </c>
      <c r="F234">
        <f>'Future Returns'!S234*F$4</f>
        <v>23213.75</v>
      </c>
      <c r="G234">
        <f t="shared" si="80"/>
        <v>-21840</v>
      </c>
      <c r="H234">
        <f t="shared" si="81"/>
        <v>1</v>
      </c>
      <c r="L234">
        <f t="shared" si="91"/>
        <v>12042.5</v>
      </c>
      <c r="O234">
        <f t="shared" si="94"/>
        <v>33295</v>
      </c>
      <c r="Q234">
        <f t="shared" si="92"/>
        <v>0</v>
      </c>
      <c r="T234">
        <f t="shared" si="93"/>
        <v>33295</v>
      </c>
      <c r="W234">
        <f>(C234-C233)*bitcoin_futures!B238</f>
        <v>0</v>
      </c>
      <c r="X234">
        <f>C234*bitcoin_futures!B238</f>
        <v>92014.200000000012</v>
      </c>
      <c r="Y234">
        <f t="shared" si="82"/>
        <v>995.22000000000116</v>
      </c>
      <c r="AA234">
        <f>-'Future CF'!Q234</f>
        <v>-1055</v>
      </c>
      <c r="AC234">
        <f t="shared" si="79"/>
        <v>125309.20000000001</v>
      </c>
      <c r="AD234">
        <f t="shared" si="86"/>
        <v>-59.779999999998836</v>
      </c>
      <c r="AE234">
        <f t="shared" si="88"/>
        <v>-1055</v>
      </c>
      <c r="AF234">
        <f t="shared" si="87"/>
        <v>-4.7705994452122295E-4</v>
      </c>
      <c r="AG234">
        <f>AF234-(bitcoin_futures!S238/100/360)</f>
        <v>-6.0372661118788965E-4</v>
      </c>
      <c r="AI234">
        <f>-'Future Returns'!Q234+Compare_IBIT_to_BTC!B233</f>
        <v>-4.2759770278515304E-4</v>
      </c>
      <c r="AK234">
        <f>'Implied Rates'!M234</f>
        <v>3.5068882196341855E-2</v>
      </c>
      <c r="AL234">
        <f t="shared" si="83"/>
        <v>0</v>
      </c>
      <c r="AM234">
        <f t="shared" si="84"/>
        <v>0</v>
      </c>
      <c r="AN234">
        <f t="shared" si="85"/>
        <v>1767</v>
      </c>
      <c r="AQ234">
        <f t="shared" si="95"/>
        <v>23193.75</v>
      </c>
    </row>
    <row r="235" spans="1:43">
      <c r="A235" t="str">
        <f>bitcoin_futures!A239</f>
        <v>20.11.2024</v>
      </c>
      <c r="B235">
        <f>ROUND(bitcoin_futures!D239/bitcoin_futures!B239, 0)</f>
        <v>1756</v>
      </c>
      <c r="C235">
        <f t="shared" si="96"/>
        <v>1746</v>
      </c>
      <c r="D235">
        <f t="shared" si="96"/>
        <v>91018.98000000001</v>
      </c>
      <c r="E235">
        <f t="shared" si="96"/>
        <v>44340</v>
      </c>
      <c r="F235">
        <f>'Future Returns'!S235*F$4</f>
        <v>23477.5</v>
      </c>
      <c r="G235">
        <f t="shared" si="80"/>
        <v>-23560</v>
      </c>
      <c r="H235">
        <f t="shared" si="81"/>
        <v>1</v>
      </c>
      <c r="L235">
        <f t="shared" si="91"/>
        <v>10322.5</v>
      </c>
      <c r="O235">
        <f t="shared" si="94"/>
        <v>31575</v>
      </c>
      <c r="Q235">
        <f t="shared" si="92"/>
        <v>0</v>
      </c>
      <c r="T235">
        <f t="shared" si="93"/>
        <v>31575</v>
      </c>
      <c r="W235">
        <f>(C235-C234)*bitcoin_futures!B239</f>
        <v>0</v>
      </c>
      <c r="X235">
        <f>C235*bitcoin_futures!B239</f>
        <v>93795.12</v>
      </c>
      <c r="Y235">
        <f t="shared" si="82"/>
        <v>1780.9199999999837</v>
      </c>
      <c r="AA235">
        <f>-'Future CF'!Q235</f>
        <v>-1720</v>
      </c>
      <c r="AC235">
        <f t="shared" si="79"/>
        <v>125370.12</v>
      </c>
      <c r="AD235">
        <f t="shared" si="86"/>
        <v>60.919999999983702</v>
      </c>
      <c r="AE235">
        <f t="shared" si="88"/>
        <v>-1720</v>
      </c>
      <c r="AF235">
        <f t="shared" si="87"/>
        <v>4.8592120674355023E-4</v>
      </c>
      <c r="AG235">
        <f>AF235-(bitcoin_futures!S239/100/360)</f>
        <v>3.5892120674355023E-4</v>
      </c>
      <c r="AI235">
        <f>-'Future Returns'!Q235+Compare_IBIT_to_BTC!B234</f>
        <v>1.039430339961657E-3</v>
      </c>
      <c r="AK235">
        <f>'Implied Rates'!M235</f>
        <v>6.124590312933198E-2</v>
      </c>
      <c r="AL235">
        <f t="shared" si="83"/>
        <v>0</v>
      </c>
      <c r="AM235">
        <f t="shared" si="84"/>
        <v>0</v>
      </c>
      <c r="AN235">
        <f t="shared" si="85"/>
        <v>1756</v>
      </c>
      <c r="AQ235">
        <f t="shared" si="95"/>
        <v>23213.75</v>
      </c>
    </row>
    <row r="236" spans="1:43">
      <c r="A236" t="str">
        <f>bitcoin_futures!A240</f>
        <v>21.11.2024</v>
      </c>
      <c r="B236">
        <f>ROUND(bitcoin_futures!D240/bitcoin_futures!B240, 0)</f>
        <v>1759</v>
      </c>
      <c r="C236">
        <f t="shared" si="96"/>
        <v>1746</v>
      </c>
      <c r="D236">
        <f t="shared" si="96"/>
        <v>91018.98000000001</v>
      </c>
      <c r="E236">
        <f t="shared" si="96"/>
        <v>44340</v>
      </c>
      <c r="F236">
        <f>'Future Returns'!S236*F$4</f>
        <v>23907.5</v>
      </c>
      <c r="G236">
        <f t="shared" si="80"/>
        <v>-27630</v>
      </c>
      <c r="H236">
        <f t="shared" si="81"/>
        <v>1</v>
      </c>
      <c r="L236">
        <f t="shared" si="91"/>
        <v>6252.5</v>
      </c>
      <c r="O236">
        <f t="shared" si="94"/>
        <v>27505</v>
      </c>
      <c r="Q236">
        <f t="shared" si="92"/>
        <v>0</v>
      </c>
      <c r="T236">
        <f t="shared" si="93"/>
        <v>27505</v>
      </c>
      <c r="W236">
        <f>(C236-C235)*bitcoin_futures!B240</f>
        <v>0</v>
      </c>
      <c r="X236">
        <f>C236*bitcoin_futures!B240</f>
        <v>97601.4</v>
      </c>
      <c r="Y236">
        <f t="shared" si="82"/>
        <v>3806.2799999999988</v>
      </c>
      <c r="AA236">
        <f>-'Future CF'!Q236</f>
        <v>-4070</v>
      </c>
      <c r="AC236">
        <f t="shared" si="79"/>
        <v>125106.4</v>
      </c>
      <c r="AD236">
        <f t="shared" si="86"/>
        <v>-263.72000000000116</v>
      </c>
      <c r="AE236">
        <f t="shared" si="88"/>
        <v>-4070</v>
      </c>
      <c r="AF236">
        <f t="shared" si="87"/>
        <v>-2.1079656995965129E-3</v>
      </c>
      <c r="AG236">
        <f>AF236-(bitcoin_futures!S240/100/360)</f>
        <v>-2.2353545884854021E-3</v>
      </c>
      <c r="AI236">
        <f>-'Future Returns'!Q236+Compare_IBIT_to_BTC!B235</f>
        <v>-1.9790768730530914E-3</v>
      </c>
      <c r="AK236">
        <f>'Implied Rates'!M236</f>
        <v>6.332728319537817E-2</v>
      </c>
      <c r="AL236">
        <f t="shared" si="83"/>
        <v>0</v>
      </c>
      <c r="AM236">
        <f t="shared" si="84"/>
        <v>0</v>
      </c>
      <c r="AN236">
        <f t="shared" si="85"/>
        <v>1759</v>
      </c>
      <c r="AQ236">
        <f t="shared" si="95"/>
        <v>23477.5</v>
      </c>
    </row>
    <row r="237" spans="1:43">
      <c r="A237" t="str">
        <f>bitcoin_futures!A241</f>
        <v>22.11.2024</v>
      </c>
      <c r="B237">
        <f>ROUND(bitcoin_futures!D241/bitcoin_futures!B241, 0)</f>
        <v>1759</v>
      </c>
      <c r="C237">
        <f t="shared" si="96"/>
        <v>1746</v>
      </c>
      <c r="D237">
        <f t="shared" si="96"/>
        <v>91018.98000000001</v>
      </c>
      <c r="E237">
        <f t="shared" si="96"/>
        <v>44340</v>
      </c>
      <c r="F237">
        <f>'Future Returns'!S237*F$4</f>
        <v>24925</v>
      </c>
      <c r="G237">
        <f t="shared" si="80"/>
        <v>-28430</v>
      </c>
      <c r="H237">
        <f t="shared" si="81"/>
        <v>1</v>
      </c>
      <c r="L237">
        <f t="shared" si="91"/>
        <v>5452.5</v>
      </c>
      <c r="O237">
        <f t="shared" si="94"/>
        <v>26705</v>
      </c>
      <c r="Q237">
        <f t="shared" si="92"/>
        <v>0</v>
      </c>
      <c r="T237">
        <f t="shared" si="93"/>
        <v>26705</v>
      </c>
      <c r="W237">
        <f>(C237-C236)*bitcoin_futures!B241</f>
        <v>0</v>
      </c>
      <c r="X237">
        <f>C237*bitcoin_futures!B241</f>
        <v>98631.540000000008</v>
      </c>
      <c r="Y237">
        <f t="shared" si="82"/>
        <v>1030.140000000014</v>
      </c>
      <c r="AA237">
        <f>-'Future CF'!Q237</f>
        <v>-800</v>
      </c>
      <c r="AC237">
        <f t="shared" si="79"/>
        <v>125336.54000000001</v>
      </c>
      <c r="AD237">
        <f t="shared" si="86"/>
        <v>230.14000000001397</v>
      </c>
      <c r="AE237">
        <f t="shared" si="88"/>
        <v>-800</v>
      </c>
      <c r="AF237">
        <f t="shared" si="87"/>
        <v>1.8361764254862464E-3</v>
      </c>
      <c r="AG237">
        <f>AF237-(bitcoin_futures!S241/100/360)</f>
        <v>1.7088430921529132E-3</v>
      </c>
      <c r="AI237">
        <f>-'Future Returns'!Q237+Compare_IBIT_to_BTC!B236</f>
        <v>2.5304895007025267E-3</v>
      </c>
      <c r="AK237">
        <f>'Implied Rates'!M237</f>
        <v>5.2717675043213008E-2</v>
      </c>
      <c r="AL237">
        <f t="shared" si="83"/>
        <v>0</v>
      </c>
      <c r="AM237">
        <f t="shared" si="84"/>
        <v>0</v>
      </c>
      <c r="AN237">
        <f t="shared" si="85"/>
        <v>1759</v>
      </c>
      <c r="AQ237">
        <f t="shared" si="95"/>
        <v>23907.5</v>
      </c>
    </row>
    <row r="238" spans="1:43">
      <c r="A238" t="str">
        <f>bitcoin_futures!A242</f>
        <v>25.11.2024</v>
      </c>
      <c r="B238">
        <f>ROUND(bitcoin_futures!D242/bitcoin_futures!B242, 0)</f>
        <v>1757</v>
      </c>
      <c r="C238">
        <f t="shared" si="96"/>
        <v>1746</v>
      </c>
      <c r="D238">
        <f t="shared" si="96"/>
        <v>91018.98000000001</v>
      </c>
      <c r="E238">
        <f t="shared" si="96"/>
        <v>44340</v>
      </c>
      <c r="F238">
        <f>'Future Returns'!S238*F$4</f>
        <v>25125</v>
      </c>
      <c r="G238">
        <f t="shared" si="80"/>
        <v>-23815</v>
      </c>
      <c r="H238">
        <f t="shared" si="81"/>
        <v>1</v>
      </c>
      <c r="L238">
        <f>L237+AA238</f>
        <v>10067.5</v>
      </c>
      <c r="O238">
        <f t="shared" si="94"/>
        <v>31320</v>
      </c>
      <c r="Q238">
        <f t="shared" si="92"/>
        <v>0</v>
      </c>
      <c r="T238">
        <f t="shared" si="93"/>
        <v>31320</v>
      </c>
      <c r="W238">
        <f>(C238-C237)*bitcoin_futures!B242</f>
        <v>0</v>
      </c>
      <c r="X238">
        <f>C238*bitcoin_futures!B242</f>
        <v>94318.92</v>
      </c>
      <c r="Y238">
        <f t="shared" si="82"/>
        <v>-4312.6200000000099</v>
      </c>
      <c r="AA238">
        <f>-'Future CF'!Q238</f>
        <v>4615</v>
      </c>
      <c r="AC238">
        <f t="shared" si="79"/>
        <v>125638.92</v>
      </c>
      <c r="AD238">
        <f t="shared" si="86"/>
        <v>302.3799999999901</v>
      </c>
      <c r="AE238">
        <f t="shared" si="88"/>
        <v>4615</v>
      </c>
      <c r="AF238">
        <f t="shared" si="87"/>
        <v>2.4067382941527203E-3</v>
      </c>
      <c r="AG238">
        <f>AF238-(bitcoin_futures!S242/100/360)</f>
        <v>2.2780994052638312E-3</v>
      </c>
      <c r="AI238">
        <f>-'Future Returns'!Q238+Compare_IBIT_to_BTC!B237</f>
        <v>2.195844991716954E-3</v>
      </c>
      <c r="AK238">
        <f>'Implied Rates'!M238</f>
        <v>5.0855109904220264E-2</v>
      </c>
      <c r="AL238">
        <f t="shared" si="83"/>
        <v>0</v>
      </c>
      <c r="AM238">
        <f t="shared" si="84"/>
        <v>0</v>
      </c>
      <c r="AN238">
        <f t="shared" si="85"/>
        <v>1757</v>
      </c>
      <c r="AQ238">
        <f t="shared" si="95"/>
        <v>24925</v>
      </c>
    </row>
    <row r="239" spans="1:43">
      <c r="A239" t="str">
        <f>bitcoin_futures!A243</f>
        <v>26.11.2024</v>
      </c>
      <c r="B239">
        <f>ROUND(bitcoin_futures!D243/bitcoin_futures!B243, 0)</f>
        <v>1766</v>
      </c>
      <c r="C239">
        <f t="shared" si="96"/>
        <v>1746</v>
      </c>
      <c r="D239">
        <f t="shared" si="96"/>
        <v>91018.98000000001</v>
      </c>
      <c r="E239">
        <f t="shared" si="96"/>
        <v>44340</v>
      </c>
      <c r="F239">
        <f>'Future Returns'!S239*F$4</f>
        <v>23971.25</v>
      </c>
      <c r="G239">
        <f t="shared" si="80"/>
        <v>-19860</v>
      </c>
      <c r="H239">
        <f t="shared" si="81"/>
        <v>1</v>
      </c>
      <c r="L239">
        <f t="shared" si="91"/>
        <v>14022.5</v>
      </c>
      <c r="O239">
        <f t="shared" si="94"/>
        <v>35275</v>
      </c>
      <c r="Q239">
        <f t="shared" si="92"/>
        <v>0</v>
      </c>
      <c r="T239">
        <f t="shared" si="93"/>
        <v>35275</v>
      </c>
      <c r="W239">
        <f>(C239-C238)*bitcoin_futures!B243</f>
        <v>0</v>
      </c>
      <c r="X239">
        <f>C239*bitcoin_futures!B243</f>
        <v>90268.200000000012</v>
      </c>
      <c r="Y239">
        <f t="shared" si="82"/>
        <v>-4050.7199999999866</v>
      </c>
      <c r="AA239">
        <f>-'Future CF'!Q239</f>
        <v>3955</v>
      </c>
      <c r="AC239">
        <f t="shared" si="79"/>
        <v>125543.20000000001</v>
      </c>
      <c r="AD239">
        <f t="shared" si="86"/>
        <v>-95.719999999986612</v>
      </c>
      <c r="AE239">
        <f t="shared" si="88"/>
        <v>3955</v>
      </c>
      <c r="AF239">
        <f t="shared" si="87"/>
        <v>-7.6244671157009382E-4</v>
      </c>
      <c r="AG239">
        <f>AF239-(bitcoin_futures!S243/100/360)</f>
        <v>-8.9119671157009378E-4</v>
      </c>
      <c r="AI239">
        <f>-'Future Returns'!Q239+Compare_IBIT_to_BTC!B238</f>
        <v>-1.6997291179191507E-3</v>
      </c>
      <c r="AK239">
        <f>'Implied Rates'!M239</f>
        <v>3.4490586674063017E-2</v>
      </c>
      <c r="AL239">
        <f t="shared" si="83"/>
        <v>0</v>
      </c>
      <c r="AM239">
        <f t="shared" si="84"/>
        <v>0</v>
      </c>
      <c r="AN239">
        <f t="shared" si="85"/>
        <v>1766</v>
      </c>
      <c r="AQ239">
        <f t="shared" si="95"/>
        <v>25125</v>
      </c>
    </row>
    <row r="240" spans="1:43">
      <c r="A240" t="str">
        <f>bitcoin_futures!A244</f>
        <v>27.11.2024</v>
      </c>
      <c r="B240">
        <f>ROUND(bitcoin_futures!D244/bitcoin_futures!B244, 0)</f>
        <v>1762</v>
      </c>
      <c r="C240">
        <f t="shared" si="96"/>
        <v>1746</v>
      </c>
      <c r="D240">
        <f t="shared" si="96"/>
        <v>91018.98000000001</v>
      </c>
      <c r="E240">
        <f t="shared" si="96"/>
        <v>44340</v>
      </c>
      <c r="F240">
        <f>'Future Returns'!S240*F$4</f>
        <v>22982.5</v>
      </c>
      <c r="G240">
        <f t="shared" si="80"/>
        <v>-25875</v>
      </c>
      <c r="H240">
        <f t="shared" si="81"/>
        <v>1</v>
      </c>
      <c r="L240">
        <f t="shared" si="91"/>
        <v>8007.5</v>
      </c>
      <c r="O240">
        <f t="shared" si="94"/>
        <v>29260</v>
      </c>
      <c r="Q240">
        <f t="shared" si="92"/>
        <v>0</v>
      </c>
      <c r="T240">
        <f t="shared" si="93"/>
        <v>29260</v>
      </c>
      <c r="W240">
        <f>(C240-C239)*bitcoin_futures!B244</f>
        <v>0</v>
      </c>
      <c r="X240">
        <f>C240*bitcoin_futures!B244</f>
        <v>96082.38</v>
      </c>
      <c r="Y240">
        <f t="shared" si="82"/>
        <v>5814.179999999993</v>
      </c>
      <c r="AA240">
        <f>-'Future CF'!Q240</f>
        <v>-6015</v>
      </c>
      <c r="AC240">
        <f t="shared" si="79"/>
        <v>125342.38</v>
      </c>
      <c r="AD240">
        <f t="shared" si="86"/>
        <v>-200.82000000000698</v>
      </c>
      <c r="AE240">
        <f t="shared" si="88"/>
        <v>-6015</v>
      </c>
      <c r="AF240">
        <f t="shared" si="87"/>
        <v>-1.6021715879338415E-3</v>
      </c>
      <c r="AG240">
        <f>AF240-(bitcoin_futures!S244/100/360)</f>
        <v>-1.7310326990449525E-3</v>
      </c>
      <c r="AI240">
        <f>-'Future Returns'!Q240+Compare_IBIT_to_BTC!B239</f>
        <v>-1.0201606175416489E-3</v>
      </c>
      <c r="AK240">
        <f>'Implied Rates'!M240</f>
        <v>5.515717572819212E-2</v>
      </c>
      <c r="AL240">
        <f t="shared" si="83"/>
        <v>0</v>
      </c>
      <c r="AM240">
        <f t="shared" si="84"/>
        <v>0</v>
      </c>
      <c r="AN240">
        <f t="shared" si="85"/>
        <v>1762</v>
      </c>
      <c r="AQ240">
        <f t="shared" si="95"/>
        <v>23971.25</v>
      </c>
    </row>
    <row r="241" spans="1:43">
      <c r="A241" t="str">
        <f>bitcoin_futures!A245</f>
        <v>28.11.2024</v>
      </c>
      <c r="B241">
        <f>ROUND(bitcoin_futures!D245/bitcoin_futures!B245, 0)</f>
        <v>1725</v>
      </c>
      <c r="C241">
        <f t="shared" si="96"/>
        <v>1746</v>
      </c>
      <c r="D241">
        <f t="shared" si="96"/>
        <v>91018.98000000001</v>
      </c>
      <c r="E241">
        <f t="shared" si="96"/>
        <v>44340</v>
      </c>
      <c r="F241">
        <f>'Future Returns'!S241*F$4</f>
        <v>24486.25</v>
      </c>
      <c r="G241">
        <f t="shared" si="80"/>
        <v>-25875</v>
      </c>
      <c r="H241">
        <f t="shared" si="81"/>
        <v>1</v>
      </c>
      <c r="O241">
        <f t="shared" si="94"/>
        <v>29260</v>
      </c>
      <c r="Q241">
        <f t="shared" si="92"/>
        <v>0</v>
      </c>
      <c r="T241">
        <f t="shared" si="93"/>
        <v>29260</v>
      </c>
      <c r="W241">
        <f>(C241-C240)*bitcoin_futures!B245</f>
        <v>0</v>
      </c>
      <c r="X241">
        <f>C241*bitcoin_futures!B245</f>
        <v>96082.38</v>
      </c>
      <c r="Y241">
        <f t="shared" si="82"/>
        <v>0</v>
      </c>
      <c r="AA241">
        <f>-'Future CF'!Q241</f>
        <v>0</v>
      </c>
      <c r="AC241">
        <f t="shared" si="79"/>
        <v>125342.38</v>
      </c>
      <c r="AD241">
        <f t="shared" si="86"/>
        <v>0</v>
      </c>
      <c r="AE241">
        <f t="shared" si="88"/>
        <v>0</v>
      </c>
      <c r="AF241">
        <f t="shared" si="87"/>
        <v>0</v>
      </c>
      <c r="AG241">
        <f>AF241-(bitcoin_futures!S245/100/360)</f>
        <v>-1.2852777777777778E-4</v>
      </c>
      <c r="AI241">
        <f>-'Future Returns'!Q241+Compare_IBIT_to_BTC!B240</f>
        <v>0</v>
      </c>
      <c r="AK241">
        <f>'Implied Rates'!M241</f>
        <v>0.18791436390576299</v>
      </c>
      <c r="AL241">
        <f t="shared" si="83"/>
        <v>1</v>
      </c>
      <c r="AM241">
        <f t="shared" si="84"/>
        <v>0</v>
      </c>
      <c r="AN241">
        <f t="shared" si="85"/>
        <v>1725</v>
      </c>
      <c r="AQ241">
        <f t="shared" si="95"/>
        <v>22982.5</v>
      </c>
    </row>
    <row r="242" spans="1:43">
      <c r="A242" t="str">
        <f>bitcoin_futures!A246</f>
        <v>29.11.2024</v>
      </c>
      <c r="B242">
        <f>ROUND(bitcoin_futures!D246/bitcoin_futures!B246, 0)</f>
        <v>1766</v>
      </c>
      <c r="C242">
        <f t="shared" si="96"/>
        <v>1746</v>
      </c>
      <c r="D242">
        <f t="shared" si="96"/>
        <v>91018.98000000001</v>
      </c>
      <c r="E242">
        <f t="shared" si="96"/>
        <v>44340</v>
      </c>
      <c r="F242">
        <f>'Future Returns'!S242*F$4</f>
        <v>24486.25</v>
      </c>
      <c r="G242">
        <f t="shared" si="80"/>
        <v>-26295</v>
      </c>
      <c r="H242">
        <f t="shared" si="81"/>
        <v>1</v>
      </c>
      <c r="O242">
        <f t="shared" si="94"/>
        <v>28840</v>
      </c>
      <c r="Q242">
        <f t="shared" si="92"/>
        <v>0</v>
      </c>
      <c r="T242">
        <f t="shared" si="93"/>
        <v>28840</v>
      </c>
      <c r="W242">
        <f>(C242-C241)*bitcoin_futures!B246</f>
        <v>0</v>
      </c>
      <c r="X242">
        <f>C242*bitcoin_futures!B246</f>
        <v>96396.66</v>
      </c>
      <c r="Y242">
        <f t="shared" si="82"/>
        <v>314.27999999999884</v>
      </c>
      <c r="AA242">
        <f>-'Future CF'!Q242</f>
        <v>-420</v>
      </c>
      <c r="AC242">
        <f t="shared" si="79"/>
        <v>125236.66</v>
      </c>
      <c r="AD242">
        <f t="shared" si="86"/>
        <v>-105.72000000000116</v>
      </c>
      <c r="AE242">
        <f t="shared" si="88"/>
        <v>-420</v>
      </c>
      <c r="AF242">
        <f t="shared" si="87"/>
        <v>-8.4416176541278855E-4</v>
      </c>
      <c r="AG242">
        <f>AF242-(bitcoin_futures!S246/100/360)</f>
        <v>-9.7238398763501072E-4</v>
      </c>
      <c r="AI242">
        <f>-'Future Returns'!Q242+Compare_IBIT_to_BTC!B241</f>
        <v>-1.0171777622362019E-3</v>
      </c>
      <c r="AK242">
        <f>'Implied Rates'!M242</f>
        <v>5.2284998361115553E-2</v>
      </c>
      <c r="AL242">
        <f t="shared" si="83"/>
        <v>0</v>
      </c>
      <c r="AM242">
        <f t="shared" si="84"/>
        <v>0</v>
      </c>
      <c r="AN242">
        <f t="shared" si="85"/>
        <v>1766</v>
      </c>
      <c r="AQ242">
        <f t="shared" si="95"/>
        <v>24486.25</v>
      </c>
    </row>
    <row r="243" spans="1:43">
      <c r="A243" t="str">
        <f>bitcoin_futures!A247</f>
        <v>02.12.2024</v>
      </c>
      <c r="B243">
        <f>ROUND(bitcoin_futures!D247/bitcoin_futures!B247, 0)</f>
        <v>1761</v>
      </c>
      <c r="C243">
        <f t="shared" si="96"/>
        <v>1746</v>
      </c>
      <c r="D243">
        <f t="shared" si="96"/>
        <v>91018.98000000001</v>
      </c>
      <c r="E243">
        <f t="shared" si="96"/>
        <v>44340</v>
      </c>
      <c r="F243">
        <f>'Future Returns'!S243*F$4</f>
        <v>24591.25</v>
      </c>
      <c r="G243">
        <f t="shared" si="80"/>
        <v>-24565</v>
      </c>
      <c r="H243">
        <f t="shared" si="81"/>
        <v>1</v>
      </c>
      <c r="O243">
        <f t="shared" si="94"/>
        <v>30570</v>
      </c>
      <c r="Q243">
        <f t="shared" si="92"/>
        <v>0</v>
      </c>
      <c r="T243">
        <f t="shared" si="93"/>
        <v>30570</v>
      </c>
      <c r="W243">
        <f>(C243-C242)*bitcoin_futures!B247</f>
        <v>0</v>
      </c>
      <c r="X243">
        <f>C243*bitcoin_futures!B247</f>
        <v>95122.08</v>
      </c>
      <c r="Y243">
        <f t="shared" si="82"/>
        <v>-1274.5800000000017</v>
      </c>
      <c r="AA243">
        <f>-'Future CF'!Q243</f>
        <v>1730</v>
      </c>
      <c r="AC243">
        <f t="shared" si="79"/>
        <v>125692.08</v>
      </c>
      <c r="AD243">
        <f t="shared" si="86"/>
        <v>455.41999999999825</v>
      </c>
      <c r="AE243">
        <f t="shared" si="88"/>
        <v>1730</v>
      </c>
      <c r="AF243">
        <f t="shared" si="87"/>
        <v>3.6232990972859887E-3</v>
      </c>
      <c r="AG243">
        <f>AF243-(bitcoin_futures!S247/100/360)</f>
        <v>3.495882430619322E-3</v>
      </c>
      <c r="AI243">
        <f>-'Future Returns'!Q243+Compare_IBIT_to_BTC!B242</f>
        <v>4.3653142021848231E-3</v>
      </c>
      <c r="AK243">
        <f>'Implied Rates'!M243</f>
        <v>4.6467987027296154E-2</v>
      </c>
      <c r="AL243">
        <f t="shared" si="83"/>
        <v>0</v>
      </c>
      <c r="AM243">
        <f t="shared" si="84"/>
        <v>0</v>
      </c>
      <c r="AN243">
        <f t="shared" si="85"/>
        <v>1761</v>
      </c>
      <c r="AQ243">
        <f t="shared" si="95"/>
        <v>24486.25</v>
      </c>
    </row>
    <row r="244" spans="1:43">
      <c r="A244" t="str">
        <f>bitcoin_futures!A248</f>
        <v>03.12.2024</v>
      </c>
      <c r="B244">
        <f>ROUND(bitcoin_futures!D248/bitcoin_futures!B248, 0)</f>
        <v>1754</v>
      </c>
      <c r="C244">
        <f t="shared" si="96"/>
        <v>1746</v>
      </c>
      <c r="D244">
        <f t="shared" si="96"/>
        <v>91018.98000000001</v>
      </c>
      <c r="E244">
        <f t="shared" si="96"/>
        <v>44340</v>
      </c>
      <c r="F244">
        <f>'Future Returns'!S244*F$4</f>
        <v>24158.75</v>
      </c>
      <c r="G244">
        <f t="shared" si="80"/>
        <v>-24465</v>
      </c>
      <c r="H244">
        <f t="shared" si="81"/>
        <v>1</v>
      </c>
      <c r="O244">
        <f t="shared" si="94"/>
        <v>30670</v>
      </c>
      <c r="Q244">
        <f t="shared" si="92"/>
        <v>0</v>
      </c>
      <c r="T244">
        <f t="shared" si="93"/>
        <v>30670</v>
      </c>
      <c r="W244">
        <f>(C244-C243)*bitcoin_futures!B248</f>
        <v>0</v>
      </c>
      <c r="X244">
        <f>C244*bitcoin_futures!B248</f>
        <v>95087.16</v>
      </c>
      <c r="Y244">
        <f t="shared" si="82"/>
        <v>-34.919999999998254</v>
      </c>
      <c r="AA244">
        <f>-'Future CF'!Q244</f>
        <v>100</v>
      </c>
      <c r="AC244">
        <f t="shared" si="79"/>
        <v>125757.16</v>
      </c>
      <c r="AD244">
        <f t="shared" si="86"/>
        <v>65.080000000001746</v>
      </c>
      <c r="AE244">
        <f t="shared" si="88"/>
        <v>100</v>
      </c>
      <c r="AF244">
        <f t="shared" si="87"/>
        <v>5.1750532534292082E-4</v>
      </c>
      <c r="AG244">
        <f>AF244-(bitcoin_futures!S248/100/360)</f>
        <v>3.9139421423180969E-4</v>
      </c>
      <c r="AI244">
        <f>-'Future Returns'!Q244+Compare_IBIT_to_BTC!B243</f>
        <v>6.6771455665227118E-4</v>
      </c>
      <c r="AK244">
        <f>'Implied Rates'!M244</f>
        <v>7.1081774018853405E-2</v>
      </c>
      <c r="AL244">
        <f t="shared" si="83"/>
        <v>0</v>
      </c>
      <c r="AM244">
        <f t="shared" si="84"/>
        <v>0</v>
      </c>
      <c r="AN244">
        <f t="shared" si="85"/>
        <v>1754</v>
      </c>
      <c r="AQ244">
        <f t="shared" si="95"/>
        <v>24591.25</v>
      </c>
    </row>
    <row r="245" spans="1:43">
      <c r="A245" t="str">
        <f>bitcoin_futures!A249</f>
        <v>04.12.2024</v>
      </c>
      <c r="B245">
        <f>ROUND(bitcoin_futures!D249/bitcoin_futures!B249, 0)</f>
        <v>1747</v>
      </c>
      <c r="C245">
        <f t="shared" si="96"/>
        <v>1746</v>
      </c>
      <c r="D245">
        <f t="shared" si="96"/>
        <v>91018.98000000001</v>
      </c>
      <c r="E245">
        <f t="shared" si="96"/>
        <v>44340</v>
      </c>
      <c r="F245">
        <f>'Future Returns'!S245*F$4</f>
        <v>24133.75</v>
      </c>
      <c r="G245">
        <f t="shared" si="80"/>
        <v>-27845</v>
      </c>
      <c r="H245">
        <f t="shared" si="81"/>
        <v>1</v>
      </c>
      <c r="O245">
        <f t="shared" si="94"/>
        <v>27290</v>
      </c>
      <c r="Q245">
        <f t="shared" si="92"/>
        <v>0</v>
      </c>
      <c r="T245">
        <f t="shared" si="93"/>
        <v>27290</v>
      </c>
      <c r="W245">
        <f>(C245-C244)*bitcoin_futures!B249</f>
        <v>0</v>
      </c>
      <c r="X245">
        <f>C245*bitcoin_futures!B249</f>
        <v>98509.32</v>
      </c>
      <c r="Y245">
        <f t="shared" si="82"/>
        <v>3422.1600000000035</v>
      </c>
      <c r="AA245">
        <f>-'Future CF'!Q245</f>
        <v>-3380</v>
      </c>
      <c r="AC245">
        <f t="shared" si="79"/>
        <v>125799.32</v>
      </c>
      <c r="AD245">
        <f t="shared" si="86"/>
        <v>42.160000000003492</v>
      </c>
      <c r="AE245">
        <f t="shared" si="88"/>
        <v>-3380</v>
      </c>
      <c r="AF245">
        <f t="shared" si="87"/>
        <v>3.3513694668622603E-4</v>
      </c>
      <c r="AG245">
        <f>AF245-(bitcoin_futures!S249/100/360)</f>
        <v>2.0919250224178158E-4</v>
      </c>
      <c r="AI245">
        <f>-'Future Returns'!Q245+Compare_IBIT_to_BTC!B244</f>
        <v>9.7650957875476674E-4</v>
      </c>
      <c r="AK245">
        <f>'Implied Rates'!M245</f>
        <v>9.8724857254228748E-2</v>
      </c>
      <c r="AL245">
        <f t="shared" si="83"/>
        <v>0</v>
      </c>
      <c r="AM245">
        <f t="shared" si="84"/>
        <v>0</v>
      </c>
      <c r="AN245">
        <f t="shared" si="85"/>
        <v>1747</v>
      </c>
      <c r="AQ245">
        <f t="shared" si="95"/>
        <v>24158.75</v>
      </c>
    </row>
    <row r="246" spans="1:43">
      <c r="A246" t="str">
        <f>bitcoin_futures!A250</f>
        <v>05.12.2024</v>
      </c>
      <c r="B246">
        <f>ROUND(bitcoin_futures!D250/bitcoin_futures!B250, 0)</f>
        <v>1751</v>
      </c>
      <c r="C246">
        <f t="shared" si="96"/>
        <v>1746</v>
      </c>
      <c r="D246">
        <f t="shared" si="96"/>
        <v>91018.98000000001</v>
      </c>
      <c r="E246">
        <f t="shared" si="96"/>
        <v>44340</v>
      </c>
      <c r="F246">
        <f>'Future Returns'!S246*F$4</f>
        <v>24978.75</v>
      </c>
      <c r="G246">
        <f t="shared" si="80"/>
        <v>-27705</v>
      </c>
      <c r="H246">
        <f t="shared" si="81"/>
        <v>1</v>
      </c>
      <c r="O246">
        <f t="shared" si="94"/>
        <v>27430</v>
      </c>
      <c r="Q246">
        <f t="shared" si="92"/>
        <v>0</v>
      </c>
      <c r="T246">
        <f t="shared" si="93"/>
        <v>27430</v>
      </c>
      <c r="W246">
        <f>(C246-C245)*bitcoin_futures!B250</f>
        <v>0</v>
      </c>
      <c r="X246">
        <f>C246*bitcoin_futures!B250</f>
        <v>98474.4</v>
      </c>
      <c r="Y246">
        <f t="shared" si="82"/>
        <v>-34.920000000012806</v>
      </c>
      <c r="AA246">
        <f>-'Future CF'!Q246</f>
        <v>140</v>
      </c>
      <c r="AC246">
        <f t="shared" si="79"/>
        <v>125904.4</v>
      </c>
      <c r="AD246">
        <f t="shared" si="86"/>
        <v>105.07999999998719</v>
      </c>
      <c r="AE246">
        <f t="shared" si="88"/>
        <v>140</v>
      </c>
      <c r="AF246">
        <f t="shared" si="87"/>
        <v>8.3460149129011539E-4</v>
      </c>
      <c r="AG246">
        <f>AF246-(bitcoin_futures!S250/100/360)</f>
        <v>7.0871260240122646E-4</v>
      </c>
      <c r="AI246">
        <f>-'Future Returns'!Q246+Compare_IBIT_to_BTC!B245</f>
        <v>1.0467067869084838E-3</v>
      </c>
      <c r="AK246">
        <f>'Implied Rates'!M246</f>
        <v>7.735098789516015E-2</v>
      </c>
      <c r="AL246">
        <f t="shared" si="83"/>
        <v>0</v>
      </c>
      <c r="AM246">
        <f t="shared" si="84"/>
        <v>0</v>
      </c>
      <c r="AN246">
        <f t="shared" si="85"/>
        <v>1751</v>
      </c>
      <c r="AQ246">
        <f t="shared" si="95"/>
        <v>24133.75</v>
      </c>
    </row>
    <row r="247" spans="1:43">
      <c r="A247" t="str">
        <f>bitcoin_futures!A251</f>
        <v>06.12.2024</v>
      </c>
      <c r="B247">
        <f>ROUND(bitcoin_futures!D251/bitcoin_futures!B251, 0)</f>
        <v>1761</v>
      </c>
      <c r="C247">
        <f t="shared" si="96"/>
        <v>1746</v>
      </c>
      <c r="D247">
        <f t="shared" si="96"/>
        <v>91018.98000000001</v>
      </c>
      <c r="E247">
        <f t="shared" si="96"/>
        <v>44340</v>
      </c>
      <c r="F247">
        <f>'Future Returns'!S247*F$4</f>
        <v>24943.75</v>
      </c>
      <c r="G247">
        <f t="shared" si="80"/>
        <v>-30365</v>
      </c>
      <c r="H247">
        <f t="shared" si="81"/>
        <v>1</v>
      </c>
      <c r="O247">
        <f t="shared" si="94"/>
        <v>24770</v>
      </c>
      <c r="Q247">
        <f t="shared" si="92"/>
        <v>1</v>
      </c>
      <c r="R247">
        <f>IF(Q247=1,'Future Returns'!S247,O247)</f>
        <v>49887.5</v>
      </c>
      <c r="S247">
        <f>R247-O247</f>
        <v>25117.5</v>
      </c>
      <c r="T247">
        <f>R247</f>
        <v>49887.5</v>
      </c>
      <c r="U247">
        <f>S247</f>
        <v>25117.5</v>
      </c>
      <c r="W247">
        <f>(C247-C246)*bitcoin_futures!B251</f>
        <v>0</v>
      </c>
      <c r="X247">
        <f>C247*bitcoin_futures!B251</f>
        <v>100918.79999999999</v>
      </c>
      <c r="Y247">
        <f t="shared" si="82"/>
        <v>2444.3999999999942</v>
      </c>
      <c r="AA247">
        <f>-'Future CF'!Q247</f>
        <v>-2660</v>
      </c>
      <c r="AC247">
        <f t="shared" si="79"/>
        <v>150806.29999999999</v>
      </c>
      <c r="AD247">
        <f t="shared" si="86"/>
        <v>-215.60000000000582</v>
      </c>
      <c r="AE247">
        <f t="shared" si="88"/>
        <v>22457.5</v>
      </c>
      <c r="AF247">
        <f t="shared" si="87"/>
        <v>-1.4296484961172434E-3</v>
      </c>
      <c r="AG247">
        <f>AF247-(bitcoin_futures!S251/100/360)</f>
        <v>-1.5527040516727989E-3</v>
      </c>
      <c r="AI247">
        <f>-'Future Returns'!Q247+Compare_IBIT_to_BTC!B246</f>
        <v>-1.8372899307129223E-3</v>
      </c>
      <c r="AK247">
        <f>'Implied Rates'!M247</f>
        <v>4.8645530661016068E-2</v>
      </c>
      <c r="AL247">
        <f t="shared" si="83"/>
        <v>0</v>
      </c>
      <c r="AM247">
        <f t="shared" si="84"/>
        <v>0</v>
      </c>
      <c r="AN247">
        <f t="shared" si="85"/>
        <v>1761</v>
      </c>
      <c r="AQ247">
        <f t="shared" si="95"/>
        <v>24978.75</v>
      </c>
    </row>
    <row r="248" spans="1:43">
      <c r="A248" t="str">
        <f>bitcoin_futures!A252</f>
        <v>09.12.2024</v>
      </c>
      <c r="B248">
        <f>ROUND(bitcoin_futures!D252/bitcoin_futures!B252, 0)</f>
        <v>1768</v>
      </c>
      <c r="C248">
        <f t="shared" si="96"/>
        <v>1746</v>
      </c>
      <c r="D248">
        <f t="shared" si="96"/>
        <v>91018.98000000001</v>
      </c>
      <c r="E248">
        <f t="shared" si="96"/>
        <v>44340</v>
      </c>
      <c r="F248">
        <f>'Future Returns'!S248*F$4</f>
        <v>25608.75</v>
      </c>
      <c r="G248">
        <f t="shared" si="80"/>
        <v>-24720</v>
      </c>
      <c r="H248">
        <f t="shared" si="81"/>
        <v>1</v>
      </c>
      <c r="O248">
        <f t="shared" si="94"/>
        <v>30415</v>
      </c>
      <c r="R248">
        <f>R247+AA248</f>
        <v>55532.5</v>
      </c>
      <c r="T248">
        <f t="shared" ref="T248:T311" si="97">R248</f>
        <v>55532.5</v>
      </c>
      <c r="W248">
        <f>(C248-C247)*bitcoin_futures!B252</f>
        <v>0</v>
      </c>
      <c r="X248">
        <f>C248*bitcoin_futures!B252</f>
        <v>95558.58</v>
      </c>
      <c r="Y248">
        <f t="shared" si="82"/>
        <v>-5360.2199999999866</v>
      </c>
      <c r="AA248">
        <f>-'Future CF'!Q248</f>
        <v>5645</v>
      </c>
      <c r="AC248">
        <f t="shared" si="79"/>
        <v>151091.08000000002</v>
      </c>
      <c r="AD248">
        <f t="shared" si="86"/>
        <v>284.78000000001339</v>
      </c>
      <c r="AE248">
        <f t="shared" si="88"/>
        <v>5645.0000000000146</v>
      </c>
      <c r="AF248">
        <f t="shared" si="87"/>
        <v>1.8848233793815846E-3</v>
      </c>
      <c r="AG248">
        <f>AF248-(bitcoin_futures!S252/100/360)</f>
        <v>1.7615733793815845E-3</v>
      </c>
      <c r="AI248">
        <f>-'Future Returns'!Q248+Compare_IBIT_to_BTC!B247</f>
        <v>1.9939304914940517E-3</v>
      </c>
      <c r="AK248">
        <f>'Implied Rates'!M248</f>
        <v>1.0979592034170427E-3</v>
      </c>
      <c r="AL248">
        <f t="shared" si="83"/>
        <v>0</v>
      </c>
      <c r="AM248">
        <f t="shared" si="84"/>
        <v>0</v>
      </c>
      <c r="AN248">
        <f t="shared" si="85"/>
        <v>1768</v>
      </c>
      <c r="AQ248">
        <f t="shared" si="95"/>
        <v>24943.75</v>
      </c>
    </row>
    <row r="249" spans="1:43">
      <c r="A249" t="str">
        <f>bitcoin_futures!A253</f>
        <v>10.12.2024</v>
      </c>
      <c r="B249">
        <f>ROUND(bitcoin_futures!D253/bitcoin_futures!B253, 0)</f>
        <v>1753</v>
      </c>
      <c r="C249">
        <f t="shared" si="96"/>
        <v>1746</v>
      </c>
      <c r="D249">
        <f t="shared" si="96"/>
        <v>91018.98000000001</v>
      </c>
      <c r="E249">
        <f t="shared" si="96"/>
        <v>44340</v>
      </c>
      <c r="F249">
        <f>'Future Returns'!S249*F$4</f>
        <v>24197.5</v>
      </c>
      <c r="G249">
        <f t="shared" si="80"/>
        <v>-24905</v>
      </c>
      <c r="H249">
        <f t="shared" si="81"/>
        <v>1</v>
      </c>
      <c r="O249">
        <f t="shared" si="94"/>
        <v>30230</v>
      </c>
      <c r="R249">
        <f t="shared" ref="R249:R310" si="98">R248+AA249</f>
        <v>55347.5</v>
      </c>
      <c r="T249">
        <f t="shared" si="97"/>
        <v>55347.5</v>
      </c>
      <c r="W249">
        <f>(C249-C248)*bitcoin_futures!B253</f>
        <v>0</v>
      </c>
      <c r="X249">
        <f>C249*bitcoin_futures!B253</f>
        <v>95855.4</v>
      </c>
      <c r="Y249">
        <f t="shared" si="82"/>
        <v>296.81999999999243</v>
      </c>
      <c r="AA249">
        <f>-'Future CF'!Q249</f>
        <v>-185</v>
      </c>
      <c r="AC249">
        <f t="shared" si="79"/>
        <v>151202.9</v>
      </c>
      <c r="AD249">
        <f t="shared" si="86"/>
        <v>111.81999999999243</v>
      </c>
      <c r="AE249">
        <f t="shared" si="88"/>
        <v>-185.00000000001455</v>
      </c>
      <c r="AF249">
        <f t="shared" si="87"/>
        <v>7.3953608032645171E-4</v>
      </c>
      <c r="AG249">
        <f>AF249-(bitcoin_futures!S253/100/360)</f>
        <v>6.1711941365978499E-4</v>
      </c>
      <c r="AI249">
        <f>-'Future Returns'!Q249+Compare_IBIT_to_BTC!B248</f>
        <v>1.1948030216883513E-3</v>
      </c>
      <c r="AK249">
        <f>'Implied Rates'!M249</f>
        <v>7.0781043192134963E-2</v>
      </c>
      <c r="AL249">
        <f t="shared" si="83"/>
        <v>0</v>
      </c>
      <c r="AM249">
        <f t="shared" si="84"/>
        <v>0</v>
      </c>
      <c r="AN249">
        <f t="shared" si="85"/>
        <v>1753</v>
      </c>
      <c r="AQ249">
        <f t="shared" si="95"/>
        <v>25608.75</v>
      </c>
    </row>
    <row r="250" spans="1:43">
      <c r="A250" t="str">
        <f>bitcoin_futures!A254</f>
        <v>11.12.2024</v>
      </c>
      <c r="B250">
        <f>ROUND(bitcoin_futures!D254/bitcoin_futures!B254, 0)</f>
        <v>1758</v>
      </c>
      <c r="C250">
        <f t="shared" si="96"/>
        <v>1746</v>
      </c>
      <c r="D250">
        <f t="shared" si="96"/>
        <v>91018.98000000001</v>
      </c>
      <c r="E250">
        <f t="shared" si="96"/>
        <v>44340</v>
      </c>
      <c r="F250">
        <f>'Future Returns'!S250*F$4</f>
        <v>24243.75</v>
      </c>
      <c r="G250">
        <f t="shared" si="80"/>
        <v>-30080</v>
      </c>
      <c r="H250">
        <f t="shared" si="81"/>
        <v>1</v>
      </c>
      <c r="O250">
        <f t="shared" si="94"/>
        <v>25055</v>
      </c>
      <c r="R250">
        <f t="shared" si="98"/>
        <v>50172.5</v>
      </c>
      <c r="T250">
        <f t="shared" si="97"/>
        <v>50172.5</v>
      </c>
      <c r="W250">
        <f>(C250-C249)*bitcoin_futures!B254</f>
        <v>0</v>
      </c>
      <c r="X250">
        <f>C250*bitcoin_futures!B254</f>
        <v>100779.12</v>
      </c>
      <c r="Y250">
        <f t="shared" si="82"/>
        <v>4923.7200000000012</v>
      </c>
      <c r="AA250">
        <f>-'Future CF'!Q250</f>
        <v>-5175</v>
      </c>
      <c r="AC250">
        <f t="shared" si="79"/>
        <v>150951.62</v>
      </c>
      <c r="AD250">
        <f t="shared" si="86"/>
        <v>-251.27999999999884</v>
      </c>
      <c r="AE250">
        <f t="shared" si="88"/>
        <v>-5175</v>
      </c>
      <c r="AF250">
        <f t="shared" si="87"/>
        <v>-1.6646393062889875E-3</v>
      </c>
      <c r="AG250">
        <f>AF250-(bitcoin_futures!S254/100/360)</f>
        <v>-1.7859170840667654E-3</v>
      </c>
      <c r="AI250">
        <f>-'Future Returns'!Q250+Compare_IBIT_to_BTC!B249</f>
        <v>-1.998148922952081E-3</v>
      </c>
      <c r="AK250">
        <f>'Implied Rates'!M250</f>
        <v>6.8039576989816553E-2</v>
      </c>
      <c r="AL250">
        <f t="shared" si="83"/>
        <v>0</v>
      </c>
      <c r="AM250">
        <f t="shared" si="84"/>
        <v>0</v>
      </c>
      <c r="AN250">
        <f t="shared" si="85"/>
        <v>1758</v>
      </c>
      <c r="AQ250">
        <f t="shared" si="95"/>
        <v>24197.5</v>
      </c>
    </row>
    <row r="251" spans="1:43">
      <c r="A251" t="str">
        <f>bitcoin_futures!A255</f>
        <v>12.12.2024</v>
      </c>
      <c r="B251">
        <f>ROUND(bitcoin_futures!D255/bitcoin_futures!B255, 0)</f>
        <v>1754</v>
      </c>
      <c r="C251">
        <f t="shared" si="96"/>
        <v>1746</v>
      </c>
      <c r="D251">
        <f t="shared" si="96"/>
        <v>91018.98000000001</v>
      </c>
      <c r="E251">
        <f t="shared" si="96"/>
        <v>44340</v>
      </c>
      <c r="F251">
        <f>'Future Returns'!S251*F$4</f>
        <v>25537.5</v>
      </c>
      <c r="G251">
        <f t="shared" si="80"/>
        <v>-28335</v>
      </c>
      <c r="H251">
        <f t="shared" si="81"/>
        <v>1</v>
      </c>
      <c r="O251">
        <f t="shared" si="94"/>
        <v>26800</v>
      </c>
      <c r="R251">
        <f t="shared" si="98"/>
        <v>51917.5</v>
      </c>
      <c r="T251">
        <f t="shared" si="97"/>
        <v>51917.5</v>
      </c>
      <c r="W251">
        <f>(C251-C250)*bitcoin_futures!B255</f>
        <v>0</v>
      </c>
      <c r="X251">
        <f>C251*bitcoin_futures!B255</f>
        <v>99382.32</v>
      </c>
      <c r="Y251">
        <f t="shared" si="82"/>
        <v>-1396.7999999999884</v>
      </c>
      <c r="AA251">
        <f>-'Future CF'!Q251</f>
        <v>1745</v>
      </c>
      <c r="AC251">
        <f t="shared" si="79"/>
        <v>151299.82</v>
      </c>
      <c r="AD251">
        <f t="shared" si="86"/>
        <v>348.20000000001164</v>
      </c>
      <c r="AE251">
        <f t="shared" si="88"/>
        <v>1745</v>
      </c>
      <c r="AF251">
        <f t="shared" si="87"/>
        <v>2.3013907088588184E-3</v>
      </c>
      <c r="AG251">
        <f>AF251-(bitcoin_futures!S255/100/360)</f>
        <v>2.1813073755254852E-3</v>
      </c>
      <c r="AI251">
        <f>-'Future Returns'!Q251+Compare_IBIT_to_BTC!B250</f>
        <v>3.2227076279940196E-3</v>
      </c>
      <c r="AK251">
        <f>'Implied Rates'!M251</f>
        <v>5.9238295203695612E-2</v>
      </c>
      <c r="AL251">
        <f t="shared" si="83"/>
        <v>0</v>
      </c>
      <c r="AM251">
        <f t="shared" si="84"/>
        <v>0</v>
      </c>
      <c r="AN251">
        <f t="shared" si="85"/>
        <v>1754</v>
      </c>
      <c r="AQ251">
        <f t="shared" si="95"/>
        <v>24243.75</v>
      </c>
    </row>
    <row r="252" spans="1:43" s="3" customFormat="1">
      <c r="A252" s="3" t="str">
        <f>bitcoin_futures!A256</f>
        <v>13.12.2024</v>
      </c>
      <c r="B252">
        <f>ROUND(bitcoin_futures!D256/bitcoin_futures!B256, 0)</f>
        <v>1755</v>
      </c>
      <c r="C252" s="3">
        <f>B252</f>
        <v>1755</v>
      </c>
      <c r="D252" s="3">
        <f>B252*bitcoin_futures!B256</f>
        <v>101632.04999999999</v>
      </c>
      <c r="E252" s="3">
        <f>'Future Returns'!S252</f>
        <v>50915</v>
      </c>
      <c r="F252" s="3">
        <f>'Future Returns'!S252*F$4</f>
        <v>25457.5</v>
      </c>
      <c r="G252">
        <f t="shared" si="80"/>
        <v>-30230</v>
      </c>
      <c r="H252">
        <f t="shared" si="81"/>
        <v>1</v>
      </c>
      <c r="N252"/>
      <c r="O252">
        <f t="shared" si="94"/>
        <v>24905</v>
      </c>
      <c r="P252"/>
      <c r="Q252"/>
      <c r="R252">
        <f t="shared" si="98"/>
        <v>50022.5</v>
      </c>
      <c r="S252"/>
      <c r="T252">
        <f t="shared" si="97"/>
        <v>50022.5</v>
      </c>
      <c r="U252"/>
      <c r="V252"/>
      <c r="W252">
        <f>(C252-C251)*bitcoin_futures!B256</f>
        <v>521.18999999999994</v>
      </c>
      <c r="X252">
        <f>C252*bitcoin_futures!B256</f>
        <v>101632.04999999999</v>
      </c>
      <c r="Y252">
        <f t="shared" si="82"/>
        <v>1728.5399999999813</v>
      </c>
      <c r="AA252">
        <f>-'Future CF'!Q252</f>
        <v>-1895</v>
      </c>
      <c r="AC252">
        <f t="shared" si="79"/>
        <v>151654.54999999999</v>
      </c>
      <c r="AD252">
        <f t="shared" si="86"/>
        <v>-166.46000000001868</v>
      </c>
      <c r="AE252">
        <f t="shared" si="88"/>
        <v>-1373.81</v>
      </c>
      <c r="AF252">
        <f t="shared" si="87"/>
        <v>-1.0976261510124074E-3</v>
      </c>
      <c r="AG252">
        <f>AF252-(bitcoin_futures!S256/100/360)</f>
        <v>-1.2171261510124075E-3</v>
      </c>
      <c r="AI252">
        <f>-'Future Returns'!Q252+Compare_IBIT_to_BTC!B251</f>
        <v>-1.4807300286266006E-3</v>
      </c>
      <c r="AK252">
        <f>'Implied Rates'!M252</f>
        <v>7.1363702776876758E-2</v>
      </c>
      <c r="AL252">
        <f t="shared" si="83"/>
        <v>0</v>
      </c>
      <c r="AM252">
        <f t="shared" si="84"/>
        <v>0</v>
      </c>
      <c r="AN252">
        <f t="shared" si="85"/>
        <v>1755</v>
      </c>
      <c r="AQ252">
        <f t="shared" si="95"/>
        <v>25537.5</v>
      </c>
    </row>
    <row r="253" spans="1:43">
      <c r="A253" t="str">
        <f>bitcoin_futures!A257</f>
        <v>16.12.2024</v>
      </c>
      <c r="B253">
        <f>ROUND(bitcoin_futures!D257/bitcoin_futures!B257, 0)</f>
        <v>1765</v>
      </c>
      <c r="C253">
        <f t="shared" ref="C253:E274" si="99">C$252</f>
        <v>1755</v>
      </c>
      <c r="D253">
        <f t="shared" si="99"/>
        <v>101632.04999999999</v>
      </c>
      <c r="E253">
        <f t="shared" si="99"/>
        <v>50915</v>
      </c>
      <c r="F253">
        <f>'Future Returns'!S253*F$4</f>
        <v>25956.25</v>
      </c>
      <c r="G253">
        <f t="shared" si="80"/>
        <v>-34655</v>
      </c>
      <c r="H253">
        <f t="shared" si="81"/>
        <v>1</v>
      </c>
      <c r="O253">
        <f t="shared" si="94"/>
        <v>20480</v>
      </c>
      <c r="R253">
        <f t="shared" si="98"/>
        <v>45597.5</v>
      </c>
      <c r="T253">
        <f t="shared" si="97"/>
        <v>45597.5</v>
      </c>
      <c r="W253">
        <f>(C253-C252)*bitcoin_futures!B257</f>
        <v>0</v>
      </c>
      <c r="X253">
        <f>C253*bitcoin_futures!B257</f>
        <v>105686.09999999999</v>
      </c>
      <c r="Y253">
        <f t="shared" si="82"/>
        <v>4054.0500000000029</v>
      </c>
      <c r="AA253">
        <f>-'Future CF'!Q253</f>
        <v>-4425</v>
      </c>
      <c r="AC253">
        <f t="shared" si="79"/>
        <v>151283.59999999998</v>
      </c>
      <c r="AD253">
        <f t="shared" si="86"/>
        <v>-370.94999999999709</v>
      </c>
      <c r="AE253">
        <f t="shared" si="88"/>
        <v>-4425.0000000000146</v>
      </c>
      <c r="AF253">
        <f t="shared" si="87"/>
        <v>-2.4520172708740215E-3</v>
      </c>
      <c r="AG253">
        <f>AF253-(bitcoin_futures!S257/100/360)</f>
        <v>-2.5717950486517992E-3</v>
      </c>
      <c r="AI253">
        <f>-'Future Returns'!Q253+Compare_IBIT_to_BTC!B252</f>
        <v>-2.73030923920526E-3</v>
      </c>
      <c r="AK253">
        <f>'Implied Rates'!M253</f>
        <v>6.6004351596370414E-2</v>
      </c>
      <c r="AL253">
        <f t="shared" si="83"/>
        <v>0</v>
      </c>
      <c r="AM253">
        <f t="shared" si="84"/>
        <v>0</v>
      </c>
      <c r="AN253">
        <f t="shared" si="85"/>
        <v>1765</v>
      </c>
      <c r="AQ253">
        <f t="shared" si="95"/>
        <v>25457.5</v>
      </c>
    </row>
    <row r="254" spans="1:43">
      <c r="A254" t="str">
        <f>bitcoin_futures!A258</f>
        <v>17.12.2024</v>
      </c>
      <c r="B254">
        <f>ROUND(bitcoin_futures!D258/bitcoin_futures!B258, 0)</f>
        <v>1754</v>
      </c>
      <c r="C254">
        <f t="shared" si="99"/>
        <v>1755</v>
      </c>
      <c r="D254">
        <f t="shared" si="99"/>
        <v>101632.04999999999</v>
      </c>
      <c r="E254">
        <f t="shared" si="99"/>
        <v>50915</v>
      </c>
      <c r="F254">
        <f>'Future Returns'!S254*F$4</f>
        <v>27062.5</v>
      </c>
      <c r="G254">
        <f t="shared" si="80"/>
        <v>-35300</v>
      </c>
      <c r="H254">
        <f t="shared" si="81"/>
        <v>1</v>
      </c>
      <c r="R254">
        <f t="shared" si="98"/>
        <v>44952.5</v>
      </c>
      <c r="T254">
        <f t="shared" si="97"/>
        <v>44952.5</v>
      </c>
      <c r="W254">
        <f>(C254-C253)*bitcoin_futures!B258</f>
        <v>0</v>
      </c>
      <c r="X254">
        <f>C254*bitcoin_futures!B258</f>
        <v>106581.15</v>
      </c>
      <c r="Y254">
        <f t="shared" si="82"/>
        <v>895.05000000000291</v>
      </c>
      <c r="AA254">
        <f>-'Future CF'!Q254</f>
        <v>-645</v>
      </c>
      <c r="AC254">
        <f t="shared" si="79"/>
        <v>151533.65</v>
      </c>
      <c r="AD254">
        <f t="shared" si="86"/>
        <v>250.05000000000291</v>
      </c>
      <c r="AE254">
        <f t="shared" si="88"/>
        <v>-644.99999999998545</v>
      </c>
      <c r="AF254">
        <f t="shared" si="87"/>
        <v>1.6501285358070826E-3</v>
      </c>
      <c r="AG254">
        <f>AF254-(bitcoin_futures!S258/100/360)</f>
        <v>1.5298507580293048E-3</v>
      </c>
      <c r="AI254">
        <f>-'Future Returns'!Q254+Compare_IBIT_to_BTC!B253</f>
        <v>2.5105176324224238E-3</v>
      </c>
      <c r="AK254">
        <f>'Implied Rates'!M254</f>
        <v>8.0944712449212197E-2</v>
      </c>
      <c r="AL254">
        <f t="shared" si="83"/>
        <v>0</v>
      </c>
      <c r="AM254">
        <f t="shared" si="84"/>
        <v>0</v>
      </c>
      <c r="AN254">
        <f t="shared" si="85"/>
        <v>1754</v>
      </c>
      <c r="AQ254">
        <f t="shared" si="95"/>
        <v>25956.25</v>
      </c>
    </row>
    <row r="255" spans="1:43">
      <c r="A255" t="str">
        <f>bitcoin_futures!A259</f>
        <v>18.12.2024</v>
      </c>
      <c r="B255">
        <f>ROUND(bitcoin_futures!D259/bitcoin_futures!B259, 0)</f>
        <v>1772</v>
      </c>
      <c r="C255">
        <f t="shared" si="99"/>
        <v>1755</v>
      </c>
      <c r="D255">
        <f t="shared" si="99"/>
        <v>101632.04999999999</v>
      </c>
      <c r="E255">
        <f t="shared" si="99"/>
        <v>50915</v>
      </c>
      <c r="F255">
        <f>'Future Returns'!S255*F$4</f>
        <v>27223.75</v>
      </c>
      <c r="G255">
        <f t="shared" si="80"/>
        <v>-28565</v>
      </c>
      <c r="H255">
        <f t="shared" si="81"/>
        <v>1</v>
      </c>
      <c r="R255">
        <f t="shared" si="98"/>
        <v>51687.5</v>
      </c>
      <c r="T255">
        <f t="shared" si="97"/>
        <v>51687.5</v>
      </c>
      <c r="W255">
        <f>(C255-C254)*bitcoin_futures!B259</f>
        <v>0</v>
      </c>
      <c r="X255">
        <f>C255*bitcoin_futures!B259</f>
        <v>100350.9</v>
      </c>
      <c r="Y255">
        <f t="shared" si="82"/>
        <v>-6230.25</v>
      </c>
      <c r="AA255">
        <f>-'Future CF'!Q255</f>
        <v>6735</v>
      </c>
      <c r="AC255">
        <f t="shared" si="79"/>
        <v>152038.39999999999</v>
      </c>
      <c r="AD255">
        <f t="shared" si="86"/>
        <v>504.75</v>
      </c>
      <c r="AE255">
        <f t="shared" si="88"/>
        <v>6735</v>
      </c>
      <c r="AF255">
        <f t="shared" si="87"/>
        <v>3.3198849764270082E-3</v>
      </c>
      <c r="AG255">
        <f>AF255-(bitcoin_futures!S259/100/360)</f>
        <v>3.1999960875381192E-3</v>
      </c>
      <c r="AI255">
        <f>-'Future Returns'!Q255+Compare_IBIT_to_BTC!B254</f>
        <v>3.3931111359386326E-3</v>
      </c>
      <c r="AK255">
        <f>'Implied Rates'!M255</f>
        <v>2.9176636507348475E-2</v>
      </c>
      <c r="AL255">
        <f t="shared" si="83"/>
        <v>0</v>
      </c>
      <c r="AM255">
        <f t="shared" si="84"/>
        <v>0</v>
      </c>
      <c r="AN255">
        <f t="shared" si="85"/>
        <v>1772</v>
      </c>
      <c r="AQ255">
        <f t="shared" si="95"/>
        <v>27062.5</v>
      </c>
    </row>
    <row r="256" spans="1:43">
      <c r="A256" t="str">
        <f>bitcoin_futures!A260</f>
        <v>19.12.2024</v>
      </c>
      <c r="B256">
        <f>ROUND(bitcoin_futures!D260/bitcoin_futures!B260, 0)</f>
        <v>1763</v>
      </c>
      <c r="C256">
        <f t="shared" si="99"/>
        <v>1755</v>
      </c>
      <c r="D256">
        <f t="shared" si="99"/>
        <v>101632.04999999999</v>
      </c>
      <c r="E256">
        <f t="shared" si="99"/>
        <v>50915</v>
      </c>
      <c r="F256">
        <f>'Future Returns'!S256*F$4</f>
        <v>25540</v>
      </c>
      <c r="G256">
        <f t="shared" si="80"/>
        <v>-23905</v>
      </c>
      <c r="H256">
        <f t="shared" si="81"/>
        <v>1</v>
      </c>
      <c r="R256">
        <f t="shared" si="98"/>
        <v>56347.5</v>
      </c>
      <c r="T256">
        <f t="shared" si="97"/>
        <v>56347.5</v>
      </c>
      <c r="W256">
        <f>(C256-C255)*bitcoin_futures!B260</f>
        <v>0</v>
      </c>
      <c r="X256">
        <f>C256*bitcoin_futures!B260</f>
        <v>96033.599999999991</v>
      </c>
      <c r="Y256">
        <f t="shared" si="82"/>
        <v>-4317.3000000000029</v>
      </c>
      <c r="AA256">
        <f>-'Future CF'!Q256</f>
        <v>4660</v>
      </c>
      <c r="AC256">
        <f t="shared" si="79"/>
        <v>152381.09999999998</v>
      </c>
      <c r="AD256">
        <f t="shared" si="86"/>
        <v>342.69999999999709</v>
      </c>
      <c r="AE256">
        <f t="shared" si="88"/>
        <v>4659.9999999999854</v>
      </c>
      <c r="AF256">
        <f t="shared" si="87"/>
        <v>2.2489665713136152E-3</v>
      </c>
      <c r="AG256">
        <f>AF256-(bitcoin_futures!S260/100/360)</f>
        <v>2.1295221268691706E-3</v>
      </c>
      <c r="AI256">
        <f>-'Future Returns'!Q256+Compare_IBIT_to_BTC!B255</f>
        <v>2.5926863278884216E-3</v>
      </c>
      <c r="AK256">
        <f>'Implied Rates'!M256</f>
        <v>3.9321415819919325E-2</v>
      </c>
      <c r="AL256">
        <f t="shared" si="83"/>
        <v>0</v>
      </c>
      <c r="AM256">
        <f t="shared" si="84"/>
        <v>0</v>
      </c>
      <c r="AN256">
        <f t="shared" si="85"/>
        <v>1763</v>
      </c>
      <c r="AQ256">
        <f t="shared" si="95"/>
        <v>27223.75</v>
      </c>
    </row>
    <row r="257" spans="1:43">
      <c r="A257" t="str">
        <f>bitcoin_futures!A261</f>
        <v>20.12.2024</v>
      </c>
      <c r="B257">
        <f>ROUND(bitcoin_futures!D261/bitcoin_futures!B261, 0)</f>
        <v>1767</v>
      </c>
      <c r="C257">
        <f t="shared" si="99"/>
        <v>1755</v>
      </c>
      <c r="D257">
        <f t="shared" si="99"/>
        <v>101632.04999999999</v>
      </c>
      <c r="E257">
        <f t="shared" si="99"/>
        <v>50915</v>
      </c>
      <c r="F257">
        <f>'Future Returns'!S257*F$4</f>
        <v>24375</v>
      </c>
      <c r="G257">
        <f t="shared" si="80"/>
        <v>-24180</v>
      </c>
      <c r="H257">
        <f t="shared" si="81"/>
        <v>1</v>
      </c>
      <c r="R257">
        <f t="shared" si="98"/>
        <v>56072.5</v>
      </c>
      <c r="T257">
        <f t="shared" si="97"/>
        <v>56072.5</v>
      </c>
      <c r="W257">
        <f>(C257-C256)*bitcoin_futures!B261</f>
        <v>0</v>
      </c>
      <c r="X257">
        <f>C257*bitcoin_futures!B261</f>
        <v>96191.55</v>
      </c>
      <c r="Y257">
        <f t="shared" si="82"/>
        <v>157.95000000001164</v>
      </c>
      <c r="AA257">
        <f>-'Future CF'!Q257</f>
        <v>-275</v>
      </c>
      <c r="AC257">
        <f t="shared" si="79"/>
        <v>152264.04999999999</v>
      </c>
      <c r="AD257">
        <f t="shared" si="86"/>
        <v>-117.04999999998836</v>
      </c>
      <c r="AE257">
        <f t="shared" si="88"/>
        <v>-275</v>
      </c>
      <c r="AF257">
        <f t="shared" si="87"/>
        <v>-7.687303733217944E-4</v>
      </c>
      <c r="AG257">
        <f>AF257-(bitcoin_futures!S261/100/360)</f>
        <v>-8.8698037332179437E-4</v>
      </c>
      <c r="AI257">
        <f>-'Future Returns'!Q257+Compare_IBIT_to_BTC!B256</f>
        <v>-1.1757759784074952E-3</v>
      </c>
      <c r="AK257">
        <f>'Implied Rates'!M257</f>
        <v>3.6468555677193759E-2</v>
      </c>
      <c r="AL257">
        <f t="shared" si="83"/>
        <v>0</v>
      </c>
      <c r="AM257">
        <f t="shared" si="84"/>
        <v>0</v>
      </c>
      <c r="AN257">
        <f t="shared" si="85"/>
        <v>1767</v>
      </c>
      <c r="AQ257">
        <f t="shared" si="95"/>
        <v>25540</v>
      </c>
    </row>
    <row r="258" spans="1:43">
      <c r="A258" t="str">
        <f>bitcoin_futures!A262</f>
        <v>23.12.2024</v>
      </c>
      <c r="B258">
        <f>ROUND(bitcoin_futures!D262/bitcoin_futures!B262, 0)</f>
        <v>1755</v>
      </c>
      <c r="C258">
        <f t="shared" si="99"/>
        <v>1755</v>
      </c>
      <c r="D258">
        <f t="shared" si="99"/>
        <v>101632.04999999999</v>
      </c>
      <c r="E258">
        <f t="shared" si="99"/>
        <v>50915</v>
      </c>
      <c r="F258">
        <f>'Future Returns'!S258*F$4</f>
        <v>24443.75</v>
      </c>
      <c r="G258">
        <f t="shared" si="80"/>
        <v>-20575</v>
      </c>
      <c r="H258">
        <f t="shared" si="81"/>
        <v>1</v>
      </c>
      <c r="R258">
        <f t="shared" si="98"/>
        <v>59677.5</v>
      </c>
      <c r="T258">
        <f t="shared" si="97"/>
        <v>59677.5</v>
      </c>
      <c r="W258">
        <f>(C258-C257)*bitcoin_futures!B262</f>
        <v>0</v>
      </c>
      <c r="X258">
        <f>C258*bitcoin_futures!B262</f>
        <v>92786.849999999991</v>
      </c>
      <c r="Y258">
        <f t="shared" si="82"/>
        <v>-3404.7000000000116</v>
      </c>
      <c r="AA258">
        <f>-'Future CF'!Q258</f>
        <v>3605</v>
      </c>
      <c r="AC258">
        <f t="shared" si="79"/>
        <v>152464.34999999998</v>
      </c>
      <c r="AD258">
        <f t="shared" si="86"/>
        <v>200.29999999998836</v>
      </c>
      <c r="AE258">
        <f t="shared" si="88"/>
        <v>3605</v>
      </c>
      <c r="AF258">
        <f t="shared" si="87"/>
        <v>1.3137497388733064E-3</v>
      </c>
      <c r="AG258">
        <f>AF258-(bitcoin_futures!S262/100/360)</f>
        <v>1.1939719610955285E-3</v>
      </c>
      <c r="AI258">
        <f>-'Future Returns'!Q258+Compare_IBIT_to_BTC!B257</f>
        <v>1.4753647231449951E-3</v>
      </c>
      <c r="AK258">
        <f>'Implied Rates'!M258</f>
        <v>6.2000293348302371E-2</v>
      </c>
      <c r="AL258">
        <f t="shared" si="83"/>
        <v>0</v>
      </c>
      <c r="AM258">
        <f t="shared" si="84"/>
        <v>0</v>
      </c>
      <c r="AN258">
        <f t="shared" si="85"/>
        <v>1755</v>
      </c>
      <c r="AQ258">
        <f t="shared" si="95"/>
        <v>24375</v>
      </c>
    </row>
    <row r="259" spans="1:43">
      <c r="A259" t="str">
        <f>bitcoin_futures!A263</f>
        <v>24.12.2024</v>
      </c>
      <c r="B259">
        <f>ROUND(bitcoin_futures!D263/bitcoin_futures!B263, 0)</f>
        <v>1736</v>
      </c>
      <c r="C259">
        <f t="shared" si="99"/>
        <v>1755</v>
      </c>
      <c r="D259">
        <f t="shared" si="99"/>
        <v>101632.04999999999</v>
      </c>
      <c r="E259">
        <f t="shared" si="99"/>
        <v>50915</v>
      </c>
      <c r="F259">
        <f>'Future Returns'!S259*F$4</f>
        <v>23542.5</v>
      </c>
      <c r="G259">
        <f t="shared" si="80"/>
        <v>-26725</v>
      </c>
      <c r="H259">
        <f t="shared" si="81"/>
        <v>1</v>
      </c>
      <c r="R259">
        <f t="shared" si="98"/>
        <v>53527.5</v>
      </c>
      <c r="T259">
        <f t="shared" si="97"/>
        <v>53527.5</v>
      </c>
      <c r="W259">
        <f>(C259-C258)*bitcoin_futures!B263</f>
        <v>0</v>
      </c>
      <c r="X259">
        <f>C259*bitcoin_futures!B263</f>
        <v>98683.65</v>
      </c>
      <c r="Y259">
        <f t="shared" si="82"/>
        <v>5896.8000000000029</v>
      </c>
      <c r="AA259">
        <f>-'Future CF'!Q259</f>
        <v>-6150</v>
      </c>
      <c r="AC259">
        <f t="shared" si="79"/>
        <v>152211.15</v>
      </c>
      <c r="AD259">
        <f t="shared" si="86"/>
        <v>-253.19999999999709</v>
      </c>
      <c r="AE259">
        <f t="shared" si="88"/>
        <v>-6149.9999999999854</v>
      </c>
      <c r="AF259">
        <f t="shared" si="87"/>
        <v>-1.6634786610573344E-3</v>
      </c>
      <c r="AG259">
        <f>AF259-(bitcoin_futures!S263/100/360)</f>
        <v>-1.7830897721684456E-3</v>
      </c>
      <c r="AI259">
        <f>-'Future Returns'!Q259+Compare_IBIT_to_BTC!B258</f>
        <v>-1.7553137996250134E-3</v>
      </c>
      <c r="AK259">
        <f>'Implied Rates'!M259</f>
        <v>0.1212482417201266</v>
      </c>
      <c r="AL259">
        <f t="shared" si="83"/>
        <v>1</v>
      </c>
      <c r="AM259">
        <f t="shared" si="84"/>
        <v>0</v>
      </c>
      <c r="AN259">
        <f t="shared" si="85"/>
        <v>1736</v>
      </c>
      <c r="AQ259">
        <f t="shared" si="95"/>
        <v>24443.75</v>
      </c>
    </row>
    <row r="260" spans="1:43">
      <c r="A260" t="str">
        <f>bitcoin_futures!A264</f>
        <v>25.12.2024</v>
      </c>
      <c r="B260">
        <f>ROUND(bitcoin_futures!D264/bitcoin_futures!B264, 0)</f>
        <v>1762</v>
      </c>
      <c r="C260">
        <f t="shared" si="99"/>
        <v>1755</v>
      </c>
      <c r="D260">
        <f t="shared" si="99"/>
        <v>101632.04999999999</v>
      </c>
      <c r="E260">
        <f t="shared" si="99"/>
        <v>50915</v>
      </c>
      <c r="F260">
        <f>'Future Returns'!S260*F$4</f>
        <v>25080</v>
      </c>
      <c r="G260">
        <f t="shared" si="80"/>
        <v>-26725</v>
      </c>
      <c r="H260">
        <f t="shared" si="81"/>
        <v>1</v>
      </c>
      <c r="R260">
        <f t="shared" si="98"/>
        <v>53527.5</v>
      </c>
      <c r="T260">
        <f t="shared" si="97"/>
        <v>53527.5</v>
      </c>
      <c r="W260">
        <f>(C260-C259)*bitcoin_futures!B264</f>
        <v>0</v>
      </c>
      <c r="X260">
        <f>C260*bitcoin_futures!B264</f>
        <v>98683.65</v>
      </c>
      <c r="Y260">
        <f t="shared" si="82"/>
        <v>0</v>
      </c>
      <c r="AA260">
        <f>-'Future CF'!Q260</f>
        <v>0</v>
      </c>
      <c r="AC260">
        <f t="shared" si="79"/>
        <v>152211.15</v>
      </c>
      <c r="AD260">
        <f t="shared" si="86"/>
        <v>0</v>
      </c>
      <c r="AE260">
        <f t="shared" si="88"/>
        <v>0</v>
      </c>
      <c r="AF260">
        <f t="shared" si="87"/>
        <v>0</v>
      </c>
      <c r="AG260">
        <f>AF260-(bitcoin_futures!S264/100/360)</f>
        <v>-1.1961111111111112E-4</v>
      </c>
      <c r="AI260">
        <f>-'Future Returns'!Q260+Compare_IBIT_to_BTC!B259</f>
        <v>0</v>
      </c>
      <c r="AK260">
        <f>'Implied Rates'!M260</f>
        <v>5.6018347766940257E-2</v>
      </c>
      <c r="AL260">
        <f t="shared" si="83"/>
        <v>0</v>
      </c>
      <c r="AM260">
        <f t="shared" si="84"/>
        <v>0</v>
      </c>
      <c r="AN260">
        <f t="shared" si="85"/>
        <v>1762</v>
      </c>
      <c r="AQ260">
        <f t="shared" si="95"/>
        <v>23542.5</v>
      </c>
    </row>
    <row r="261" spans="1:43">
      <c r="A261" t="str">
        <f>bitcoin_futures!A265</f>
        <v>26.12.2024</v>
      </c>
      <c r="B261">
        <f>ROUND(bitcoin_futures!D265/bitcoin_futures!B265, 0)</f>
        <v>1760</v>
      </c>
      <c r="C261">
        <f t="shared" si="99"/>
        <v>1755</v>
      </c>
      <c r="D261">
        <f t="shared" si="99"/>
        <v>101632.04999999999</v>
      </c>
      <c r="E261">
        <f t="shared" si="99"/>
        <v>50915</v>
      </c>
      <c r="F261">
        <f>'Future Returns'!S261*F$4</f>
        <v>25080</v>
      </c>
      <c r="G261">
        <f t="shared" si="80"/>
        <v>-22910</v>
      </c>
      <c r="H261">
        <f t="shared" si="81"/>
        <v>1</v>
      </c>
      <c r="R261">
        <f t="shared" si="98"/>
        <v>57342.5</v>
      </c>
      <c r="T261">
        <f t="shared" si="97"/>
        <v>57342.5</v>
      </c>
      <c r="W261">
        <f>(C261-C260)*bitcoin_futures!B265</f>
        <v>0</v>
      </c>
      <c r="X261">
        <f>C261*bitcoin_futures!B265</f>
        <v>95296.5</v>
      </c>
      <c r="Y261">
        <f t="shared" si="82"/>
        <v>-3387.1499999999942</v>
      </c>
      <c r="AA261">
        <f>-'Future CF'!Q261</f>
        <v>3815</v>
      </c>
      <c r="AC261">
        <f t="shared" si="79"/>
        <v>152639</v>
      </c>
      <c r="AD261">
        <f t="shared" si="86"/>
        <v>427.85000000000582</v>
      </c>
      <c r="AE261">
        <f t="shared" si="88"/>
        <v>3815</v>
      </c>
      <c r="AF261">
        <f t="shared" si="87"/>
        <v>2.8030188877023947E-3</v>
      </c>
      <c r="AG261">
        <f>AF261-(bitcoin_futures!S265/100/360)</f>
        <v>2.6839633321468393E-3</v>
      </c>
      <c r="AI261">
        <f>-'Future Returns'!Q261+Compare_IBIT_to_BTC!B260</f>
        <v>3.7049944534594051E-3</v>
      </c>
      <c r="AK261">
        <f>'Implied Rates'!M261</f>
        <v>4.4752205665917977E-2</v>
      </c>
      <c r="AL261">
        <f t="shared" si="83"/>
        <v>0</v>
      </c>
      <c r="AM261">
        <f t="shared" si="84"/>
        <v>0</v>
      </c>
      <c r="AN261">
        <f t="shared" si="85"/>
        <v>1760</v>
      </c>
      <c r="AQ261">
        <f t="shared" si="95"/>
        <v>25080</v>
      </c>
    </row>
    <row r="262" spans="1:43">
      <c r="A262" t="str">
        <f>bitcoin_futures!A266</f>
        <v>27.12.2024</v>
      </c>
      <c r="B262">
        <f>ROUND(bitcoin_futures!D266/bitcoin_futures!B266, 0)</f>
        <v>1758</v>
      </c>
      <c r="C262">
        <f t="shared" si="99"/>
        <v>1755</v>
      </c>
      <c r="D262">
        <f t="shared" si="99"/>
        <v>101632.04999999999</v>
      </c>
      <c r="E262">
        <f t="shared" si="99"/>
        <v>50915</v>
      </c>
      <c r="F262">
        <f>'Future Returns'!S262*F$4</f>
        <v>24126.25</v>
      </c>
      <c r="G262">
        <f t="shared" si="80"/>
        <v>-21715</v>
      </c>
      <c r="H262">
        <f t="shared" si="81"/>
        <v>1</v>
      </c>
      <c r="R262">
        <f t="shared" si="98"/>
        <v>58537.5</v>
      </c>
      <c r="T262">
        <f t="shared" si="97"/>
        <v>58537.5</v>
      </c>
      <c r="W262">
        <f>(C262-C261)*bitcoin_futures!B266</f>
        <v>0</v>
      </c>
      <c r="X262">
        <f>C262*bitcoin_futures!B266</f>
        <v>94208.4</v>
      </c>
      <c r="Y262">
        <f t="shared" si="82"/>
        <v>-1088.1000000000058</v>
      </c>
      <c r="AA262">
        <f>-'Future CF'!Q262</f>
        <v>1195</v>
      </c>
      <c r="AC262">
        <f t="shared" si="79"/>
        <v>152745.9</v>
      </c>
      <c r="AD262">
        <f t="shared" si="86"/>
        <v>106.89999999999418</v>
      </c>
      <c r="AE262">
        <f t="shared" si="88"/>
        <v>1195</v>
      </c>
      <c r="AF262">
        <f t="shared" si="87"/>
        <v>6.998551188607628E-4</v>
      </c>
      <c r="AG262">
        <f>AF262-(bitcoin_futures!S266/100/360)</f>
        <v>5.8041067441631832E-4</v>
      </c>
      <c r="AI262">
        <f>-'Future Returns'!Q262+Compare_IBIT_to_BTC!B261</f>
        <v>9.6473021226302184E-4</v>
      </c>
      <c r="AK262">
        <f>'Implied Rates'!M262</f>
        <v>4.4802874082609634E-2</v>
      </c>
      <c r="AL262">
        <f t="shared" si="83"/>
        <v>0</v>
      </c>
      <c r="AM262">
        <f t="shared" si="84"/>
        <v>0</v>
      </c>
      <c r="AN262">
        <f t="shared" si="85"/>
        <v>1758</v>
      </c>
      <c r="AQ262">
        <f t="shared" si="95"/>
        <v>25080</v>
      </c>
    </row>
    <row r="263" spans="1:43">
      <c r="A263" t="str">
        <f>bitcoin_futures!A267</f>
        <v>30.12.2024</v>
      </c>
      <c r="B263">
        <f>ROUND(bitcoin_futures!D267/bitcoin_futures!B267, 0)</f>
        <v>1764</v>
      </c>
      <c r="C263">
        <f t="shared" si="99"/>
        <v>1755</v>
      </c>
      <c r="D263">
        <f t="shared" si="99"/>
        <v>101632.04999999999</v>
      </c>
      <c r="E263">
        <f t="shared" si="99"/>
        <v>50915</v>
      </c>
      <c r="F263">
        <f>'Future Returns'!S263*F$4</f>
        <v>23827.5</v>
      </c>
      <c r="G263">
        <f t="shared" si="80"/>
        <v>-21360</v>
      </c>
      <c r="H263">
        <f t="shared" si="81"/>
        <v>1</v>
      </c>
      <c r="R263">
        <f t="shared" si="98"/>
        <v>58892.5</v>
      </c>
      <c r="T263">
        <f t="shared" si="97"/>
        <v>58892.5</v>
      </c>
      <c r="W263">
        <f>(C263-C262)*bitcoin_futures!B267</f>
        <v>0</v>
      </c>
      <c r="X263">
        <f>C263*bitcoin_futures!B267</f>
        <v>93980.25</v>
      </c>
      <c r="Y263">
        <f t="shared" si="82"/>
        <v>-228.14999999999418</v>
      </c>
      <c r="AA263">
        <f>-'Future CF'!Q263</f>
        <v>355</v>
      </c>
      <c r="AC263">
        <f t="shared" si="79"/>
        <v>152872.75</v>
      </c>
      <c r="AD263">
        <f t="shared" si="86"/>
        <v>126.85000000000582</v>
      </c>
      <c r="AE263">
        <f t="shared" si="88"/>
        <v>355</v>
      </c>
      <c r="AF263">
        <f t="shared" si="87"/>
        <v>8.2977509072091542E-4</v>
      </c>
      <c r="AG263">
        <f>AF263-(bitcoin_futures!S267/100/360)</f>
        <v>7.1002509072091535E-4</v>
      </c>
      <c r="AI263">
        <f>-'Future Returns'!Q263+Compare_IBIT_to_BTC!B262</f>
        <v>1.3029292913655974E-3</v>
      </c>
      <c r="AK263">
        <f>'Implied Rates'!M263</f>
        <v>2.639929705503441E-2</v>
      </c>
      <c r="AL263">
        <f t="shared" si="83"/>
        <v>0</v>
      </c>
      <c r="AM263">
        <f t="shared" si="84"/>
        <v>0</v>
      </c>
      <c r="AN263">
        <f t="shared" si="85"/>
        <v>1764</v>
      </c>
      <c r="AQ263">
        <f t="shared" si="95"/>
        <v>24126.25</v>
      </c>
    </row>
    <row r="264" spans="1:43">
      <c r="A264" t="str">
        <f>bitcoin_futures!A268</f>
        <v>31.12.2024</v>
      </c>
      <c r="B264">
        <f>ROUND(bitcoin_futures!D268/bitcoin_futures!B268, 0)</f>
        <v>1767</v>
      </c>
      <c r="C264">
        <f t="shared" si="99"/>
        <v>1755</v>
      </c>
      <c r="D264">
        <f t="shared" si="99"/>
        <v>101632.04999999999</v>
      </c>
      <c r="E264">
        <f t="shared" si="99"/>
        <v>50915</v>
      </c>
      <c r="F264">
        <f>'Future Returns'!S264*F$4</f>
        <v>23738.75</v>
      </c>
      <c r="G264">
        <f t="shared" si="80"/>
        <v>-20525</v>
      </c>
      <c r="H264">
        <f t="shared" si="81"/>
        <v>1</v>
      </c>
      <c r="R264">
        <f t="shared" si="98"/>
        <v>59727.5</v>
      </c>
      <c r="T264">
        <f t="shared" si="97"/>
        <v>59727.5</v>
      </c>
      <c r="W264">
        <f>(C264-C263)*bitcoin_futures!B268</f>
        <v>0</v>
      </c>
      <c r="X264">
        <f>C264*bitcoin_futures!B268</f>
        <v>93102.75</v>
      </c>
      <c r="Y264">
        <f t="shared" si="82"/>
        <v>-877.5</v>
      </c>
      <c r="AA264">
        <f>-'Future CF'!Q264</f>
        <v>835</v>
      </c>
      <c r="AC264">
        <f t="shared" si="79"/>
        <v>152830.25</v>
      </c>
      <c r="AD264">
        <f t="shared" si="86"/>
        <v>-42.5</v>
      </c>
      <c r="AE264">
        <f t="shared" si="88"/>
        <v>835</v>
      </c>
      <c r="AF264">
        <f t="shared" si="87"/>
        <v>-2.7808630817524669E-4</v>
      </c>
      <c r="AG264">
        <f>AF264-(bitcoin_futures!S268/100/360)</f>
        <v>-3.9697519706413561E-4</v>
      </c>
      <c r="AI264">
        <f>-'Future Returns'!Q264+Compare_IBIT_to_BTC!B263</f>
        <v>-5.4342906839600219E-4</v>
      </c>
      <c r="AK264">
        <f>'Implied Rates'!M264</f>
        <v>2.1439298769680759E-2</v>
      </c>
      <c r="AL264">
        <f t="shared" si="83"/>
        <v>0</v>
      </c>
      <c r="AM264">
        <f t="shared" si="84"/>
        <v>0</v>
      </c>
      <c r="AN264">
        <f t="shared" si="85"/>
        <v>1767</v>
      </c>
      <c r="AQ264">
        <f t="shared" si="95"/>
        <v>23827.5</v>
      </c>
    </row>
    <row r="265" spans="1:43">
      <c r="A265" t="str">
        <f>bitcoin_futures!A269</f>
        <v>01.01.2025</v>
      </c>
      <c r="B265">
        <f>ROUND(bitcoin_futures!D269/bitcoin_futures!B269, 0)</f>
        <v>1782</v>
      </c>
      <c r="C265">
        <f t="shared" si="99"/>
        <v>1755</v>
      </c>
      <c r="D265">
        <f t="shared" si="99"/>
        <v>101632.04999999999</v>
      </c>
      <c r="E265">
        <f t="shared" si="99"/>
        <v>50915</v>
      </c>
      <c r="F265">
        <f>'Future Returns'!S265*F$4</f>
        <v>23530</v>
      </c>
      <c r="G265">
        <f t="shared" si="80"/>
        <v>-20525</v>
      </c>
      <c r="H265">
        <f t="shared" si="81"/>
        <v>1</v>
      </c>
      <c r="R265">
        <f t="shared" si="98"/>
        <v>59727.5</v>
      </c>
      <c r="T265">
        <f t="shared" si="97"/>
        <v>59727.5</v>
      </c>
      <c r="W265">
        <f>(C265-C264)*bitcoin_futures!B269</f>
        <v>0</v>
      </c>
      <c r="X265">
        <f>C265*bitcoin_futures!B269</f>
        <v>93102.75</v>
      </c>
      <c r="Y265">
        <f t="shared" si="82"/>
        <v>0</v>
      </c>
      <c r="AA265">
        <f>-'Future CF'!Q265</f>
        <v>0</v>
      </c>
      <c r="AC265">
        <f t="shared" si="79"/>
        <v>152830.25</v>
      </c>
      <c r="AD265">
        <f t="shared" si="86"/>
        <v>0</v>
      </c>
      <c r="AE265">
        <f t="shared" si="88"/>
        <v>0</v>
      </c>
      <c r="AF265">
        <f t="shared" si="87"/>
        <v>0</v>
      </c>
      <c r="AG265">
        <f>AF265-(bitcoin_futures!S269/100/360)</f>
        <v>-1.188888888888889E-4</v>
      </c>
      <c r="AI265">
        <f>-'Future Returns'!Q265+Compare_IBIT_to_BTC!B264</f>
        <v>0</v>
      </c>
      <c r="AK265">
        <f>'Implied Rates'!M265</f>
        <v>-2.3413077932121107E-2</v>
      </c>
      <c r="AL265">
        <f t="shared" si="83"/>
        <v>0</v>
      </c>
      <c r="AM265">
        <f t="shared" si="84"/>
        <v>1</v>
      </c>
      <c r="AN265">
        <f t="shared" si="85"/>
        <v>1782</v>
      </c>
      <c r="AQ265">
        <f t="shared" si="95"/>
        <v>23738.75</v>
      </c>
    </row>
    <row r="266" spans="1:43">
      <c r="A266" t="str">
        <f>bitcoin_futures!A270</f>
        <v>02.01.2025</v>
      </c>
      <c r="B266">
        <f>ROUND(bitcoin_futures!D270/bitcoin_futures!B270, 0)</f>
        <v>1761</v>
      </c>
      <c r="C266">
        <f t="shared" si="99"/>
        <v>1755</v>
      </c>
      <c r="D266">
        <f t="shared" si="99"/>
        <v>101632.04999999999</v>
      </c>
      <c r="E266">
        <f t="shared" si="99"/>
        <v>50915</v>
      </c>
      <c r="F266">
        <f>'Future Returns'!S266*F$4</f>
        <v>23530</v>
      </c>
      <c r="G266">
        <f t="shared" si="80"/>
        <v>-24595</v>
      </c>
      <c r="H266">
        <f t="shared" si="81"/>
        <v>1</v>
      </c>
      <c r="R266">
        <f t="shared" si="98"/>
        <v>55657.5</v>
      </c>
      <c r="T266">
        <f t="shared" si="97"/>
        <v>55657.5</v>
      </c>
      <c r="W266">
        <f>(C266-C265)*bitcoin_futures!B270</f>
        <v>0</v>
      </c>
      <c r="X266">
        <f>C266*bitcoin_futures!B270</f>
        <v>97174.349999999991</v>
      </c>
      <c r="Y266">
        <f t="shared" si="82"/>
        <v>4071.5999999999913</v>
      </c>
      <c r="AA266">
        <f>-'Future CF'!Q266</f>
        <v>-4070</v>
      </c>
      <c r="AC266">
        <f t="shared" si="79"/>
        <v>152831.84999999998</v>
      </c>
      <c r="AD266">
        <f t="shared" si="86"/>
        <v>1.5999999999912689</v>
      </c>
      <c r="AE266">
        <f t="shared" si="88"/>
        <v>-4070.0000000000146</v>
      </c>
      <c r="AF266">
        <f t="shared" si="87"/>
        <v>1.0469022000265449E-5</v>
      </c>
      <c r="AG266">
        <f>AF266-(bitcoin_futures!S270/100/360)</f>
        <v>-1.0883653355529012E-4</v>
      </c>
      <c r="AI266">
        <f>-'Future Returns'!Q266+Compare_IBIT_to_BTC!B265</f>
        <v>4.8965905918327973E-4</v>
      </c>
      <c r="AK266">
        <f>'Implied Rates'!M266</f>
        <v>3.9521282983182804E-2</v>
      </c>
      <c r="AL266">
        <f t="shared" si="83"/>
        <v>0</v>
      </c>
      <c r="AM266">
        <f t="shared" si="84"/>
        <v>0</v>
      </c>
      <c r="AN266">
        <f t="shared" si="85"/>
        <v>1761</v>
      </c>
    </row>
    <row r="267" spans="1:43">
      <c r="A267" t="str">
        <f>bitcoin_futures!A271</f>
        <v>03.01.2025</v>
      </c>
      <c r="B267">
        <f>ROUND(bitcoin_futures!D271/bitcoin_futures!B271, 0)</f>
        <v>1760</v>
      </c>
      <c r="C267">
        <f t="shared" si="99"/>
        <v>1755</v>
      </c>
      <c r="D267">
        <f t="shared" si="99"/>
        <v>101632.04999999999</v>
      </c>
      <c r="E267">
        <f t="shared" si="99"/>
        <v>50915</v>
      </c>
      <c r="F267">
        <f>'Future Returns'!S267*F$4</f>
        <v>24547.5</v>
      </c>
      <c r="G267">
        <f t="shared" si="80"/>
        <v>-25635</v>
      </c>
      <c r="H267">
        <f t="shared" si="81"/>
        <v>1</v>
      </c>
      <c r="R267">
        <f t="shared" si="98"/>
        <v>54617.5</v>
      </c>
      <c r="T267">
        <f t="shared" si="97"/>
        <v>54617.5</v>
      </c>
      <c r="W267">
        <f>(C267-C266)*bitcoin_futures!B271</f>
        <v>0</v>
      </c>
      <c r="X267">
        <f>C267*bitcoin_futures!B271</f>
        <v>98209.8</v>
      </c>
      <c r="Y267">
        <f t="shared" si="82"/>
        <v>1035.4500000000116</v>
      </c>
      <c r="AA267">
        <f>-'Future CF'!Q267</f>
        <v>-1040</v>
      </c>
      <c r="AC267">
        <f t="shared" si="79"/>
        <v>152827.29999999999</v>
      </c>
      <c r="AD267">
        <f t="shared" si="86"/>
        <v>-4.5499999999883585</v>
      </c>
      <c r="AE267">
        <f t="shared" si="88"/>
        <v>-1040</v>
      </c>
      <c r="AF267">
        <f t="shared" si="87"/>
        <v>-2.9772167668920139E-5</v>
      </c>
      <c r="AG267">
        <f>AF267-(bitcoin_futures!S271/100/360)</f>
        <v>-1.4852216766892014E-4</v>
      </c>
      <c r="AI267">
        <f>-'Future Returns'!Q267+Compare_IBIT_to_BTC!B266</f>
        <v>6.3879719399428242E-5</v>
      </c>
      <c r="AK267">
        <f>'Implied Rates'!M267</f>
        <v>4.3980006294962681E-2</v>
      </c>
      <c r="AL267">
        <f t="shared" si="83"/>
        <v>0</v>
      </c>
      <c r="AM267">
        <f t="shared" si="84"/>
        <v>0</v>
      </c>
      <c r="AN267">
        <f t="shared" si="85"/>
        <v>1760</v>
      </c>
    </row>
    <row r="268" spans="1:43">
      <c r="A268" t="str">
        <f>bitcoin_futures!A272</f>
        <v>06.01.2025</v>
      </c>
      <c r="B268">
        <f>ROUND(bitcoin_futures!D272/bitcoin_futures!B272, 0)</f>
        <v>1756</v>
      </c>
      <c r="C268">
        <f t="shared" si="99"/>
        <v>1755</v>
      </c>
      <c r="D268">
        <f t="shared" si="99"/>
        <v>101632.04999999999</v>
      </c>
      <c r="E268">
        <f t="shared" si="99"/>
        <v>50915</v>
      </c>
      <c r="F268">
        <f>'Future Returns'!S268*F$4</f>
        <v>24807.5</v>
      </c>
      <c r="G268">
        <f t="shared" si="80"/>
        <v>-29555</v>
      </c>
      <c r="H268">
        <f t="shared" si="81"/>
        <v>1</v>
      </c>
      <c r="R268">
        <f t="shared" si="98"/>
        <v>50697.5</v>
      </c>
      <c r="T268">
        <f t="shared" si="97"/>
        <v>50697.5</v>
      </c>
      <c r="W268">
        <f>(C268-C267)*bitcoin_futures!B272</f>
        <v>0</v>
      </c>
      <c r="X268">
        <f>C268*bitcoin_futures!B272</f>
        <v>102088.35</v>
      </c>
      <c r="Y268">
        <f t="shared" si="82"/>
        <v>3878.5500000000029</v>
      </c>
      <c r="AA268">
        <f>-'Future CF'!Q268</f>
        <v>-3920</v>
      </c>
      <c r="AC268">
        <f t="shared" si="79"/>
        <v>152785.85</v>
      </c>
      <c r="AD268">
        <f t="shared" si="86"/>
        <v>-41.44999999999709</v>
      </c>
      <c r="AE268">
        <f t="shared" si="88"/>
        <v>-3919.9999999999854</v>
      </c>
      <c r="AF268">
        <f t="shared" si="87"/>
        <v>-2.7129475668065525E-4</v>
      </c>
      <c r="AG268">
        <f>AF268-(bitcoin_futures!S272/100/360)</f>
        <v>-3.9118364556954414E-4</v>
      </c>
      <c r="AI268">
        <f>-'Future Returns'!Q268+Compare_IBIT_to_BTC!B267</f>
        <v>-1.1687563934922873E-5</v>
      </c>
      <c r="AK268">
        <f>'Implied Rates'!M268</f>
        <v>6.4214573328319924E-2</v>
      </c>
      <c r="AL268">
        <f t="shared" si="83"/>
        <v>0</v>
      </c>
      <c r="AM268">
        <f t="shared" si="84"/>
        <v>0</v>
      </c>
      <c r="AN268">
        <f t="shared" si="85"/>
        <v>1756</v>
      </c>
    </row>
    <row r="269" spans="1:43">
      <c r="A269" t="str">
        <f>bitcoin_futures!A273</f>
        <v>07.01.2025</v>
      </c>
      <c r="B269">
        <f>ROUND(bitcoin_futures!D273/bitcoin_futures!B273, 0)</f>
        <v>1759</v>
      </c>
      <c r="C269">
        <f t="shared" si="99"/>
        <v>1755</v>
      </c>
      <c r="D269">
        <f t="shared" si="99"/>
        <v>101632.04999999999</v>
      </c>
      <c r="E269">
        <f t="shared" si="99"/>
        <v>50915</v>
      </c>
      <c r="F269">
        <f>'Future Returns'!S269*F$4</f>
        <v>25787.5</v>
      </c>
      <c r="G269">
        <f t="shared" si="80"/>
        <v>-23190</v>
      </c>
      <c r="H269">
        <f t="shared" si="81"/>
        <v>1</v>
      </c>
      <c r="R269">
        <f t="shared" si="98"/>
        <v>57062.5</v>
      </c>
      <c r="T269">
        <f t="shared" si="97"/>
        <v>57062.5</v>
      </c>
      <c r="W269">
        <f>(C269-C268)*bitcoin_futures!B273</f>
        <v>0</v>
      </c>
      <c r="X269">
        <f>C269*bitcoin_futures!B273</f>
        <v>96156.45</v>
      </c>
      <c r="Y269">
        <f t="shared" si="82"/>
        <v>-5931.9000000000087</v>
      </c>
      <c r="AA269">
        <f>-'Future CF'!Q269</f>
        <v>6365</v>
      </c>
      <c r="AC269">
        <f t="shared" si="79"/>
        <v>153218.95000000001</v>
      </c>
      <c r="AD269">
        <f t="shared" si="86"/>
        <v>433.09999999999127</v>
      </c>
      <c r="AE269">
        <f t="shared" si="88"/>
        <v>6365.0000000000146</v>
      </c>
      <c r="AF269">
        <f t="shared" si="87"/>
        <v>2.8266738546373752E-3</v>
      </c>
      <c r="AG269">
        <f>AF269-(bitcoin_futures!S273/100/360)</f>
        <v>2.7070905213040417E-3</v>
      </c>
      <c r="AI269">
        <f>-'Future Returns'!Q269+Compare_IBIT_to_BTC!B268</f>
        <v>3.6007003391783088E-3</v>
      </c>
      <c r="AK269">
        <f>'Implied Rates'!M269</f>
        <v>2.9517908227486123E-2</v>
      </c>
      <c r="AL269">
        <f t="shared" si="83"/>
        <v>0</v>
      </c>
      <c r="AM269">
        <f t="shared" si="84"/>
        <v>0</v>
      </c>
      <c r="AN269">
        <f t="shared" si="85"/>
        <v>1759</v>
      </c>
    </row>
    <row r="270" spans="1:43">
      <c r="A270" t="str">
        <f>bitcoin_futures!A274</f>
        <v>08.01.2025</v>
      </c>
      <c r="B270">
        <f>ROUND(bitcoin_futures!D274/bitcoin_futures!B274, 0)</f>
        <v>1763</v>
      </c>
      <c r="C270">
        <f t="shared" si="99"/>
        <v>1755</v>
      </c>
      <c r="D270">
        <f t="shared" si="99"/>
        <v>101632.04999999999</v>
      </c>
      <c r="E270">
        <f t="shared" si="99"/>
        <v>50915</v>
      </c>
      <c r="F270">
        <f>'Future Returns'!S270*F$4</f>
        <v>24196.25</v>
      </c>
      <c r="G270">
        <f t="shared" si="80"/>
        <v>-20635</v>
      </c>
      <c r="H270">
        <f t="shared" si="81"/>
        <v>1</v>
      </c>
      <c r="R270">
        <f t="shared" si="98"/>
        <v>59617.5</v>
      </c>
      <c r="T270">
        <f t="shared" si="97"/>
        <v>59617.5</v>
      </c>
      <c r="W270">
        <f>(C270-C269)*bitcoin_futures!B274</f>
        <v>0</v>
      </c>
      <c r="X270">
        <f>C270*bitcoin_futures!B274</f>
        <v>93611.700000000012</v>
      </c>
      <c r="Y270">
        <f t="shared" si="82"/>
        <v>-2544.7499999999854</v>
      </c>
      <c r="AA270">
        <f>-'Future CF'!Q270</f>
        <v>2555</v>
      </c>
      <c r="AC270">
        <f t="shared" ref="AC270:AC311" si="100">X270+T270</f>
        <v>153229.20000000001</v>
      </c>
      <c r="AD270">
        <f t="shared" si="86"/>
        <v>10.250000000014552</v>
      </c>
      <c r="AE270">
        <f t="shared" si="88"/>
        <v>2554.9999999999854</v>
      </c>
      <c r="AF270">
        <f t="shared" si="87"/>
        <v>6.6893255332629495E-5</v>
      </c>
      <c r="AG270">
        <f>AF270-(bitcoin_futures!S274/100/360)</f>
        <v>-5.2523411334037169E-5</v>
      </c>
      <c r="AI270">
        <f>-'Future Returns'!Q270+Compare_IBIT_to_BTC!B269</f>
        <v>-6.5964526642259269E-5</v>
      </c>
      <c r="AK270">
        <f>'Implied Rates'!M270</f>
        <v>1.4150423200305129E-2</v>
      </c>
      <c r="AL270">
        <f t="shared" si="83"/>
        <v>0</v>
      </c>
      <c r="AM270">
        <f t="shared" si="84"/>
        <v>0</v>
      </c>
      <c r="AN270">
        <f t="shared" si="85"/>
        <v>1763</v>
      </c>
    </row>
    <row r="271" spans="1:43">
      <c r="A271" t="str">
        <f>bitcoin_futures!A275</f>
        <v>09.01.2025</v>
      </c>
      <c r="B271">
        <f>ROUND(bitcoin_futures!D275/bitcoin_futures!B275, 0)</f>
        <v>1719</v>
      </c>
      <c r="C271">
        <f t="shared" si="99"/>
        <v>1755</v>
      </c>
      <c r="D271">
        <f t="shared" si="99"/>
        <v>101632.04999999999</v>
      </c>
      <c r="E271">
        <f t="shared" si="99"/>
        <v>50915</v>
      </c>
      <c r="F271">
        <f>'Future Returns'!S271*F$4</f>
        <v>23557.5</v>
      </c>
      <c r="G271">
        <f t="shared" ref="G271:G311" si="101">G270+AA271</f>
        <v>-18545</v>
      </c>
      <c r="H271">
        <f t="shared" ref="H271:H311" si="102">IF(G271&lt;F271,1,0)</f>
        <v>1</v>
      </c>
      <c r="R271">
        <f t="shared" si="98"/>
        <v>61707.5</v>
      </c>
      <c r="T271">
        <f t="shared" si="97"/>
        <v>61707.5</v>
      </c>
      <c r="W271">
        <f>(C271-C270)*bitcoin_futures!B275</f>
        <v>0</v>
      </c>
      <c r="X271">
        <f>C271*bitcoin_futures!B275</f>
        <v>93611.700000000012</v>
      </c>
      <c r="Y271">
        <f t="shared" ref="Y271:Y311" si="103">X271-X270-W271</f>
        <v>0</v>
      </c>
      <c r="AA271">
        <f>-'Future CF'!Q271</f>
        <v>2090</v>
      </c>
      <c r="AC271">
        <f t="shared" si="100"/>
        <v>155319.20000000001</v>
      </c>
      <c r="AD271">
        <f t="shared" si="86"/>
        <v>2090</v>
      </c>
      <c r="AE271">
        <f t="shared" si="88"/>
        <v>2090</v>
      </c>
      <c r="AF271">
        <f t="shared" si="87"/>
        <v>1.3456159959618642E-2</v>
      </c>
      <c r="AG271">
        <f>AF271-(bitcoin_futures!S275/100/360)</f>
        <v>1.3336632181840865E-2</v>
      </c>
      <c r="AI271">
        <f>-'Future Returns'!Q271+Compare_IBIT_to_BTC!B270</f>
        <v>2.2179772896105274E-2</v>
      </c>
      <c r="AK271">
        <f>'Implied Rates'!M271</f>
        <v>3.4379883969618552E-2</v>
      </c>
      <c r="AL271">
        <f t="shared" ref="AL271:AL311" si="104">IF(AK271&gt;$AI$4,1,0)</f>
        <v>0</v>
      </c>
      <c r="AM271">
        <f t="shared" ref="AM271:AM311" si="105">IF(AK271&lt;$AI$5,1,0)</f>
        <v>0</v>
      </c>
      <c r="AN271">
        <f t="shared" ref="AN271:AN311" si="106">B271</f>
        <v>1719</v>
      </c>
    </row>
    <row r="272" spans="1:43">
      <c r="A272" t="str">
        <f>bitcoin_futures!A276</f>
        <v>10.01.2025</v>
      </c>
      <c r="B272">
        <f>ROUND(bitcoin_futures!D276/bitcoin_futures!B276, 0)</f>
        <v>1764</v>
      </c>
      <c r="C272">
        <f t="shared" si="99"/>
        <v>1755</v>
      </c>
      <c r="D272">
        <f t="shared" si="99"/>
        <v>101632.04999999999</v>
      </c>
      <c r="E272">
        <f t="shared" si="99"/>
        <v>50915</v>
      </c>
      <c r="F272">
        <f>'Future Returns'!S272*F$4</f>
        <v>23035</v>
      </c>
      <c r="G272">
        <f t="shared" si="101"/>
        <v>-21615</v>
      </c>
      <c r="H272">
        <f t="shared" si="102"/>
        <v>1</v>
      </c>
      <c r="R272">
        <f t="shared" si="98"/>
        <v>58637.5</v>
      </c>
      <c r="T272">
        <f t="shared" si="97"/>
        <v>58637.5</v>
      </c>
      <c r="W272">
        <f>(C272-C271)*bitcoin_futures!B276</f>
        <v>0</v>
      </c>
      <c r="X272">
        <f>C272*bitcoin_futures!B276</f>
        <v>94489.200000000012</v>
      </c>
      <c r="Y272">
        <f t="shared" si="103"/>
        <v>877.5</v>
      </c>
      <c r="AA272">
        <f>-'Future CF'!Q272</f>
        <v>-3070</v>
      </c>
      <c r="AC272">
        <f t="shared" si="100"/>
        <v>153126.70000000001</v>
      </c>
      <c r="AD272">
        <f t="shared" ref="AD272:AD311" si="107">Y272+AA272</f>
        <v>-2192.5</v>
      </c>
      <c r="AE272">
        <f t="shared" si="88"/>
        <v>-3070</v>
      </c>
      <c r="AF272">
        <f t="shared" ref="AF272:AF311" si="108">AD272/AC272</f>
        <v>-1.4318208385604861E-2</v>
      </c>
      <c r="AG272">
        <f>AF272-(bitcoin_futures!S276/100/360)</f>
        <v>-1.4437736163382639E-2</v>
      </c>
      <c r="AI272">
        <f>-'Future Returns'!Q272+Compare_IBIT_to_BTC!B271</f>
        <v>-2.3945034328924641E-2</v>
      </c>
      <c r="AK272">
        <f>'Implied Rates'!M272</f>
        <v>2.0505765220854011E-2</v>
      </c>
      <c r="AL272">
        <f t="shared" si="104"/>
        <v>0</v>
      </c>
      <c r="AM272">
        <f t="shared" si="105"/>
        <v>0</v>
      </c>
      <c r="AN272">
        <f t="shared" si="106"/>
        <v>1764</v>
      </c>
    </row>
    <row r="273" spans="1:43">
      <c r="A273" t="str">
        <f>bitcoin_futures!A277</f>
        <v>13.01.2025</v>
      </c>
      <c r="B273">
        <f>ROUND(bitcoin_futures!D277/bitcoin_futures!B277, 0)</f>
        <v>1739</v>
      </c>
      <c r="C273">
        <f t="shared" si="99"/>
        <v>1755</v>
      </c>
      <c r="D273">
        <f t="shared" si="99"/>
        <v>101632.04999999999</v>
      </c>
      <c r="E273">
        <f t="shared" si="99"/>
        <v>50915</v>
      </c>
      <c r="F273">
        <f>'Future Returns'!S273*F$4</f>
        <v>23802.5</v>
      </c>
      <c r="G273">
        <f t="shared" si="101"/>
        <v>-20310</v>
      </c>
      <c r="H273">
        <f t="shared" si="102"/>
        <v>1</v>
      </c>
      <c r="R273">
        <f t="shared" si="98"/>
        <v>59942.5</v>
      </c>
      <c r="T273">
        <f t="shared" si="97"/>
        <v>59942.5</v>
      </c>
      <c r="W273">
        <f>(C273-C272)*bitcoin_futures!B277</f>
        <v>0</v>
      </c>
      <c r="X273">
        <f>C273*bitcoin_futures!B277</f>
        <v>93401.099999999991</v>
      </c>
      <c r="Y273">
        <f t="shared" si="103"/>
        <v>-1088.1000000000204</v>
      </c>
      <c r="AA273">
        <f>-'Future CF'!Q273</f>
        <v>1305</v>
      </c>
      <c r="AC273">
        <f t="shared" si="100"/>
        <v>153343.59999999998</v>
      </c>
      <c r="AD273">
        <f t="shared" si="107"/>
        <v>216.89999999997963</v>
      </c>
      <c r="AE273">
        <f t="shared" ref="AE273:AE310" si="109">AC273-AC272-Y273</f>
        <v>1304.9999999999854</v>
      </c>
      <c r="AF273">
        <f t="shared" si="108"/>
        <v>1.4144705093657619E-3</v>
      </c>
      <c r="AG273">
        <f>AF273-(bitcoin_futures!S277/100/360)</f>
        <v>1.2947205093657619E-3</v>
      </c>
      <c r="AI273">
        <f>-'Future Returns'!Q273+Compare_IBIT_to_BTC!B272</f>
        <v>2.1909416472509369E-3</v>
      </c>
      <c r="AK273">
        <f>'Implied Rates'!M273</f>
        <v>0.13758561737880726</v>
      </c>
      <c r="AL273">
        <f t="shared" si="104"/>
        <v>1</v>
      </c>
      <c r="AM273">
        <f t="shared" si="105"/>
        <v>0</v>
      </c>
      <c r="AN273">
        <f t="shared" si="106"/>
        <v>1739</v>
      </c>
      <c r="AQ273">
        <f t="shared" ref="AQ273:AQ309" si="110">F272</f>
        <v>23035</v>
      </c>
    </row>
    <row r="274" spans="1:43">
      <c r="A274" t="str">
        <f>bitcoin_futures!A278</f>
        <v>14.01.2025</v>
      </c>
      <c r="B274">
        <f>ROUND(bitcoin_futures!D278/bitcoin_futures!B278, 0)</f>
        <v>1760</v>
      </c>
      <c r="C274">
        <f t="shared" si="99"/>
        <v>1755</v>
      </c>
      <c r="D274">
        <f t="shared" si="99"/>
        <v>101632.04999999999</v>
      </c>
      <c r="E274">
        <f t="shared" si="99"/>
        <v>50915</v>
      </c>
      <c r="F274">
        <f>'Future Returns'!S274*F$4</f>
        <v>23476.25</v>
      </c>
      <c r="G274">
        <f t="shared" si="101"/>
        <v>-23310</v>
      </c>
      <c r="H274">
        <f t="shared" si="102"/>
        <v>1</v>
      </c>
      <c r="R274">
        <f t="shared" si="98"/>
        <v>56942.5</v>
      </c>
      <c r="T274">
        <f t="shared" si="97"/>
        <v>56942.5</v>
      </c>
      <c r="W274">
        <f>(C274-C273)*bitcoin_futures!B278</f>
        <v>0</v>
      </c>
      <c r="X274">
        <f>C274*bitcoin_futures!B278</f>
        <v>96226.65</v>
      </c>
      <c r="Y274">
        <f t="shared" si="103"/>
        <v>2825.5500000000029</v>
      </c>
      <c r="AA274">
        <f>-'Future CF'!Q274</f>
        <v>-3000</v>
      </c>
      <c r="AC274">
        <f t="shared" si="100"/>
        <v>153169.15</v>
      </c>
      <c r="AD274">
        <f t="shared" si="107"/>
        <v>-174.44999999999709</v>
      </c>
      <c r="AE274">
        <f t="shared" si="109"/>
        <v>-2999.9999999999854</v>
      </c>
      <c r="AF274">
        <f t="shared" si="108"/>
        <v>-1.1389369203915873E-3</v>
      </c>
      <c r="AG274">
        <f>AF274-(bitcoin_futures!S278/100/360)</f>
        <v>-1.2585480315026984E-3</v>
      </c>
      <c r="AI274">
        <f>-'Future Returns'!Q274+Compare_IBIT_to_BTC!B273</f>
        <v>-1.6953956180898143E-3</v>
      </c>
      <c r="AK274">
        <f>'Implied Rates'!M274</f>
        <v>3.9294358527350637E-2</v>
      </c>
      <c r="AL274">
        <f t="shared" si="104"/>
        <v>0</v>
      </c>
      <c r="AM274">
        <f t="shared" si="105"/>
        <v>0</v>
      </c>
      <c r="AN274">
        <f t="shared" si="106"/>
        <v>1760</v>
      </c>
      <c r="AQ274">
        <f t="shared" si="110"/>
        <v>23802.5</v>
      </c>
    </row>
    <row r="275" spans="1:43" s="3" customFormat="1">
      <c r="A275" s="3" t="str">
        <f>bitcoin_futures!A279</f>
        <v>15.01.2025</v>
      </c>
      <c r="B275">
        <f>ROUND(bitcoin_futures!D279/bitcoin_futures!B279, 0)</f>
        <v>1767</v>
      </c>
      <c r="C275" s="3">
        <f>B275</f>
        <v>1767</v>
      </c>
      <c r="D275" s="3">
        <f>B275*bitcoin_futures!B279</f>
        <v>100082.88</v>
      </c>
      <c r="E275" s="3">
        <f>'Future Returns'!S275</f>
        <v>48865</v>
      </c>
      <c r="F275" s="3">
        <f>'Future Returns'!S275*F$4</f>
        <v>24432.5</v>
      </c>
      <c r="G275">
        <f t="shared" si="101"/>
        <v>-26465</v>
      </c>
      <c r="H275">
        <f t="shared" si="102"/>
        <v>1</v>
      </c>
      <c r="N275"/>
      <c r="O275"/>
      <c r="P275"/>
      <c r="Q275"/>
      <c r="R275">
        <f t="shared" si="98"/>
        <v>53787.5</v>
      </c>
      <c r="S275"/>
      <c r="T275">
        <f t="shared" si="97"/>
        <v>53787.5</v>
      </c>
      <c r="U275"/>
      <c r="V275"/>
      <c r="W275">
        <f>(C275-C274)*bitcoin_futures!B279</f>
        <v>679.68000000000006</v>
      </c>
      <c r="X275">
        <f>C275*bitcoin_futures!B279</f>
        <v>100082.88</v>
      </c>
      <c r="Y275">
        <f t="shared" si="103"/>
        <v>3176.5500000000102</v>
      </c>
      <c r="AA275">
        <f>-'Future CF'!Q275</f>
        <v>-3155</v>
      </c>
      <c r="AC275">
        <f t="shared" si="100"/>
        <v>153870.38</v>
      </c>
      <c r="AD275">
        <f t="shared" si="107"/>
        <v>21.550000000010186</v>
      </c>
      <c r="AE275">
        <f t="shared" si="109"/>
        <v>-2475.3199999999997</v>
      </c>
      <c r="AF275">
        <f t="shared" si="108"/>
        <v>1.4005294586268122E-4</v>
      </c>
      <c r="AG275">
        <f>AF275-(bitcoin_futures!S279/100/360)</f>
        <v>2.0775168084903448E-5</v>
      </c>
      <c r="AI275">
        <f>-'Future Returns'!Q275+Compare_IBIT_to_BTC!B274</f>
        <v>4.534657328806313E-4</v>
      </c>
      <c r="AK275">
        <f>'Implied Rates'!M275</f>
        <v>3.2069704617353034E-2</v>
      </c>
      <c r="AL275">
        <f t="shared" si="104"/>
        <v>0</v>
      </c>
      <c r="AM275">
        <f t="shared" si="105"/>
        <v>0</v>
      </c>
      <c r="AN275">
        <f t="shared" si="106"/>
        <v>1767</v>
      </c>
      <c r="AQ275">
        <f t="shared" si="110"/>
        <v>23476.25</v>
      </c>
    </row>
    <row r="276" spans="1:43">
      <c r="A276" t="str">
        <f>bitcoin_futures!A280</f>
        <v>16.01.2025</v>
      </c>
      <c r="B276">
        <f>ROUND(bitcoin_futures!D280/bitcoin_futures!B280, 0)</f>
        <v>1760</v>
      </c>
      <c r="C276">
        <f t="shared" ref="C276:E291" si="111">C$275</f>
        <v>1767</v>
      </c>
      <c r="D276">
        <f t="shared" si="111"/>
        <v>100082.88</v>
      </c>
      <c r="E276">
        <f t="shared" si="111"/>
        <v>48865</v>
      </c>
      <c r="F276">
        <f>'Future Returns'!S276*F$4</f>
        <v>25235</v>
      </c>
      <c r="G276">
        <f t="shared" si="101"/>
        <v>-27110</v>
      </c>
      <c r="H276">
        <f t="shared" si="102"/>
        <v>1</v>
      </c>
      <c r="R276">
        <f t="shared" si="98"/>
        <v>53142.5</v>
      </c>
      <c r="T276">
        <f t="shared" si="97"/>
        <v>53142.5</v>
      </c>
      <c r="W276">
        <f>(C276-C275)*bitcoin_futures!B280</f>
        <v>0</v>
      </c>
      <c r="X276">
        <f>C276*bitcoin_futures!B280</f>
        <v>100878.03</v>
      </c>
      <c r="Y276">
        <f t="shared" si="103"/>
        <v>795.14999999999418</v>
      </c>
      <c r="AA276">
        <f>-'Future CF'!Q276</f>
        <v>-645</v>
      </c>
      <c r="AC276">
        <f t="shared" si="100"/>
        <v>154020.53</v>
      </c>
      <c r="AD276">
        <f t="shared" si="107"/>
        <v>150.14999999999418</v>
      </c>
      <c r="AE276">
        <f t="shared" si="109"/>
        <v>-645</v>
      </c>
      <c r="AF276">
        <f t="shared" si="108"/>
        <v>9.7487003842925476E-4</v>
      </c>
      <c r="AG276">
        <f>AF276-(bitcoin_futures!S280/100/360)</f>
        <v>8.55342260651477E-4</v>
      </c>
      <c r="AI276">
        <f>-'Future Returns'!Q276+Compare_IBIT_to_BTC!B275</f>
        <v>1.55498063961479E-3</v>
      </c>
      <c r="AK276">
        <f>'Implied Rates'!M276</f>
        <v>4.1129502037204446E-2</v>
      </c>
      <c r="AL276">
        <f t="shared" si="104"/>
        <v>0</v>
      </c>
      <c r="AM276">
        <f t="shared" si="105"/>
        <v>0</v>
      </c>
      <c r="AN276">
        <f t="shared" si="106"/>
        <v>1760</v>
      </c>
      <c r="AQ276">
        <f t="shared" si="110"/>
        <v>24432.5</v>
      </c>
    </row>
    <row r="277" spans="1:43">
      <c r="A277" t="str">
        <f>bitcoin_futures!A281</f>
        <v>17.01.2025</v>
      </c>
      <c r="B277">
        <f>ROUND(bitcoin_futures!D281/bitcoin_futures!B281, 0)</f>
        <v>1766</v>
      </c>
      <c r="C277">
        <f t="shared" si="111"/>
        <v>1767</v>
      </c>
      <c r="D277">
        <f t="shared" si="111"/>
        <v>100082.88</v>
      </c>
      <c r="E277">
        <f t="shared" si="111"/>
        <v>48865</v>
      </c>
      <c r="F277">
        <f>'Future Returns'!S277*F$4</f>
        <v>25396.25</v>
      </c>
      <c r="G277">
        <f t="shared" si="101"/>
        <v>-31780</v>
      </c>
      <c r="H277">
        <f t="shared" si="102"/>
        <v>1</v>
      </c>
      <c r="R277">
        <f t="shared" si="98"/>
        <v>48472.5</v>
      </c>
      <c r="T277">
        <f t="shared" si="97"/>
        <v>48472.5</v>
      </c>
      <c r="W277">
        <f>(C277-C276)*bitcoin_futures!B281</f>
        <v>0</v>
      </c>
      <c r="X277">
        <f>C277*bitcoin_futures!B281</f>
        <v>105348.54</v>
      </c>
      <c r="Y277">
        <f t="shared" si="103"/>
        <v>4470.5099999999948</v>
      </c>
      <c r="AA277">
        <f>-'Future CF'!Q277</f>
        <v>-4670</v>
      </c>
      <c r="AC277">
        <f t="shared" si="100"/>
        <v>153821.03999999998</v>
      </c>
      <c r="AD277">
        <f t="shared" si="107"/>
        <v>-199.49000000000524</v>
      </c>
      <c r="AE277">
        <f t="shared" si="109"/>
        <v>-4670.0000000000146</v>
      </c>
      <c r="AF277">
        <f t="shared" si="108"/>
        <v>-1.2968967054182267E-3</v>
      </c>
      <c r="AG277">
        <f>AF277-(bitcoin_futures!S281/100/360)</f>
        <v>-1.41648003875156E-3</v>
      </c>
      <c r="AI277">
        <f>-'Future Returns'!Q277+Compare_IBIT_to_BTC!B276</f>
        <v>-1.6553617456191369E-3</v>
      </c>
      <c r="AK277">
        <f>'Implied Rates'!M277</f>
        <v>3.5276751066181333E-2</v>
      </c>
      <c r="AL277">
        <f t="shared" si="104"/>
        <v>0</v>
      </c>
      <c r="AM277">
        <f t="shared" si="105"/>
        <v>0</v>
      </c>
      <c r="AN277">
        <f t="shared" si="106"/>
        <v>1766</v>
      </c>
      <c r="AQ277">
        <f t="shared" si="110"/>
        <v>25235</v>
      </c>
    </row>
    <row r="278" spans="1:43">
      <c r="A278" t="str">
        <f>bitcoin_futures!A282</f>
        <v>20.01.2025</v>
      </c>
      <c r="B278">
        <f>ROUND(bitcoin_futures!D282/bitcoin_futures!B282, 0)</f>
        <v>1741</v>
      </c>
      <c r="C278">
        <f t="shared" si="111"/>
        <v>1767</v>
      </c>
      <c r="D278">
        <f t="shared" si="111"/>
        <v>100082.88</v>
      </c>
      <c r="E278">
        <f t="shared" si="111"/>
        <v>48865</v>
      </c>
      <c r="F278">
        <f>'Future Returns'!S278*F$4</f>
        <v>26563.75</v>
      </c>
      <c r="G278">
        <f t="shared" si="101"/>
        <v>-31780</v>
      </c>
      <c r="H278">
        <f t="shared" si="102"/>
        <v>1</v>
      </c>
      <c r="R278">
        <f t="shared" si="98"/>
        <v>48472.5</v>
      </c>
      <c r="T278">
        <f t="shared" si="97"/>
        <v>48472.5</v>
      </c>
      <c r="W278">
        <f>(C278-C277)*bitcoin_futures!B282</f>
        <v>0</v>
      </c>
      <c r="X278">
        <f>C278*bitcoin_futures!B282</f>
        <v>105348.54</v>
      </c>
      <c r="Y278">
        <f t="shared" si="103"/>
        <v>0</v>
      </c>
      <c r="AA278">
        <f>-'Future CF'!Q278</f>
        <v>0</v>
      </c>
      <c r="AC278">
        <f t="shared" si="100"/>
        <v>153821.03999999998</v>
      </c>
      <c r="AD278">
        <f t="shared" si="107"/>
        <v>0</v>
      </c>
      <c r="AE278">
        <f t="shared" si="109"/>
        <v>0</v>
      </c>
      <c r="AF278">
        <f t="shared" si="108"/>
        <v>0</v>
      </c>
      <c r="AG278">
        <f>AF278-(bitcoin_futures!S282/100/360)</f>
        <v>-1.1958333333333333E-4</v>
      </c>
      <c r="AI278">
        <f>-'Future Returns'!Q278+Compare_IBIT_to_BTC!B277</f>
        <v>0</v>
      </c>
      <c r="AK278">
        <f>'Implied Rates'!M278</f>
        <v>0.10076175480642413</v>
      </c>
      <c r="AL278">
        <f t="shared" si="104"/>
        <v>1</v>
      </c>
      <c r="AM278">
        <f t="shared" si="105"/>
        <v>0</v>
      </c>
      <c r="AN278">
        <f t="shared" si="106"/>
        <v>1741</v>
      </c>
      <c r="AQ278">
        <f t="shared" si="110"/>
        <v>25396.25</v>
      </c>
    </row>
    <row r="279" spans="1:43">
      <c r="A279" t="str">
        <f>bitcoin_futures!A283</f>
        <v>21.01.2025</v>
      </c>
      <c r="B279">
        <f>ROUND(bitcoin_futures!D283/bitcoin_futures!B283, 0)</f>
        <v>1764</v>
      </c>
      <c r="C279">
        <f t="shared" si="111"/>
        <v>1767</v>
      </c>
      <c r="D279">
        <f t="shared" si="111"/>
        <v>100082.88</v>
      </c>
      <c r="E279">
        <f t="shared" si="111"/>
        <v>48865</v>
      </c>
      <c r="F279">
        <f>'Future Returns'!S279*F$4</f>
        <v>26563.75</v>
      </c>
      <c r="G279">
        <f t="shared" si="101"/>
        <v>-32835</v>
      </c>
      <c r="H279">
        <f t="shared" si="102"/>
        <v>1</v>
      </c>
      <c r="R279">
        <f t="shared" si="98"/>
        <v>47417.5</v>
      </c>
      <c r="T279">
        <f t="shared" si="97"/>
        <v>47417.5</v>
      </c>
      <c r="W279">
        <f>(C279-C278)*bitcoin_futures!B283</f>
        <v>0</v>
      </c>
      <c r="X279">
        <f>C279*bitcoin_futures!B283</f>
        <v>106762.14</v>
      </c>
      <c r="Y279">
        <f t="shared" si="103"/>
        <v>1413.6000000000058</v>
      </c>
      <c r="AA279">
        <f>-'Future CF'!Q279</f>
        <v>-1055</v>
      </c>
      <c r="AC279">
        <f t="shared" si="100"/>
        <v>154179.64000000001</v>
      </c>
      <c r="AD279">
        <f t="shared" si="107"/>
        <v>358.60000000000582</v>
      </c>
      <c r="AE279">
        <f t="shared" si="109"/>
        <v>-1054.9999999999709</v>
      </c>
      <c r="AF279">
        <f t="shared" si="108"/>
        <v>2.3258583299325761E-3</v>
      </c>
      <c r="AG279">
        <f>AF279-(bitcoin_futures!S283/100/360)</f>
        <v>2.2062749965992426E-3</v>
      </c>
      <c r="AI279">
        <f>-'Future Returns'!Q279+Compare_IBIT_to_BTC!B278</f>
        <v>3.4893714810840335E-3</v>
      </c>
      <c r="AK279">
        <f>'Implied Rates'!M279</f>
        <v>2.7880689109982981E-2</v>
      </c>
      <c r="AL279">
        <f t="shared" si="104"/>
        <v>0</v>
      </c>
      <c r="AM279">
        <f t="shared" si="105"/>
        <v>0</v>
      </c>
      <c r="AN279">
        <f t="shared" si="106"/>
        <v>1764</v>
      </c>
      <c r="AQ279">
        <f t="shared" si="110"/>
        <v>26563.75</v>
      </c>
    </row>
    <row r="280" spans="1:43">
      <c r="A280" t="str">
        <f>bitcoin_futures!A284</f>
        <v>22.01.2025</v>
      </c>
      <c r="B280">
        <f>ROUND(bitcoin_futures!D284/bitcoin_futures!B284, 0)</f>
        <v>1758</v>
      </c>
      <c r="C280">
        <f t="shared" si="111"/>
        <v>1767</v>
      </c>
      <c r="D280">
        <f t="shared" si="111"/>
        <v>100082.88</v>
      </c>
      <c r="E280">
        <f t="shared" si="111"/>
        <v>48865</v>
      </c>
      <c r="F280">
        <f>'Future Returns'!S280*F$4</f>
        <v>26827.5</v>
      </c>
      <c r="G280">
        <f t="shared" si="101"/>
        <v>-30835</v>
      </c>
      <c r="H280">
        <f t="shared" si="102"/>
        <v>1</v>
      </c>
      <c r="R280">
        <f t="shared" si="98"/>
        <v>49417.5</v>
      </c>
      <c r="T280">
        <f t="shared" si="97"/>
        <v>49417.5</v>
      </c>
      <c r="W280">
        <f>(C280-C279)*bitcoin_futures!B284</f>
        <v>0</v>
      </c>
      <c r="X280">
        <f>C280*bitcoin_futures!B284</f>
        <v>104924.46</v>
      </c>
      <c r="Y280">
        <f t="shared" si="103"/>
        <v>-1837.679999999993</v>
      </c>
      <c r="AA280">
        <f>-'Future CF'!Q280</f>
        <v>2000</v>
      </c>
      <c r="AC280">
        <f t="shared" si="100"/>
        <v>154341.96000000002</v>
      </c>
      <c r="AD280">
        <f t="shared" si="107"/>
        <v>162.32000000000698</v>
      </c>
      <c r="AE280">
        <f t="shared" si="109"/>
        <v>2000</v>
      </c>
      <c r="AF280">
        <f t="shared" si="108"/>
        <v>1.0516906743960421E-3</v>
      </c>
      <c r="AG280">
        <f>AF280-(bitcoin_futures!S284/100/360)</f>
        <v>9.3191289661826435E-4</v>
      </c>
      <c r="AI280">
        <f>-'Future Returns'!Q280+Compare_IBIT_to_BTC!B279</f>
        <v>1.4247485937825925E-3</v>
      </c>
      <c r="AK280">
        <f>'Implied Rates'!M280</f>
        <v>3.7662560394185585E-2</v>
      </c>
      <c r="AL280">
        <f t="shared" si="104"/>
        <v>0</v>
      </c>
      <c r="AM280">
        <f t="shared" si="105"/>
        <v>0</v>
      </c>
      <c r="AN280">
        <f t="shared" si="106"/>
        <v>1758</v>
      </c>
      <c r="AQ280">
        <f t="shared" si="110"/>
        <v>26563.75</v>
      </c>
    </row>
    <row r="281" spans="1:43">
      <c r="A281" t="str">
        <f>bitcoin_futures!A285</f>
        <v>23.01.2025</v>
      </c>
      <c r="B281">
        <f>ROUND(bitcoin_futures!D285/bitcoin_futures!B285, 0)</f>
        <v>1779</v>
      </c>
      <c r="C281">
        <f t="shared" si="111"/>
        <v>1767</v>
      </c>
      <c r="D281">
        <f t="shared" si="111"/>
        <v>100082.88</v>
      </c>
      <c r="E281">
        <f t="shared" si="111"/>
        <v>48865</v>
      </c>
      <c r="F281">
        <f>'Future Returns'!S281*F$4</f>
        <v>26327.5</v>
      </c>
      <c r="G281">
        <f t="shared" si="101"/>
        <v>-29680</v>
      </c>
      <c r="H281">
        <f t="shared" si="102"/>
        <v>1</v>
      </c>
      <c r="R281">
        <f t="shared" si="98"/>
        <v>50572.5</v>
      </c>
      <c r="T281">
        <f t="shared" si="97"/>
        <v>50572.5</v>
      </c>
      <c r="W281">
        <f>(C281-C280)*bitcoin_futures!B285</f>
        <v>0</v>
      </c>
      <c r="X281">
        <f>C281*bitcoin_futures!B285</f>
        <v>103881.93</v>
      </c>
      <c r="Y281">
        <f t="shared" si="103"/>
        <v>-1042.5300000000134</v>
      </c>
      <c r="AA281">
        <f>-'Future CF'!Q281</f>
        <v>1155</v>
      </c>
      <c r="AC281">
        <f t="shared" si="100"/>
        <v>154454.43</v>
      </c>
      <c r="AD281">
        <f t="shared" si="107"/>
        <v>112.46999999998661</v>
      </c>
      <c r="AE281">
        <f t="shared" si="109"/>
        <v>1154.9999999999854</v>
      </c>
      <c r="AF281">
        <f t="shared" si="108"/>
        <v>7.2817594160288319E-4</v>
      </c>
      <c r="AG281">
        <f>AF281-(bitcoin_futures!S285/100/360)</f>
        <v>6.0834260826954985E-4</v>
      </c>
      <c r="AI281">
        <f>-'Future Returns'!Q281+Compare_IBIT_to_BTC!B280</f>
        <v>1.0316140203429046E-3</v>
      </c>
      <c r="AK281">
        <f>'Implied Rates'!M281</f>
        <v>-1.9254782953655902E-2</v>
      </c>
      <c r="AL281">
        <f t="shared" si="104"/>
        <v>0</v>
      </c>
      <c r="AM281">
        <f t="shared" si="105"/>
        <v>1</v>
      </c>
      <c r="AN281">
        <f t="shared" si="106"/>
        <v>1779</v>
      </c>
      <c r="AQ281">
        <f t="shared" si="110"/>
        <v>26827.5</v>
      </c>
    </row>
    <row r="282" spans="1:43">
      <c r="A282" t="str">
        <f>bitcoin_futures!A286</f>
        <v>24.01.2025</v>
      </c>
      <c r="B282">
        <f>ROUND(bitcoin_futures!D286/bitcoin_futures!B286, 0)</f>
        <v>1764</v>
      </c>
      <c r="C282">
        <f t="shared" si="111"/>
        <v>1767</v>
      </c>
      <c r="D282">
        <f t="shared" si="111"/>
        <v>100082.88</v>
      </c>
      <c r="E282">
        <f t="shared" si="111"/>
        <v>48865</v>
      </c>
      <c r="F282">
        <f>'Future Returns'!S282*F$4</f>
        <v>26038.75</v>
      </c>
      <c r="G282">
        <f t="shared" si="101"/>
        <v>-31445</v>
      </c>
      <c r="H282">
        <f t="shared" si="102"/>
        <v>1</v>
      </c>
      <c r="R282">
        <f t="shared" si="98"/>
        <v>48807.5</v>
      </c>
      <c r="T282">
        <f t="shared" si="97"/>
        <v>48807.5</v>
      </c>
      <c r="W282">
        <f>(C282-C281)*bitcoin_futures!B286</f>
        <v>0</v>
      </c>
      <c r="X282">
        <f>C282*bitcoin_futures!B286</f>
        <v>105489.90000000001</v>
      </c>
      <c r="Y282">
        <f t="shared" si="103"/>
        <v>1607.9700000000157</v>
      </c>
      <c r="AA282">
        <f>-'Future CF'!Q282</f>
        <v>-1765</v>
      </c>
      <c r="AC282">
        <f t="shared" si="100"/>
        <v>154297.40000000002</v>
      </c>
      <c r="AD282">
        <f t="shared" si="107"/>
        <v>-157.02999999998428</v>
      </c>
      <c r="AE282">
        <f t="shared" si="109"/>
        <v>-1764.9999999999854</v>
      </c>
      <c r="AF282">
        <f t="shared" si="108"/>
        <v>-1.0177099549310894E-3</v>
      </c>
      <c r="AG282">
        <f>AF282-(bitcoin_futures!S286/100/360)</f>
        <v>-1.1378210660422006E-3</v>
      </c>
      <c r="AI282">
        <f>-'Future Returns'!Q282+Compare_IBIT_to_BTC!B281</f>
        <v>-1.4670750114997091E-3</v>
      </c>
      <c r="AK282">
        <f>'Implied Rates'!M282</f>
        <v>2.5827653708287102E-2</v>
      </c>
      <c r="AL282">
        <f t="shared" si="104"/>
        <v>0</v>
      </c>
      <c r="AM282">
        <f t="shared" si="105"/>
        <v>0</v>
      </c>
      <c r="AN282">
        <f t="shared" si="106"/>
        <v>1764</v>
      </c>
    </row>
    <row r="283" spans="1:43">
      <c r="A283" t="str">
        <f>bitcoin_futures!A287</f>
        <v>27.01.2025</v>
      </c>
      <c r="B283">
        <f>ROUND(bitcoin_futures!D287/bitcoin_futures!B287, 0)</f>
        <v>1741</v>
      </c>
      <c r="C283">
        <f t="shared" si="111"/>
        <v>1767</v>
      </c>
      <c r="D283">
        <f t="shared" si="111"/>
        <v>100082.88</v>
      </c>
      <c r="E283">
        <f t="shared" si="111"/>
        <v>48865</v>
      </c>
      <c r="F283">
        <f>'Future Returns'!S283*F$4</f>
        <v>26480</v>
      </c>
      <c r="G283">
        <f t="shared" si="101"/>
        <v>-27735</v>
      </c>
      <c r="H283">
        <f t="shared" si="102"/>
        <v>1</v>
      </c>
      <c r="R283">
        <f t="shared" si="98"/>
        <v>52517.5</v>
      </c>
      <c r="T283">
        <f t="shared" si="97"/>
        <v>52517.5</v>
      </c>
      <c r="W283">
        <f>(C283-C282)*bitcoin_futures!B287</f>
        <v>0</v>
      </c>
      <c r="X283">
        <f>C283*bitcoin_futures!B287</f>
        <v>101902.89</v>
      </c>
      <c r="Y283">
        <f t="shared" si="103"/>
        <v>-3587.0100000000093</v>
      </c>
      <c r="AA283">
        <f>-'Future CF'!Q283</f>
        <v>3710</v>
      </c>
      <c r="AC283">
        <f t="shared" si="100"/>
        <v>154420.39000000001</v>
      </c>
      <c r="AD283">
        <f t="shared" si="107"/>
        <v>122.98999999999069</v>
      </c>
      <c r="AE283">
        <f t="shared" si="109"/>
        <v>3710</v>
      </c>
      <c r="AF283">
        <f t="shared" si="108"/>
        <v>7.9646217704793182E-4</v>
      </c>
      <c r="AG283">
        <f>AF283-(bitcoin_futures!S287/100/360)</f>
        <v>6.7623995482570963E-4</v>
      </c>
      <c r="AI283">
        <f>-'Future Returns'!Q283+Compare_IBIT_to_BTC!B282</f>
        <v>1.0230849615651127E-3</v>
      </c>
      <c r="AK283">
        <f>'Implied Rates'!M283</f>
        <v>9.1164319734684529E-2</v>
      </c>
      <c r="AL283">
        <f t="shared" si="104"/>
        <v>0</v>
      </c>
      <c r="AM283">
        <f t="shared" si="105"/>
        <v>0</v>
      </c>
      <c r="AN283">
        <f t="shared" si="106"/>
        <v>1741</v>
      </c>
    </row>
    <row r="284" spans="1:43">
      <c r="A284" t="str">
        <f>bitcoin_futures!A288</f>
        <v>28.01.2025</v>
      </c>
      <c r="B284">
        <f>ROUND(bitcoin_futures!D288/bitcoin_futures!B288, 0)</f>
        <v>1771</v>
      </c>
      <c r="C284">
        <f t="shared" si="111"/>
        <v>1767</v>
      </c>
      <c r="D284">
        <f t="shared" si="111"/>
        <v>100082.88</v>
      </c>
      <c r="E284">
        <f t="shared" si="111"/>
        <v>48865</v>
      </c>
      <c r="F284">
        <f>'Future Returns'!S284*F$4</f>
        <v>25552.5</v>
      </c>
      <c r="G284">
        <f t="shared" si="101"/>
        <v>-27500</v>
      </c>
      <c r="H284">
        <f t="shared" si="102"/>
        <v>1</v>
      </c>
      <c r="R284">
        <f t="shared" si="98"/>
        <v>52752.5</v>
      </c>
      <c r="T284">
        <f t="shared" si="97"/>
        <v>52752.5</v>
      </c>
      <c r="W284">
        <f>(C284-C283)*bitcoin_futures!B288</f>
        <v>0</v>
      </c>
      <c r="X284">
        <f>C284*bitcoin_futures!B288</f>
        <v>101743.86</v>
      </c>
      <c r="Y284">
        <f t="shared" si="103"/>
        <v>-159.02999999999884</v>
      </c>
      <c r="AA284">
        <f>-'Future CF'!Q284</f>
        <v>235</v>
      </c>
      <c r="AC284">
        <f t="shared" si="100"/>
        <v>154496.35999999999</v>
      </c>
      <c r="AD284">
        <f t="shared" si="107"/>
        <v>75.970000000001164</v>
      </c>
      <c r="AE284">
        <f t="shared" si="109"/>
        <v>234.9999999999709</v>
      </c>
      <c r="AF284">
        <f t="shared" si="108"/>
        <v>4.9172679537563975E-4</v>
      </c>
      <c r="AG284">
        <f>AF284-(bitcoin_futures!S288/100/360)</f>
        <v>3.7144901759786201E-4</v>
      </c>
      <c r="AI284">
        <f>-'Future Returns'!Q284+Compare_IBIT_to_BTC!B283</f>
        <v>7.3858451305728158E-4</v>
      </c>
      <c r="AK284">
        <f>'Implied Rates'!M284</f>
        <v>1.4353550887125088E-3</v>
      </c>
      <c r="AL284">
        <f t="shared" si="104"/>
        <v>0</v>
      </c>
      <c r="AM284">
        <f t="shared" si="105"/>
        <v>0</v>
      </c>
      <c r="AN284">
        <f t="shared" si="106"/>
        <v>1771</v>
      </c>
    </row>
    <row r="285" spans="1:43">
      <c r="A285" t="str">
        <f>bitcoin_futures!A289</f>
        <v>29.01.2025</v>
      </c>
      <c r="B285">
        <f>ROUND(bitcoin_futures!D289/bitcoin_futures!B289, 0)</f>
        <v>1752</v>
      </c>
      <c r="C285">
        <f t="shared" si="111"/>
        <v>1767</v>
      </c>
      <c r="D285">
        <f t="shared" si="111"/>
        <v>100082.88</v>
      </c>
      <c r="E285">
        <f t="shared" si="111"/>
        <v>48865</v>
      </c>
      <c r="F285">
        <f>'Future Returns'!S285*F$4</f>
        <v>25493.75</v>
      </c>
      <c r="G285">
        <f t="shared" si="101"/>
        <v>-30635</v>
      </c>
      <c r="H285">
        <f t="shared" si="102"/>
        <v>1</v>
      </c>
      <c r="R285">
        <f t="shared" si="98"/>
        <v>49617.5</v>
      </c>
      <c r="T285">
        <f t="shared" si="97"/>
        <v>49617.5</v>
      </c>
      <c r="W285">
        <f>(C285-C284)*bitcoin_futures!B289</f>
        <v>0</v>
      </c>
      <c r="X285">
        <f>C285*bitcoin_futures!B289</f>
        <v>104853.78</v>
      </c>
      <c r="Y285">
        <f t="shared" si="103"/>
        <v>3109.9199999999983</v>
      </c>
      <c r="AA285">
        <f>-'Future CF'!Q285</f>
        <v>-3135</v>
      </c>
      <c r="AC285">
        <f t="shared" si="100"/>
        <v>154471.28</v>
      </c>
      <c r="AD285">
        <f t="shared" si="107"/>
        <v>-25.080000000001746</v>
      </c>
      <c r="AE285">
        <f t="shared" si="109"/>
        <v>-3134.9999999999854</v>
      </c>
      <c r="AF285">
        <f t="shared" si="108"/>
        <v>-1.6236027823425653E-4</v>
      </c>
      <c r="AG285">
        <f>AF285-(bitcoin_futures!S289/100/360)</f>
        <v>-2.826380560120343E-4</v>
      </c>
      <c r="AI285">
        <f>-'Future Returns'!Q285+Compare_IBIT_to_BTC!B284</f>
        <v>-1.766603161712961E-4</v>
      </c>
      <c r="AK285">
        <f>'Implied Rates'!M285</f>
        <v>5.9464986407596898E-2</v>
      </c>
      <c r="AL285">
        <f t="shared" si="104"/>
        <v>0</v>
      </c>
      <c r="AM285">
        <f t="shared" si="105"/>
        <v>0</v>
      </c>
      <c r="AN285">
        <f t="shared" si="106"/>
        <v>1752</v>
      </c>
    </row>
    <row r="286" spans="1:43">
      <c r="A286" t="str">
        <f>bitcoin_futures!A290</f>
        <v>30.01.2025</v>
      </c>
      <c r="B286">
        <f>ROUND(bitcoin_futures!D290/bitcoin_futures!B290, 0)</f>
        <v>1767</v>
      </c>
      <c r="C286">
        <f t="shared" si="111"/>
        <v>1767</v>
      </c>
      <c r="D286">
        <f t="shared" si="111"/>
        <v>100082.88</v>
      </c>
      <c r="E286">
        <f t="shared" si="111"/>
        <v>48865</v>
      </c>
      <c r="F286">
        <f>'Future Returns'!S286*F$4</f>
        <v>26277.5</v>
      </c>
      <c r="G286">
        <f t="shared" si="101"/>
        <v>-31260</v>
      </c>
      <c r="H286">
        <f t="shared" si="102"/>
        <v>1</v>
      </c>
      <c r="R286">
        <f t="shared" si="98"/>
        <v>48992.5</v>
      </c>
      <c r="T286">
        <f t="shared" si="97"/>
        <v>48992.5</v>
      </c>
      <c r="W286">
        <f>(C286-C285)*bitcoin_futures!B290</f>
        <v>0</v>
      </c>
      <c r="X286">
        <f>C286*bitcoin_futures!B290</f>
        <v>105525.24</v>
      </c>
      <c r="Y286">
        <f t="shared" si="103"/>
        <v>671.4600000000064</v>
      </c>
      <c r="AA286">
        <f>-'Future CF'!Q286</f>
        <v>-625</v>
      </c>
      <c r="AC286">
        <f t="shared" si="100"/>
        <v>154517.74</v>
      </c>
      <c r="AD286">
        <f t="shared" si="107"/>
        <v>46.460000000006403</v>
      </c>
      <c r="AE286">
        <f t="shared" si="109"/>
        <v>-625.00000000001455</v>
      </c>
      <c r="AF286">
        <f t="shared" si="108"/>
        <v>3.0067744972199571E-4</v>
      </c>
      <c r="AG286">
        <f>AF286-(bitcoin_futures!S290/100/360)</f>
        <v>1.8064967194421794E-4</v>
      </c>
      <c r="AI286">
        <f>-'Future Returns'!Q286+Compare_IBIT_to_BTC!B285</f>
        <v>4.5762320610589179E-4</v>
      </c>
      <c r="AK286">
        <f>'Implied Rates'!M286</f>
        <v>1.1911142469645197E-2</v>
      </c>
      <c r="AL286">
        <f t="shared" si="104"/>
        <v>0</v>
      </c>
      <c r="AM286">
        <f t="shared" si="105"/>
        <v>0</v>
      </c>
      <c r="AN286">
        <f t="shared" si="106"/>
        <v>1767</v>
      </c>
    </row>
    <row r="287" spans="1:43">
      <c r="A287" t="str">
        <f>bitcoin_futures!A291</f>
        <v>31.01.2025</v>
      </c>
      <c r="B287">
        <f>ROUND(bitcoin_futures!D291/bitcoin_futures!B291, 0)</f>
        <v>1766</v>
      </c>
      <c r="C287">
        <f t="shared" si="111"/>
        <v>1767</v>
      </c>
      <c r="D287">
        <f t="shared" si="111"/>
        <v>100082.88</v>
      </c>
      <c r="E287">
        <f t="shared" si="111"/>
        <v>48865</v>
      </c>
      <c r="F287">
        <f>'Future Returns'!S287*F$4</f>
        <v>26433.75</v>
      </c>
      <c r="G287">
        <f t="shared" si="101"/>
        <v>-27620</v>
      </c>
      <c r="H287">
        <f t="shared" si="102"/>
        <v>1</v>
      </c>
      <c r="R287">
        <f t="shared" si="98"/>
        <v>52632.5</v>
      </c>
      <c r="T287">
        <f t="shared" si="97"/>
        <v>52632.5</v>
      </c>
      <c r="W287">
        <f>(C287-C286)*bitcoin_futures!B291</f>
        <v>0</v>
      </c>
      <c r="X287">
        <f>C287*bitcoin_futures!B291</f>
        <v>101973.57</v>
      </c>
      <c r="Y287">
        <f t="shared" si="103"/>
        <v>-3551.6699999999983</v>
      </c>
      <c r="AA287">
        <f>-'Future CF'!Q287</f>
        <v>3640</v>
      </c>
      <c r="AC287">
        <f t="shared" si="100"/>
        <v>154606.07</v>
      </c>
      <c r="AD287">
        <f t="shared" si="107"/>
        <v>88.330000000001746</v>
      </c>
      <c r="AE287">
        <f t="shared" si="109"/>
        <v>3640.0000000000146</v>
      </c>
      <c r="AF287">
        <f t="shared" si="108"/>
        <v>5.7132297587023421E-4</v>
      </c>
      <c r="AG287">
        <f>AF287-(bitcoin_futures!S291/100/360)</f>
        <v>4.5193408698134533E-4</v>
      </c>
      <c r="AI287">
        <f>-'Future Returns'!Q287+Compare_IBIT_to_BTC!B286</f>
        <v>7.686205492120346E-4</v>
      </c>
      <c r="AK287">
        <f>'Implied Rates'!M287</f>
        <v>1.0489003867419244E-2</v>
      </c>
      <c r="AL287">
        <f t="shared" si="104"/>
        <v>0</v>
      </c>
      <c r="AM287">
        <f t="shared" si="105"/>
        <v>0</v>
      </c>
      <c r="AN287">
        <f t="shared" si="106"/>
        <v>1766</v>
      </c>
    </row>
    <row r="288" spans="1:43">
      <c r="A288" t="str">
        <f>bitcoin_futures!A292</f>
        <v>03.02.2025</v>
      </c>
      <c r="B288">
        <f>ROUND(bitcoin_futures!D292/bitcoin_futures!B292, 0)</f>
        <v>1766</v>
      </c>
      <c r="C288">
        <f t="shared" si="111"/>
        <v>1767</v>
      </c>
      <c r="D288">
        <f t="shared" si="111"/>
        <v>100082.88</v>
      </c>
      <c r="E288">
        <f t="shared" si="111"/>
        <v>48865</v>
      </c>
      <c r="F288">
        <f>'Future Returns'!S288*F$4</f>
        <v>25523.75</v>
      </c>
      <c r="G288">
        <f t="shared" si="101"/>
        <v>-27490</v>
      </c>
      <c r="H288">
        <f t="shared" si="102"/>
        <v>1</v>
      </c>
      <c r="R288">
        <f t="shared" si="98"/>
        <v>52762.5</v>
      </c>
      <c r="T288">
        <f t="shared" si="97"/>
        <v>52762.5</v>
      </c>
      <c r="W288">
        <f>(C288-C287)*bitcoin_futures!B292</f>
        <v>0</v>
      </c>
      <c r="X288">
        <f>C288*bitcoin_futures!B292</f>
        <v>101743.86</v>
      </c>
      <c r="Y288">
        <f t="shared" si="103"/>
        <v>-229.7100000000064</v>
      </c>
      <c r="AA288">
        <f>-'Future CF'!Q288</f>
        <v>130</v>
      </c>
      <c r="AC288">
        <f t="shared" si="100"/>
        <v>154506.35999999999</v>
      </c>
      <c r="AD288">
        <f t="shared" si="107"/>
        <v>-99.710000000006403</v>
      </c>
      <c r="AE288">
        <f t="shared" si="109"/>
        <v>129.99999999998545</v>
      </c>
      <c r="AF288">
        <f t="shared" si="108"/>
        <v>-6.4534560260177259E-4</v>
      </c>
      <c r="AG288">
        <f>AF288-(bitcoin_futures!S292/100/360)</f>
        <v>-7.6540115815732813E-4</v>
      </c>
      <c r="AI288">
        <f>-'Future Returns'!Q288+Compare_IBIT_to_BTC!B287</f>
        <v>-9.7931865793199954E-4</v>
      </c>
      <c r="AK288">
        <f>'Implied Rates'!M288</f>
        <v>1.6472220815485272E-2</v>
      </c>
      <c r="AL288">
        <f t="shared" si="104"/>
        <v>0</v>
      </c>
      <c r="AM288">
        <f t="shared" si="105"/>
        <v>0</v>
      </c>
      <c r="AN288">
        <f t="shared" si="106"/>
        <v>1766</v>
      </c>
    </row>
    <row r="289" spans="1:43">
      <c r="A289" t="str">
        <f>bitcoin_futures!A293</f>
        <v>04.02.2025</v>
      </c>
      <c r="B289">
        <f>ROUND(bitcoin_futures!D293/bitcoin_futures!B293, 0)</f>
        <v>1758</v>
      </c>
      <c r="C289">
        <f t="shared" si="111"/>
        <v>1767</v>
      </c>
      <c r="D289">
        <f t="shared" si="111"/>
        <v>100082.88</v>
      </c>
      <c r="E289">
        <f t="shared" si="111"/>
        <v>48865</v>
      </c>
      <c r="F289">
        <f>'Future Returns'!S289*F$4</f>
        <v>25491.25</v>
      </c>
      <c r="G289">
        <f t="shared" si="101"/>
        <v>-24710</v>
      </c>
      <c r="H289">
        <f t="shared" si="102"/>
        <v>1</v>
      </c>
      <c r="R289">
        <f t="shared" si="98"/>
        <v>55542.5</v>
      </c>
      <c r="T289">
        <f t="shared" si="97"/>
        <v>55542.5</v>
      </c>
      <c r="W289">
        <f>(C289-C288)*bitcoin_futures!B293</f>
        <v>0</v>
      </c>
      <c r="X289">
        <f>C289*bitcoin_futures!B293</f>
        <v>99181.71</v>
      </c>
      <c r="Y289">
        <f t="shared" si="103"/>
        <v>-2562.1499999999942</v>
      </c>
      <c r="AA289">
        <f>-'Future CF'!Q289</f>
        <v>2780</v>
      </c>
      <c r="AC289">
        <f t="shared" si="100"/>
        <v>154724.21000000002</v>
      </c>
      <c r="AD289">
        <f t="shared" si="107"/>
        <v>217.85000000000582</v>
      </c>
      <c r="AE289">
        <f t="shared" si="109"/>
        <v>2780.0000000000291</v>
      </c>
      <c r="AF289">
        <f t="shared" si="108"/>
        <v>1.4079890923340685E-3</v>
      </c>
      <c r="AG289">
        <f>AF289-(bitcoin_futures!S293/100/360)</f>
        <v>1.2882390923340684E-3</v>
      </c>
      <c r="AI289">
        <f>-'Future Returns'!Q289+Compare_IBIT_to_BTC!B288</f>
        <v>2.0819023588365022E-3</v>
      </c>
      <c r="AK289">
        <f>'Implied Rates'!M289</f>
        <v>3.5312923620152148E-2</v>
      </c>
      <c r="AL289">
        <f t="shared" si="104"/>
        <v>0</v>
      </c>
      <c r="AM289">
        <f t="shared" si="105"/>
        <v>0</v>
      </c>
      <c r="AN289">
        <f t="shared" si="106"/>
        <v>1758</v>
      </c>
    </row>
    <row r="290" spans="1:43">
      <c r="A290" t="str">
        <f>bitcoin_futures!A294</f>
        <v>05.02.2025</v>
      </c>
      <c r="B290">
        <f>ROUND(bitcoin_futures!D294/bitcoin_futures!B294, 0)</f>
        <v>1763</v>
      </c>
      <c r="C290">
        <f t="shared" si="111"/>
        <v>1767</v>
      </c>
      <c r="D290">
        <f t="shared" si="111"/>
        <v>100082.88</v>
      </c>
      <c r="E290">
        <f t="shared" si="111"/>
        <v>48865</v>
      </c>
      <c r="F290">
        <f>'Future Returns'!S290*F$4</f>
        <v>24796.25</v>
      </c>
      <c r="G290">
        <f t="shared" si="101"/>
        <v>-23235</v>
      </c>
      <c r="H290">
        <f t="shared" si="102"/>
        <v>1</v>
      </c>
      <c r="R290">
        <f t="shared" si="98"/>
        <v>57017.5</v>
      </c>
      <c r="T290">
        <f t="shared" si="97"/>
        <v>57017.5</v>
      </c>
      <c r="W290">
        <f>(C290-C289)*bitcoin_futures!B294</f>
        <v>0</v>
      </c>
      <c r="X290">
        <f>C290*bitcoin_futures!B294</f>
        <v>97768.11</v>
      </c>
      <c r="Y290">
        <f t="shared" si="103"/>
        <v>-1413.6000000000058</v>
      </c>
      <c r="AA290">
        <f>-'Future CF'!Q290</f>
        <v>1475</v>
      </c>
      <c r="AC290">
        <f t="shared" si="100"/>
        <v>154785.60999999999</v>
      </c>
      <c r="AD290">
        <f t="shared" si="107"/>
        <v>61.399999999994179</v>
      </c>
      <c r="AE290">
        <f t="shared" si="109"/>
        <v>1474.9999999999709</v>
      </c>
      <c r="AF290">
        <f t="shared" si="108"/>
        <v>3.9667770149947522E-4</v>
      </c>
      <c r="AG290">
        <f>AF290-(bitcoin_futures!S294/100/360)</f>
        <v>2.7720547927725302E-4</v>
      </c>
      <c r="AI290">
        <f>-'Future Returns'!Q290+Compare_IBIT_to_BTC!B289</f>
        <v>6.1857245404484118E-4</v>
      </c>
      <c r="AK290">
        <f>'Implied Rates'!M290</f>
        <v>1.317272633546307E-2</v>
      </c>
      <c r="AL290">
        <f t="shared" si="104"/>
        <v>0</v>
      </c>
      <c r="AM290">
        <f t="shared" si="105"/>
        <v>0</v>
      </c>
      <c r="AN290">
        <f t="shared" si="106"/>
        <v>1763</v>
      </c>
    </row>
    <row r="291" spans="1:43">
      <c r="A291" t="str">
        <f>bitcoin_futures!A295</f>
        <v>06.02.2025</v>
      </c>
      <c r="B291">
        <f>ROUND(bitcoin_futures!D295/bitcoin_futures!B295, 0)</f>
        <v>1751</v>
      </c>
      <c r="C291">
        <f t="shared" si="111"/>
        <v>1767</v>
      </c>
      <c r="D291">
        <f t="shared" si="111"/>
        <v>100082.88</v>
      </c>
      <c r="E291">
        <f t="shared" si="111"/>
        <v>48865</v>
      </c>
      <c r="F291">
        <f>'Future Returns'!S291*F$4</f>
        <v>24427.5</v>
      </c>
      <c r="G291">
        <f t="shared" si="101"/>
        <v>-22810</v>
      </c>
      <c r="H291">
        <f t="shared" si="102"/>
        <v>1</v>
      </c>
      <c r="R291">
        <f>R290+AA291</f>
        <v>57442.5</v>
      </c>
      <c r="T291">
        <f t="shared" si="97"/>
        <v>57442.5</v>
      </c>
      <c r="W291">
        <f>(C291-C290)*bitcoin_futures!B295</f>
        <v>0</v>
      </c>
      <c r="X291">
        <f>C291*bitcoin_futures!B295</f>
        <v>97397.04</v>
      </c>
      <c r="Y291">
        <f t="shared" si="103"/>
        <v>-371.07000000000698</v>
      </c>
      <c r="AA291">
        <f>-'Future CF'!Q291</f>
        <v>425</v>
      </c>
      <c r="AC291">
        <f t="shared" si="100"/>
        <v>154839.53999999998</v>
      </c>
      <c r="AD291">
        <f t="shared" si="107"/>
        <v>53.929999999993015</v>
      </c>
      <c r="AE291">
        <f t="shared" si="109"/>
        <v>425</v>
      </c>
      <c r="AF291">
        <f t="shared" si="108"/>
        <v>3.4829604892905921E-4</v>
      </c>
      <c r="AG291">
        <f>AF291-(bitcoin_futures!S295/100/360)</f>
        <v>2.2862938226239253E-4</v>
      </c>
      <c r="AI291">
        <f>-'Future Returns'!Q291+Compare_IBIT_to_BTC!B290</f>
        <v>5.5419661486055555E-4</v>
      </c>
      <c r="AK291">
        <f>'Implied Rates'!M291</f>
        <v>6.0378778761521978E-2</v>
      </c>
      <c r="AL291">
        <f t="shared" si="104"/>
        <v>0</v>
      </c>
      <c r="AM291">
        <f t="shared" si="105"/>
        <v>0</v>
      </c>
      <c r="AN291">
        <f t="shared" si="106"/>
        <v>1751</v>
      </c>
    </row>
    <row r="292" spans="1:43">
      <c r="A292" t="str">
        <f>bitcoin_futures!A296</f>
        <v>07.02.2025</v>
      </c>
      <c r="B292">
        <f>ROUND(bitcoin_futures!D296/bitcoin_futures!B296, 0)</f>
        <v>1766</v>
      </c>
      <c r="C292">
        <f t="shared" ref="C292:E311" si="112">C$275</f>
        <v>1767</v>
      </c>
      <c r="D292">
        <f t="shared" si="112"/>
        <v>100082.88</v>
      </c>
      <c r="E292">
        <f t="shared" si="112"/>
        <v>48865</v>
      </c>
      <c r="F292">
        <f>'Future Returns'!S292*F$4</f>
        <v>24321.25</v>
      </c>
      <c r="G292">
        <f t="shared" si="101"/>
        <v>-21515</v>
      </c>
      <c r="H292">
        <f t="shared" si="102"/>
        <v>1</v>
      </c>
      <c r="R292">
        <f t="shared" si="98"/>
        <v>58737.5</v>
      </c>
      <c r="T292">
        <f t="shared" si="97"/>
        <v>58737.5</v>
      </c>
      <c r="W292">
        <f>(C292-C291)*bitcoin_futures!B296</f>
        <v>0</v>
      </c>
      <c r="X292">
        <f>C292*bitcoin_futures!B296</f>
        <v>96248.49</v>
      </c>
      <c r="Y292">
        <f t="shared" si="103"/>
        <v>-1148.5499999999884</v>
      </c>
      <c r="AA292">
        <f>-'Future CF'!Q292</f>
        <v>1295</v>
      </c>
      <c r="AC292">
        <f t="shared" si="100"/>
        <v>154985.99</v>
      </c>
      <c r="AD292">
        <f t="shared" si="107"/>
        <v>146.45000000001164</v>
      </c>
      <c r="AE292">
        <f t="shared" si="109"/>
        <v>1295</v>
      </c>
      <c r="AF292">
        <f t="shared" si="108"/>
        <v>9.4492411862524893E-4</v>
      </c>
      <c r="AG292">
        <f>AF292-(bitcoin_futures!S296/100/360)</f>
        <v>8.2522967418080452E-4</v>
      </c>
      <c r="AI292">
        <f>-'Future Returns'!Q292+Compare_IBIT_to_BTC!B291</f>
        <v>1.5189518056750451E-3</v>
      </c>
      <c r="AK292">
        <f>'Implied Rates'!M292</f>
        <v>-1.5831318053507903E-2</v>
      </c>
      <c r="AL292">
        <f t="shared" si="104"/>
        <v>0</v>
      </c>
      <c r="AM292">
        <f t="shared" si="105"/>
        <v>1</v>
      </c>
      <c r="AN292">
        <f t="shared" si="106"/>
        <v>1766</v>
      </c>
    </row>
    <row r="293" spans="1:43">
      <c r="A293" t="str">
        <f>bitcoin_futures!A297</f>
        <v>10.02.2025</v>
      </c>
      <c r="B293">
        <f>ROUND(bitcoin_futures!D297/bitcoin_futures!B297, 0)</f>
        <v>1759</v>
      </c>
      <c r="C293">
        <f t="shared" si="112"/>
        <v>1767</v>
      </c>
      <c r="D293">
        <f t="shared" si="112"/>
        <v>100082.88</v>
      </c>
      <c r="E293">
        <f t="shared" si="112"/>
        <v>48865</v>
      </c>
      <c r="F293">
        <f>'Future Returns'!S293*F$4</f>
        <v>23997.5</v>
      </c>
      <c r="G293">
        <f t="shared" si="101"/>
        <v>-23205</v>
      </c>
      <c r="H293">
        <f t="shared" si="102"/>
        <v>1</v>
      </c>
      <c r="R293">
        <f t="shared" si="98"/>
        <v>57047.5</v>
      </c>
      <c r="T293">
        <f t="shared" si="97"/>
        <v>57047.5</v>
      </c>
      <c r="W293">
        <f>(C293-C292)*bitcoin_futures!B297</f>
        <v>0</v>
      </c>
      <c r="X293">
        <f>C293*bitcoin_futures!B297</f>
        <v>97856.46</v>
      </c>
      <c r="Y293">
        <f t="shared" si="103"/>
        <v>1607.9700000000012</v>
      </c>
      <c r="AA293">
        <f>-'Future CF'!Q293</f>
        <v>-1690</v>
      </c>
      <c r="AC293">
        <f t="shared" si="100"/>
        <v>154903.96000000002</v>
      </c>
      <c r="AD293">
        <f t="shared" si="107"/>
        <v>-82.029999999998836</v>
      </c>
      <c r="AE293">
        <f t="shared" si="109"/>
        <v>-1689.9999999999709</v>
      </c>
      <c r="AF293">
        <f t="shared" si="108"/>
        <v>-5.2955392489642506E-4</v>
      </c>
      <c r="AG293">
        <f>AF293-(bitcoin_futures!S297/100/360)</f>
        <v>-6.4994281378531391E-4</v>
      </c>
      <c r="AI293">
        <f>-'Future Returns'!Q293+Compare_IBIT_to_BTC!B292</f>
        <v>-8.9955671098389603E-4</v>
      </c>
      <c r="AK293">
        <f>'Implied Rates'!M293</f>
        <v>2.6068062772612199E-2</v>
      </c>
      <c r="AL293">
        <f t="shared" si="104"/>
        <v>0</v>
      </c>
      <c r="AM293">
        <f t="shared" si="105"/>
        <v>0</v>
      </c>
      <c r="AN293">
        <f t="shared" si="106"/>
        <v>1759</v>
      </c>
    </row>
    <row r="294" spans="1:43">
      <c r="A294" t="str">
        <f>bitcoin_futures!A298</f>
        <v>11.02.2025</v>
      </c>
      <c r="B294">
        <f>ROUND(bitcoin_futures!D298/bitcoin_futures!B298, 0)</f>
        <v>1758</v>
      </c>
      <c r="C294">
        <f t="shared" si="112"/>
        <v>1767</v>
      </c>
      <c r="D294">
        <f t="shared" si="112"/>
        <v>100082.88</v>
      </c>
      <c r="E294">
        <f t="shared" si="112"/>
        <v>48865</v>
      </c>
      <c r="F294">
        <f>'Future Returns'!S294*F$4</f>
        <v>24420</v>
      </c>
      <c r="G294">
        <f t="shared" si="101"/>
        <v>-20950</v>
      </c>
      <c r="H294">
        <f t="shared" si="102"/>
        <v>1</v>
      </c>
      <c r="R294">
        <f t="shared" si="98"/>
        <v>59302.5</v>
      </c>
      <c r="T294">
        <f t="shared" si="97"/>
        <v>59302.5</v>
      </c>
      <c r="W294">
        <f>(C294-C293)*bitcoin_futures!B298</f>
        <v>0</v>
      </c>
      <c r="X294">
        <f>C294*bitcoin_futures!B298</f>
        <v>95612.37</v>
      </c>
      <c r="Y294">
        <f t="shared" si="103"/>
        <v>-2244.0900000000111</v>
      </c>
      <c r="AA294">
        <f>-'Future CF'!Q294</f>
        <v>2255</v>
      </c>
      <c r="AC294">
        <f t="shared" si="100"/>
        <v>154914.87</v>
      </c>
      <c r="AD294">
        <f t="shared" si="107"/>
        <v>10.909999999988941</v>
      </c>
      <c r="AE294">
        <f t="shared" si="109"/>
        <v>2254.9999999999854</v>
      </c>
      <c r="AF294">
        <f t="shared" si="108"/>
        <v>7.0425776427975831E-5</v>
      </c>
      <c r="AG294">
        <f>AF294-(bitcoin_futures!S298/100/360)</f>
        <v>-4.985200134980194E-5</v>
      </c>
      <c r="AI294">
        <f>-'Future Returns'!Q294+Compare_IBIT_to_BTC!B293</f>
        <v>1.5311899114710606E-4</v>
      </c>
      <c r="AK294">
        <f>'Implied Rates'!M294</f>
        <v>2.745728406400505E-2</v>
      </c>
      <c r="AL294">
        <f t="shared" si="104"/>
        <v>0</v>
      </c>
      <c r="AM294">
        <f t="shared" si="105"/>
        <v>0</v>
      </c>
      <c r="AN294">
        <f t="shared" si="106"/>
        <v>1758</v>
      </c>
    </row>
    <row r="295" spans="1:43">
      <c r="A295" t="str">
        <f>bitcoin_futures!A299</f>
        <v>12.02.2025</v>
      </c>
      <c r="B295">
        <f>ROUND(bitcoin_futures!D299/bitcoin_futures!B299, 0)</f>
        <v>1763</v>
      </c>
      <c r="C295">
        <f t="shared" si="112"/>
        <v>1767</v>
      </c>
      <c r="D295">
        <f t="shared" si="112"/>
        <v>100082.88</v>
      </c>
      <c r="E295">
        <f t="shared" si="112"/>
        <v>48865</v>
      </c>
      <c r="F295">
        <f>'Future Returns'!S295*F$4</f>
        <v>23856.25</v>
      </c>
      <c r="G295">
        <f t="shared" si="101"/>
        <v>-22920</v>
      </c>
      <c r="H295">
        <f t="shared" si="102"/>
        <v>1</v>
      </c>
      <c r="R295">
        <f t="shared" si="98"/>
        <v>57332.5</v>
      </c>
      <c r="T295">
        <f t="shared" si="97"/>
        <v>57332.5</v>
      </c>
      <c r="W295">
        <f>(C295-C294)*bitcoin_futures!B299</f>
        <v>0</v>
      </c>
      <c r="X295">
        <f>C295*bitcoin_futures!B299</f>
        <v>97467.72</v>
      </c>
      <c r="Y295">
        <f t="shared" si="103"/>
        <v>1855.3500000000058</v>
      </c>
      <c r="AA295">
        <f>-'Future CF'!Q295</f>
        <v>-1970</v>
      </c>
      <c r="AC295">
        <f t="shared" si="100"/>
        <v>154800.22</v>
      </c>
      <c r="AD295">
        <f t="shared" si="107"/>
        <v>-114.64999999999418</v>
      </c>
      <c r="AE295">
        <f t="shared" si="109"/>
        <v>-1970</v>
      </c>
      <c r="AF295">
        <f t="shared" si="108"/>
        <v>-7.4063202235755338E-4</v>
      </c>
      <c r="AG295">
        <f>AF295-(bitcoin_futures!S299/100/360)</f>
        <v>-8.6090980013533113E-4</v>
      </c>
      <c r="AI295">
        <f>-'Future Returns'!Q295+Compare_IBIT_to_BTC!B294</f>
        <v>-1.2395692857683251E-3</v>
      </c>
      <c r="AK295">
        <f>'Implied Rates'!M295</f>
        <v>1.6392104661698603E-2</v>
      </c>
      <c r="AL295">
        <f t="shared" si="104"/>
        <v>0</v>
      </c>
      <c r="AM295">
        <f t="shared" si="105"/>
        <v>0</v>
      </c>
      <c r="AN295">
        <f t="shared" si="106"/>
        <v>1763</v>
      </c>
    </row>
    <row r="296" spans="1:43">
      <c r="A296" t="str">
        <f>bitcoin_futures!A300</f>
        <v>13.02.2025</v>
      </c>
      <c r="B296">
        <f>ROUND(bitcoin_futures!D300/bitcoin_futures!B300, 0)</f>
        <v>1755</v>
      </c>
      <c r="C296">
        <f t="shared" si="112"/>
        <v>1767</v>
      </c>
      <c r="D296">
        <f t="shared" si="112"/>
        <v>100082.88</v>
      </c>
      <c r="E296">
        <f t="shared" si="112"/>
        <v>48865</v>
      </c>
      <c r="F296">
        <f>'Future Returns'!S296*F$4</f>
        <v>24348.75</v>
      </c>
      <c r="G296">
        <f t="shared" si="101"/>
        <v>-22035</v>
      </c>
      <c r="H296">
        <f t="shared" si="102"/>
        <v>1</v>
      </c>
      <c r="R296">
        <f t="shared" si="98"/>
        <v>58217.5</v>
      </c>
      <c r="T296">
        <f t="shared" si="97"/>
        <v>58217.5</v>
      </c>
      <c r="W296">
        <f>(C296-C295)*bitcoin_futures!B300</f>
        <v>0</v>
      </c>
      <c r="X296">
        <f>C296*bitcoin_futures!B300</f>
        <v>96725.58</v>
      </c>
      <c r="Y296">
        <f t="shared" si="103"/>
        <v>-742.13999999999942</v>
      </c>
      <c r="AA296">
        <f>-'Future CF'!Q296</f>
        <v>885</v>
      </c>
      <c r="AC296">
        <f t="shared" si="100"/>
        <v>154943.08000000002</v>
      </c>
      <c r="AD296">
        <f t="shared" si="107"/>
        <v>142.86000000000058</v>
      </c>
      <c r="AE296">
        <f t="shared" si="109"/>
        <v>885.00000000001455</v>
      </c>
      <c r="AF296">
        <f t="shared" si="108"/>
        <v>9.22016007426731E-4</v>
      </c>
      <c r="AG296">
        <f>AF296-(bitcoin_futures!S300/100/360)</f>
        <v>8.0179378520450881E-4</v>
      </c>
      <c r="AI296">
        <f>-'Future Returns'!Q296+Compare_IBIT_to_BTC!B295</f>
        <v>1.4724955653140906E-3</v>
      </c>
      <c r="AK296">
        <f>'Implied Rates'!M296</f>
        <v>4.8901672884029468E-2</v>
      </c>
      <c r="AL296">
        <f t="shared" si="104"/>
        <v>0</v>
      </c>
      <c r="AM296">
        <f t="shared" si="105"/>
        <v>0</v>
      </c>
      <c r="AN296">
        <f t="shared" si="106"/>
        <v>1755</v>
      </c>
    </row>
    <row r="297" spans="1:43" s="5" customFormat="1">
      <c r="A297" s="5" t="str">
        <f>bitcoin_futures!A301</f>
        <v>14.02.2025</v>
      </c>
      <c r="B297" s="5">
        <f>ROUND(bitcoin_futures!D301/bitcoin_futures!B301, 0)</f>
        <v>1769</v>
      </c>
      <c r="C297" s="5">
        <f>B297</f>
        <v>1769</v>
      </c>
      <c r="D297" s="5">
        <f t="shared" si="112"/>
        <v>100082.88</v>
      </c>
      <c r="E297" s="5">
        <f t="shared" si="112"/>
        <v>48865</v>
      </c>
      <c r="F297" s="5">
        <f>'Future Returns'!S297*F$4</f>
        <v>24127.5</v>
      </c>
      <c r="G297">
        <f t="shared" si="101"/>
        <v>-23080</v>
      </c>
      <c r="H297">
        <f t="shared" si="102"/>
        <v>1</v>
      </c>
      <c r="R297">
        <f>R296+AA297</f>
        <v>57172.5</v>
      </c>
      <c r="T297">
        <f t="shared" si="97"/>
        <v>57172.5</v>
      </c>
      <c r="W297">
        <f>(C297-C296)*bitcoin_futures!B301</f>
        <v>110.66</v>
      </c>
      <c r="X297" s="5">
        <f>C297*bitcoin_futures!B301</f>
        <v>97878.77</v>
      </c>
      <c r="Y297" s="5">
        <f t="shared" si="103"/>
        <v>1042.5300000000022</v>
      </c>
      <c r="AA297" s="5">
        <f>-'Future CF'!Q297</f>
        <v>-1045</v>
      </c>
      <c r="AC297">
        <f t="shared" si="100"/>
        <v>155051.27000000002</v>
      </c>
      <c r="AD297" s="5">
        <f t="shared" si="107"/>
        <v>-2.4699999999977535</v>
      </c>
      <c r="AE297" s="5">
        <f t="shared" si="109"/>
        <v>-934.33999999999992</v>
      </c>
      <c r="AF297" s="5">
        <f t="shared" si="108"/>
        <v>-1.5930214567076768E-5</v>
      </c>
      <c r="AG297" s="5">
        <f>AF297-(bitcoin_futures!S301/100/360)</f>
        <v>-1.3609688123374341E-4</v>
      </c>
      <c r="AI297">
        <f>-'Future Returns'!Q297+Compare_IBIT_to_BTC!B296</f>
        <v>-4.9669149329191822E-5</v>
      </c>
      <c r="AK297">
        <f>'Implied Rates'!M297</f>
        <v>1.8222557156535091E-2</v>
      </c>
      <c r="AL297">
        <f t="shared" si="104"/>
        <v>0</v>
      </c>
      <c r="AM297">
        <f t="shared" si="105"/>
        <v>0</v>
      </c>
      <c r="AN297">
        <f t="shared" si="106"/>
        <v>1769</v>
      </c>
      <c r="AQ297"/>
    </row>
    <row r="298" spans="1:43">
      <c r="A298" t="str">
        <f>bitcoin_futures!A302</f>
        <v>17.02.2025</v>
      </c>
      <c r="B298">
        <f>ROUND(bitcoin_futures!D302/bitcoin_futures!B302, 0)</f>
        <v>1732</v>
      </c>
      <c r="C298">
        <f t="shared" si="112"/>
        <v>1767</v>
      </c>
      <c r="D298">
        <f t="shared" si="112"/>
        <v>100082.88</v>
      </c>
      <c r="E298">
        <f t="shared" si="112"/>
        <v>48865</v>
      </c>
      <c r="F298">
        <f>'Future Returns'!S298*F$4</f>
        <v>24590</v>
      </c>
      <c r="G298">
        <f t="shared" si="101"/>
        <v>-23080</v>
      </c>
      <c r="H298">
        <f t="shared" si="102"/>
        <v>1</v>
      </c>
      <c r="R298">
        <f t="shared" si="98"/>
        <v>57172.5</v>
      </c>
      <c r="T298">
        <f t="shared" si="97"/>
        <v>57172.5</v>
      </c>
      <c r="W298">
        <v>0</v>
      </c>
      <c r="X298">
        <f>C298*bitcoin_futures!B302</f>
        <v>97768.11</v>
      </c>
      <c r="Y298">
        <f t="shared" si="103"/>
        <v>-110.66000000000349</v>
      </c>
      <c r="AA298">
        <f>-'Future CF'!Q298</f>
        <v>0</v>
      </c>
      <c r="AC298">
        <f t="shared" si="100"/>
        <v>154940.60999999999</v>
      </c>
      <c r="AD298">
        <f t="shared" si="107"/>
        <v>-110.66000000000349</v>
      </c>
      <c r="AE298">
        <f t="shared" si="109"/>
        <v>-2.9103830456733704E-11</v>
      </c>
      <c r="AF298">
        <f t="shared" si="108"/>
        <v>-7.1420914116708013E-4</v>
      </c>
      <c r="AG298">
        <f>AF298-(bitcoin_futures!S302/100/360)</f>
        <v>-8.3437580783374678E-4</v>
      </c>
      <c r="AI298">
        <f>-'Future Returns'!Q298+Compare_IBIT_to_BTC!B297</f>
        <v>0</v>
      </c>
      <c r="AK298">
        <f>'Implied Rates'!M298</f>
        <v>0.11138175861329525</v>
      </c>
      <c r="AL298">
        <f t="shared" si="104"/>
        <v>1</v>
      </c>
      <c r="AM298">
        <f t="shared" si="105"/>
        <v>0</v>
      </c>
      <c r="AN298">
        <f t="shared" si="106"/>
        <v>1732</v>
      </c>
      <c r="AQ298">
        <f t="shared" si="110"/>
        <v>24127.5</v>
      </c>
    </row>
    <row r="299" spans="1:43">
      <c r="A299" t="str">
        <f>bitcoin_futures!A303</f>
        <v>18.02.2025</v>
      </c>
      <c r="B299">
        <f>ROUND(bitcoin_futures!D303/bitcoin_futures!B303, 0)</f>
        <v>1758</v>
      </c>
      <c r="C299">
        <f t="shared" si="112"/>
        <v>1767</v>
      </c>
      <c r="D299">
        <f t="shared" si="112"/>
        <v>100082.88</v>
      </c>
      <c r="E299">
        <f t="shared" si="112"/>
        <v>48865</v>
      </c>
      <c r="F299">
        <f>'Future Returns'!S299*F$4</f>
        <v>24590</v>
      </c>
      <c r="G299">
        <f t="shared" si="101"/>
        <v>-19470</v>
      </c>
      <c r="H299">
        <f t="shared" si="102"/>
        <v>1</v>
      </c>
      <c r="R299">
        <f t="shared" si="98"/>
        <v>60782.5</v>
      </c>
      <c r="T299">
        <f t="shared" si="97"/>
        <v>60782.5</v>
      </c>
      <c r="W299">
        <f>(C299-C298)*bitcoin_futures!B303</f>
        <v>0</v>
      </c>
      <c r="X299">
        <f>C299*bitcoin_futures!B303</f>
        <v>94552.17</v>
      </c>
      <c r="Y299">
        <f t="shared" si="103"/>
        <v>-3215.9400000000023</v>
      </c>
      <c r="AA299">
        <f>-'Future CF'!Q299</f>
        <v>3610</v>
      </c>
      <c r="AC299">
        <f t="shared" si="100"/>
        <v>155334.66999999998</v>
      </c>
      <c r="AD299">
        <f t="shared" si="107"/>
        <v>394.05999999999767</v>
      </c>
      <c r="AE299">
        <f t="shared" si="109"/>
        <v>3610</v>
      </c>
      <c r="AF299">
        <f t="shared" si="108"/>
        <v>2.5368451228563317E-3</v>
      </c>
      <c r="AG299">
        <f>AF299-(bitcoin_futures!S303/100/360)</f>
        <v>2.4165673450785539E-3</v>
      </c>
      <c r="AI299">
        <f>-'Future Returns'!Q299+Compare_IBIT_to_BTC!B298</f>
        <v>3.8083635419910444E-3</v>
      </c>
      <c r="AK299">
        <f>'Implied Rates'!M299</f>
        <v>3.0633619744567131E-2</v>
      </c>
      <c r="AL299">
        <f t="shared" si="104"/>
        <v>0</v>
      </c>
      <c r="AM299">
        <f t="shared" si="105"/>
        <v>0</v>
      </c>
      <c r="AN299">
        <f t="shared" si="106"/>
        <v>1758</v>
      </c>
      <c r="AQ299">
        <f t="shared" si="110"/>
        <v>24590</v>
      </c>
    </row>
    <row r="300" spans="1:43">
      <c r="A300" t="str">
        <f>bitcoin_futures!A304</f>
        <v>19.02.2025</v>
      </c>
      <c r="B300">
        <f>ROUND(bitcoin_futures!D304/bitcoin_futures!B304, 0)</f>
        <v>1763</v>
      </c>
      <c r="C300">
        <f t="shared" si="112"/>
        <v>1767</v>
      </c>
      <c r="D300">
        <f t="shared" si="112"/>
        <v>100082.88</v>
      </c>
      <c r="E300">
        <f t="shared" si="112"/>
        <v>48865</v>
      </c>
      <c r="F300">
        <f>'Future Returns'!S300*F$4</f>
        <v>23687.5</v>
      </c>
      <c r="G300">
        <f t="shared" si="101"/>
        <v>-21730</v>
      </c>
      <c r="H300">
        <f t="shared" si="102"/>
        <v>1</v>
      </c>
      <c r="R300">
        <f t="shared" si="98"/>
        <v>58522.5</v>
      </c>
      <c r="T300">
        <f t="shared" si="97"/>
        <v>58522.5</v>
      </c>
      <c r="W300">
        <f>(C300-C299)*bitcoin_futures!B304</f>
        <v>0</v>
      </c>
      <c r="X300">
        <f>C300*bitcoin_futures!B304</f>
        <v>96566.55</v>
      </c>
      <c r="Y300">
        <f t="shared" si="103"/>
        <v>2014.3800000000047</v>
      </c>
      <c r="AA300">
        <f>-'Future CF'!Q300</f>
        <v>-2260</v>
      </c>
      <c r="AC300">
        <f t="shared" si="100"/>
        <v>155089.04999999999</v>
      </c>
      <c r="AD300">
        <f t="shared" si="107"/>
        <v>-245.61999999999534</v>
      </c>
      <c r="AE300">
        <f t="shared" si="109"/>
        <v>-2260</v>
      </c>
      <c r="AF300">
        <f t="shared" si="108"/>
        <v>-1.5837352798279141E-3</v>
      </c>
      <c r="AG300">
        <f>AF300-(bitcoin_futures!S304/100/360)</f>
        <v>-1.7038463909390253E-3</v>
      </c>
      <c r="AI300">
        <f>-'Future Returns'!Q300+Compare_IBIT_to_BTC!B299</f>
        <v>-2.5478136653864294E-3</v>
      </c>
      <c r="AK300">
        <f>'Implied Rates'!M300</f>
        <v>3.094059370436808E-2</v>
      </c>
      <c r="AL300">
        <f t="shared" si="104"/>
        <v>0</v>
      </c>
      <c r="AM300">
        <f t="shared" si="105"/>
        <v>0</v>
      </c>
      <c r="AN300">
        <f t="shared" si="106"/>
        <v>1763</v>
      </c>
      <c r="AQ300">
        <f t="shared" si="110"/>
        <v>24590</v>
      </c>
    </row>
    <row r="301" spans="1:43">
      <c r="A301" t="str">
        <f>bitcoin_futures!A305</f>
        <v>20.02.2025</v>
      </c>
      <c r="B301">
        <f>ROUND(bitcoin_futures!D305/bitcoin_futures!B305, 0)</f>
        <v>1759</v>
      </c>
      <c r="C301">
        <f t="shared" si="112"/>
        <v>1767</v>
      </c>
      <c r="D301">
        <f t="shared" si="112"/>
        <v>100082.88</v>
      </c>
      <c r="E301">
        <f t="shared" si="112"/>
        <v>48865</v>
      </c>
      <c r="F301">
        <f>'Future Returns'!S301*F$4</f>
        <v>24252.5</v>
      </c>
      <c r="G301">
        <f t="shared" si="101"/>
        <v>-24145</v>
      </c>
      <c r="H301">
        <f t="shared" si="102"/>
        <v>1</v>
      </c>
      <c r="R301">
        <f t="shared" si="98"/>
        <v>56107.5</v>
      </c>
      <c r="T301">
        <f t="shared" si="97"/>
        <v>56107.5</v>
      </c>
      <c r="W301">
        <f>(C301-C300)*bitcoin_futures!B305</f>
        <v>0</v>
      </c>
      <c r="X301">
        <f>C301*bitcoin_futures!B305</f>
        <v>99022.68</v>
      </c>
      <c r="Y301">
        <f t="shared" si="103"/>
        <v>2456.1299999999901</v>
      </c>
      <c r="AA301">
        <f>-'Future CF'!Q301</f>
        <v>-2415</v>
      </c>
      <c r="AC301">
        <f t="shared" si="100"/>
        <v>155130.18</v>
      </c>
      <c r="AD301">
        <f t="shared" si="107"/>
        <v>41.129999999990105</v>
      </c>
      <c r="AE301">
        <f t="shared" si="109"/>
        <v>-2414.9999999999854</v>
      </c>
      <c r="AF301">
        <f t="shared" si="108"/>
        <v>2.6513216190421557E-4</v>
      </c>
      <c r="AG301">
        <f>AF301-(bitcoin_futures!S305/100/360)</f>
        <v>1.4515993968199336E-4</v>
      </c>
      <c r="AI301">
        <f>-'Future Returns'!Q301+Compare_IBIT_to_BTC!B300</f>
        <v>5.4024292493781018E-4</v>
      </c>
      <c r="AK301">
        <f>'Implied Rates'!M301</f>
        <v>3.9237729566451884E-2</v>
      </c>
      <c r="AL301">
        <f t="shared" si="104"/>
        <v>0</v>
      </c>
      <c r="AM301">
        <f t="shared" si="105"/>
        <v>0</v>
      </c>
      <c r="AN301">
        <f t="shared" si="106"/>
        <v>1759</v>
      </c>
      <c r="AQ301">
        <f t="shared" si="110"/>
        <v>23687.5</v>
      </c>
    </row>
    <row r="302" spans="1:43">
      <c r="A302" t="str">
        <f>bitcoin_futures!A306</f>
        <v>21.02.2025</v>
      </c>
      <c r="B302">
        <f>ROUND(bitcoin_futures!D306/bitcoin_futures!B306, 0)</f>
        <v>1765</v>
      </c>
      <c r="C302">
        <f t="shared" si="112"/>
        <v>1767</v>
      </c>
      <c r="D302">
        <f t="shared" si="112"/>
        <v>100082.88</v>
      </c>
      <c r="E302">
        <f t="shared" si="112"/>
        <v>48865</v>
      </c>
      <c r="F302">
        <f>'Future Returns'!S302*F$4</f>
        <v>24856.25</v>
      </c>
      <c r="G302">
        <f t="shared" si="101"/>
        <v>-20015</v>
      </c>
      <c r="H302">
        <f t="shared" si="102"/>
        <v>1</v>
      </c>
      <c r="R302">
        <f t="shared" si="98"/>
        <v>60237.5</v>
      </c>
      <c r="T302">
        <f t="shared" si="97"/>
        <v>60237.5</v>
      </c>
      <c r="W302">
        <f>(C302-C301)*bitcoin_futures!B306</f>
        <v>0</v>
      </c>
      <c r="X302">
        <f>C302*bitcoin_futures!B306</f>
        <v>95276.64</v>
      </c>
      <c r="Y302">
        <f t="shared" si="103"/>
        <v>-3746.0399999999936</v>
      </c>
      <c r="AA302">
        <f>-'Future CF'!Q302</f>
        <v>4130</v>
      </c>
      <c r="AC302">
        <f t="shared" si="100"/>
        <v>155514.14000000001</v>
      </c>
      <c r="AD302">
        <f t="shared" si="107"/>
        <v>383.9600000000064</v>
      </c>
      <c r="AE302">
        <f t="shared" si="109"/>
        <v>4130.0000000000146</v>
      </c>
      <c r="AF302">
        <f t="shared" si="108"/>
        <v>2.4689716317757753E-3</v>
      </c>
      <c r="AG302">
        <f>AF302-(bitcoin_futures!S306/100/360)</f>
        <v>2.3491382984424419E-3</v>
      </c>
      <c r="AI302">
        <f>-'Future Returns'!Q302+Compare_IBIT_to_BTC!B301</f>
        <v>3.7087270362759009E-3</v>
      </c>
      <c r="AK302">
        <f>'Implied Rates'!M302</f>
        <v>5.3780990085789959E-3</v>
      </c>
      <c r="AL302">
        <f t="shared" si="104"/>
        <v>0</v>
      </c>
      <c r="AM302">
        <f t="shared" si="105"/>
        <v>0</v>
      </c>
      <c r="AN302">
        <f t="shared" si="106"/>
        <v>1765</v>
      </c>
      <c r="AQ302">
        <f t="shared" si="110"/>
        <v>24252.5</v>
      </c>
    </row>
    <row r="303" spans="1:43">
      <c r="A303" t="str">
        <f>bitcoin_futures!A307</f>
        <v>24.02.2025</v>
      </c>
      <c r="B303">
        <f>ROUND(bitcoin_futures!D307/bitcoin_futures!B307, 0)</f>
        <v>1765</v>
      </c>
      <c r="C303">
        <f t="shared" si="112"/>
        <v>1767</v>
      </c>
      <c r="D303">
        <f t="shared" si="112"/>
        <v>100082.88</v>
      </c>
      <c r="E303">
        <f t="shared" si="112"/>
        <v>48865</v>
      </c>
      <c r="F303">
        <f>'Future Returns'!S303*F$4</f>
        <v>23823.75</v>
      </c>
      <c r="G303">
        <f t="shared" si="101"/>
        <v>-19250</v>
      </c>
      <c r="H303">
        <f t="shared" si="102"/>
        <v>1</v>
      </c>
      <c r="R303">
        <f t="shared" si="98"/>
        <v>61002.5</v>
      </c>
      <c r="T303">
        <f t="shared" si="97"/>
        <v>61002.5</v>
      </c>
      <c r="W303">
        <f>(C303-C302)*bitcoin_futures!B307</f>
        <v>0</v>
      </c>
      <c r="X303">
        <f>C303*bitcoin_futures!B307</f>
        <v>94375.47</v>
      </c>
      <c r="Y303">
        <f t="shared" si="103"/>
        <v>-901.16999999999825</v>
      </c>
      <c r="AA303">
        <f>-'Future CF'!Q303</f>
        <v>765</v>
      </c>
      <c r="AC303">
        <f t="shared" si="100"/>
        <v>155377.97</v>
      </c>
      <c r="AD303">
        <f t="shared" si="107"/>
        <v>-136.16999999999825</v>
      </c>
      <c r="AE303">
        <f t="shared" si="109"/>
        <v>764.99999999998545</v>
      </c>
      <c r="AF303">
        <f t="shared" si="108"/>
        <v>-8.7637906454819984E-4</v>
      </c>
      <c r="AG303">
        <f>AF303-(bitcoin_futures!S307/100/360)</f>
        <v>-9.9618462010375546E-4</v>
      </c>
      <c r="AI303">
        <f>-'Future Returns'!Q303+Compare_IBIT_to_BTC!B302</f>
        <v>-1.4307535261035582E-3</v>
      </c>
      <c r="AK303">
        <f>'Implied Rates'!M303</f>
        <v>1.4169478429032045E-2</v>
      </c>
      <c r="AL303">
        <f t="shared" si="104"/>
        <v>0</v>
      </c>
      <c r="AM303">
        <f t="shared" si="105"/>
        <v>0</v>
      </c>
      <c r="AN303">
        <f t="shared" si="106"/>
        <v>1765</v>
      </c>
      <c r="AQ303">
        <f t="shared" si="110"/>
        <v>24856.25</v>
      </c>
    </row>
    <row r="304" spans="1:43">
      <c r="A304" t="str">
        <f>bitcoin_futures!A308</f>
        <v>25.02.2025</v>
      </c>
      <c r="B304">
        <f>ROUND(bitcoin_futures!D308/bitcoin_futures!B308, 0)</f>
        <v>1762</v>
      </c>
      <c r="C304">
        <f t="shared" si="112"/>
        <v>1767</v>
      </c>
      <c r="D304">
        <f t="shared" si="112"/>
        <v>100082.88</v>
      </c>
      <c r="E304">
        <f t="shared" si="112"/>
        <v>48865</v>
      </c>
      <c r="F304">
        <f>'Future Returns'!S304*F$4</f>
        <v>23632.5</v>
      </c>
      <c r="G304">
        <f t="shared" si="101"/>
        <v>-13185</v>
      </c>
      <c r="H304">
        <f t="shared" si="102"/>
        <v>1</v>
      </c>
      <c r="R304">
        <f t="shared" si="98"/>
        <v>67067.5</v>
      </c>
      <c r="T304">
        <f t="shared" si="97"/>
        <v>67067.5</v>
      </c>
      <c r="W304">
        <f>(C304-C303)*bitcoin_futures!B308</f>
        <v>0</v>
      </c>
      <c r="X304">
        <f>C304*bitcoin_futures!B308</f>
        <v>88403.01</v>
      </c>
      <c r="Y304">
        <f t="shared" si="103"/>
        <v>-5972.4600000000064</v>
      </c>
      <c r="AA304">
        <f>-'Future CF'!Q304</f>
        <v>6065</v>
      </c>
      <c r="AC304">
        <f t="shared" si="100"/>
        <v>155470.51</v>
      </c>
      <c r="AD304">
        <f t="shared" si="107"/>
        <v>92.539999999993597</v>
      </c>
      <c r="AE304">
        <f t="shared" si="109"/>
        <v>6065.0000000000146</v>
      </c>
      <c r="AF304">
        <f t="shared" si="108"/>
        <v>5.952254224932664E-4</v>
      </c>
      <c r="AG304">
        <f>AF304-(bitcoin_futures!S308/100/360)</f>
        <v>4.7605875582659973E-4</v>
      </c>
      <c r="AI304">
        <f>-'Future Returns'!Q304+Compare_IBIT_to_BTC!B303</f>
        <v>8.7549686836446705E-4</v>
      </c>
      <c r="AK304">
        <f>'Implied Rates'!M304</f>
        <v>1.7441768861574447E-2</v>
      </c>
      <c r="AL304">
        <f t="shared" si="104"/>
        <v>0</v>
      </c>
      <c r="AM304">
        <f t="shared" si="105"/>
        <v>0</v>
      </c>
      <c r="AN304">
        <f t="shared" si="106"/>
        <v>1762</v>
      </c>
      <c r="AQ304">
        <f t="shared" si="110"/>
        <v>23823.75</v>
      </c>
    </row>
    <row r="305" spans="1:43">
      <c r="A305" t="str">
        <f>bitcoin_futures!A309</f>
        <v>26.02.2025</v>
      </c>
      <c r="B305">
        <f>ROUND(bitcoin_futures!D309/bitcoin_futures!B309, 0)</f>
        <v>1743</v>
      </c>
      <c r="C305">
        <f t="shared" si="112"/>
        <v>1767</v>
      </c>
      <c r="D305">
        <f t="shared" si="112"/>
        <v>100082.88</v>
      </c>
      <c r="E305">
        <f t="shared" si="112"/>
        <v>48865</v>
      </c>
      <c r="F305">
        <f>'Future Returns'!S305*F$4</f>
        <v>22116.25</v>
      </c>
      <c r="G305">
        <f t="shared" si="101"/>
        <v>-9505</v>
      </c>
      <c r="H305">
        <f t="shared" si="102"/>
        <v>1</v>
      </c>
      <c r="R305">
        <f t="shared" si="98"/>
        <v>70747.5</v>
      </c>
      <c r="T305">
        <f t="shared" si="97"/>
        <v>70747.5</v>
      </c>
      <c r="W305">
        <f>(C305-C304)*bitcoin_futures!B309</f>
        <v>0</v>
      </c>
      <c r="X305">
        <f>C305*bitcoin_futures!B309</f>
        <v>84745.32</v>
      </c>
      <c r="Y305">
        <f t="shared" si="103"/>
        <v>-3657.6899999999878</v>
      </c>
      <c r="AA305">
        <f>-'Future CF'!Q305</f>
        <v>3680</v>
      </c>
      <c r="AC305">
        <f t="shared" si="100"/>
        <v>155492.82</v>
      </c>
      <c r="AD305">
        <f t="shared" si="107"/>
        <v>22.310000000012224</v>
      </c>
      <c r="AE305">
        <f t="shared" si="109"/>
        <v>3679.9999999999854</v>
      </c>
      <c r="AF305">
        <f t="shared" si="108"/>
        <v>1.4347929377068487E-4</v>
      </c>
      <c r="AG305">
        <f>AF305-(bitcoin_futures!S309/100/360)</f>
        <v>2.4229293770684863E-5</v>
      </c>
      <c r="AI305">
        <f>-'Future Returns'!Q305+Compare_IBIT_to_BTC!B304</f>
        <v>2.2319734254512558E-4</v>
      </c>
      <c r="AK305">
        <f>'Implied Rates'!M305</f>
        <v>7.8388994364047893E-2</v>
      </c>
      <c r="AL305">
        <f t="shared" si="104"/>
        <v>0</v>
      </c>
      <c r="AM305">
        <f t="shared" si="105"/>
        <v>0</v>
      </c>
      <c r="AN305">
        <f t="shared" si="106"/>
        <v>1743</v>
      </c>
      <c r="AQ305">
        <f t="shared" si="110"/>
        <v>23632.5</v>
      </c>
    </row>
    <row r="306" spans="1:43">
      <c r="A306" t="str">
        <f>bitcoin_futures!A310</f>
        <v>27.02.2025</v>
      </c>
      <c r="B306">
        <f>ROUND(bitcoin_futures!D310/bitcoin_futures!B310, 0)</f>
        <v>1756</v>
      </c>
      <c r="C306">
        <f t="shared" si="112"/>
        <v>1767</v>
      </c>
      <c r="D306">
        <f t="shared" si="112"/>
        <v>100082.88</v>
      </c>
      <c r="E306">
        <f t="shared" si="112"/>
        <v>48865</v>
      </c>
      <c r="F306">
        <f>'Future Returns'!S306*F$4</f>
        <v>21196.25</v>
      </c>
      <c r="G306">
        <f t="shared" si="101"/>
        <v>-8545</v>
      </c>
      <c r="H306">
        <f t="shared" si="102"/>
        <v>1</v>
      </c>
      <c r="R306">
        <f t="shared" si="98"/>
        <v>71707.5</v>
      </c>
      <c r="T306">
        <f t="shared" si="97"/>
        <v>71707.5</v>
      </c>
      <c r="W306">
        <f>(C306-C305)*bitcoin_futures!B310</f>
        <v>0</v>
      </c>
      <c r="X306">
        <f>C306*bitcoin_futures!B310</f>
        <v>83667.45</v>
      </c>
      <c r="Y306">
        <f t="shared" si="103"/>
        <v>-1077.8700000000099</v>
      </c>
      <c r="AA306">
        <f>-'Future CF'!Q306</f>
        <v>960</v>
      </c>
      <c r="AC306">
        <f t="shared" si="100"/>
        <v>155374.95000000001</v>
      </c>
      <c r="AD306">
        <f t="shared" si="107"/>
        <v>-117.8700000000099</v>
      </c>
      <c r="AE306">
        <f t="shared" si="109"/>
        <v>960.00000000001455</v>
      </c>
      <c r="AF306">
        <f t="shared" si="108"/>
        <v>-7.5861649513007012E-4</v>
      </c>
      <c r="AG306">
        <f>AF306-(bitcoin_futures!S310/100/360)</f>
        <v>-8.7833871735229236E-4</v>
      </c>
      <c r="AI306">
        <f>-'Future Returns'!Q306+Compare_IBIT_to_BTC!B305</f>
        <v>-1.3961748804548566E-3</v>
      </c>
      <c r="AK306">
        <f>'Implied Rates'!M306</f>
        <v>4.5824253371348211E-2</v>
      </c>
      <c r="AL306">
        <f t="shared" si="104"/>
        <v>0</v>
      </c>
      <c r="AM306">
        <f t="shared" si="105"/>
        <v>0</v>
      </c>
      <c r="AN306">
        <f t="shared" si="106"/>
        <v>1756</v>
      </c>
      <c r="AQ306">
        <f t="shared" si="110"/>
        <v>22116.25</v>
      </c>
    </row>
    <row r="307" spans="1:43">
      <c r="A307" t="str">
        <f>bitcoin_futures!A311</f>
        <v>28.02.2025</v>
      </c>
      <c r="B307">
        <f>ROUND(bitcoin_futures!D311/bitcoin_futures!B311, 0)</f>
        <v>1754</v>
      </c>
      <c r="C307">
        <f t="shared" si="112"/>
        <v>1767</v>
      </c>
      <c r="D307">
        <f t="shared" si="112"/>
        <v>100082.88</v>
      </c>
      <c r="E307">
        <f t="shared" si="112"/>
        <v>48865</v>
      </c>
      <c r="F307">
        <f>'Future Returns'!S307*F$4</f>
        <v>20956.25</v>
      </c>
      <c r="G307">
        <f t="shared" si="101"/>
        <v>-9370</v>
      </c>
      <c r="H307">
        <f t="shared" si="102"/>
        <v>1</v>
      </c>
      <c r="R307">
        <f t="shared" si="98"/>
        <v>70882.5</v>
      </c>
      <c r="T307">
        <f t="shared" si="97"/>
        <v>70882.5</v>
      </c>
      <c r="W307">
        <f>(C307-C306)*bitcoin_futures!B311</f>
        <v>0</v>
      </c>
      <c r="X307">
        <f>C307*bitcoin_futures!B311</f>
        <v>84639.3</v>
      </c>
      <c r="Y307">
        <f t="shared" si="103"/>
        <v>971.85000000000582</v>
      </c>
      <c r="AA307">
        <f>-'Future CF'!Q307</f>
        <v>-825</v>
      </c>
      <c r="AC307">
        <f t="shared" si="100"/>
        <v>155521.79999999999</v>
      </c>
      <c r="AD307">
        <f t="shared" si="107"/>
        <v>146.85000000000582</v>
      </c>
      <c r="AE307">
        <f t="shared" si="109"/>
        <v>-825.0000000000291</v>
      </c>
      <c r="AF307">
        <f t="shared" si="108"/>
        <v>9.4424061449909804E-4</v>
      </c>
      <c r="AG307">
        <f>AF307-(bitcoin_futures!S311/100/360)</f>
        <v>8.24740614499098E-4</v>
      </c>
      <c r="AI307">
        <f>-'Future Returns'!Q307+Compare_IBIT_to_BTC!B306</f>
        <v>1.7736957022206189E-3</v>
      </c>
      <c r="AK307">
        <f>'Implied Rates'!M307</f>
        <v>4.1816757436551999E-2</v>
      </c>
      <c r="AL307">
        <f t="shared" si="104"/>
        <v>0</v>
      </c>
      <c r="AM307">
        <f t="shared" si="105"/>
        <v>0</v>
      </c>
      <c r="AN307">
        <f t="shared" si="106"/>
        <v>1754</v>
      </c>
      <c r="AQ307">
        <f t="shared" si="110"/>
        <v>21196.25</v>
      </c>
    </row>
    <row r="308" spans="1:43">
      <c r="A308" t="str">
        <f>bitcoin_futures!A312</f>
        <v>03.03.2025</v>
      </c>
      <c r="B308">
        <f>ROUND(bitcoin_futures!D312/bitcoin_futures!B312, 0)</f>
        <v>1753</v>
      </c>
      <c r="C308">
        <f t="shared" si="112"/>
        <v>1767</v>
      </c>
      <c r="D308">
        <f t="shared" si="112"/>
        <v>100082.88</v>
      </c>
      <c r="E308">
        <f t="shared" si="112"/>
        <v>48865</v>
      </c>
      <c r="F308">
        <f>'Future Returns'!S308*F$4</f>
        <v>21162.5</v>
      </c>
      <c r="G308">
        <f t="shared" si="101"/>
        <v>-11035</v>
      </c>
      <c r="H308">
        <f t="shared" si="102"/>
        <v>1</v>
      </c>
      <c r="R308">
        <f t="shared" si="98"/>
        <v>69217.5</v>
      </c>
      <c r="T308">
        <f t="shared" si="97"/>
        <v>69217.5</v>
      </c>
      <c r="W308">
        <f>(C308-C307)*bitcoin_futures!B312</f>
        <v>0</v>
      </c>
      <c r="X308">
        <f>C308*bitcoin_futures!B312</f>
        <v>86406.3</v>
      </c>
      <c r="Y308">
        <f t="shared" si="103"/>
        <v>1767</v>
      </c>
      <c r="AA308">
        <f>-'Future CF'!Q308</f>
        <v>-1665</v>
      </c>
      <c r="AC308">
        <f t="shared" si="100"/>
        <v>155623.79999999999</v>
      </c>
      <c r="AD308">
        <f t="shared" si="107"/>
        <v>102</v>
      </c>
      <c r="AE308">
        <f t="shared" si="109"/>
        <v>-1665</v>
      </c>
      <c r="AF308">
        <f t="shared" si="108"/>
        <v>6.5542674063992783E-4</v>
      </c>
      <c r="AG308">
        <f>AF308-(bitcoin_futures!S312/100/360)</f>
        <v>5.3551007397326122E-4</v>
      </c>
      <c r="AI308">
        <f>-'Future Returns'!Q308+Compare_IBIT_to_BTC!B307</f>
        <v>1.2076004967032372E-3</v>
      </c>
      <c r="AK308">
        <f>'Implied Rates'!M308</f>
        <v>4.3151060682568909E-2</v>
      </c>
      <c r="AL308">
        <f t="shared" si="104"/>
        <v>0</v>
      </c>
      <c r="AM308">
        <f t="shared" si="105"/>
        <v>0</v>
      </c>
      <c r="AN308">
        <f t="shared" si="106"/>
        <v>1753</v>
      </c>
      <c r="AQ308">
        <f t="shared" si="110"/>
        <v>20956.25</v>
      </c>
    </row>
    <row r="309" spans="1:43">
      <c r="A309" t="str">
        <f>bitcoin_futures!A313</f>
        <v>04.03.2025</v>
      </c>
      <c r="B309">
        <f>ROUND(bitcoin_futures!D313/bitcoin_futures!B313, 0)</f>
        <v>1783</v>
      </c>
      <c r="C309">
        <f t="shared" si="112"/>
        <v>1767</v>
      </c>
      <c r="D309">
        <f t="shared" si="112"/>
        <v>100082.88</v>
      </c>
      <c r="E309">
        <f t="shared" si="112"/>
        <v>48865</v>
      </c>
      <c r="F309">
        <f>'Future Returns'!S309*F$4</f>
        <v>21578.75</v>
      </c>
      <c r="G309">
        <f t="shared" si="101"/>
        <v>-12050</v>
      </c>
      <c r="H309">
        <f t="shared" si="102"/>
        <v>1</v>
      </c>
      <c r="R309">
        <f t="shared" si="98"/>
        <v>68202.5</v>
      </c>
      <c r="T309">
        <f t="shared" si="97"/>
        <v>68202.5</v>
      </c>
      <c r="W309">
        <f>(C309-C308)*bitcoin_futures!B313</f>
        <v>0</v>
      </c>
      <c r="X309">
        <f>C309*bitcoin_futures!B313</f>
        <v>87272.13</v>
      </c>
      <c r="Y309">
        <f t="shared" si="103"/>
        <v>865.83000000000175</v>
      </c>
      <c r="AA309">
        <f>-'Future CF'!Q309</f>
        <v>-1015</v>
      </c>
      <c r="AC309">
        <f t="shared" si="100"/>
        <v>155474.63</v>
      </c>
      <c r="AD309">
        <f t="shared" si="107"/>
        <v>-149.16999999999825</v>
      </c>
      <c r="AE309">
        <f t="shared" si="109"/>
        <v>-1014.9999999999854</v>
      </c>
      <c r="AF309">
        <f t="shared" si="108"/>
        <v>-9.5944913970850585E-4</v>
      </c>
      <c r="AG309">
        <f>AF309-(bitcoin_futures!S313/100/360)</f>
        <v>-1.0795324730418392E-3</v>
      </c>
      <c r="AI309">
        <f>-'Future Returns'!Q309+Compare_IBIT_to_BTC!B308</f>
        <v>-1.7388039978643473E-3</v>
      </c>
      <c r="AK309">
        <f>'Implied Rates'!M309</f>
        <v>-5.2148964897180128E-2</v>
      </c>
      <c r="AL309">
        <f t="shared" si="104"/>
        <v>0</v>
      </c>
      <c r="AM309">
        <f t="shared" si="105"/>
        <v>1</v>
      </c>
      <c r="AN309">
        <f t="shared" si="106"/>
        <v>1783</v>
      </c>
      <c r="AQ309">
        <f t="shared" si="110"/>
        <v>21162.5</v>
      </c>
    </row>
    <row r="310" spans="1:43">
      <c r="A310" t="str">
        <f>bitcoin_futures!A314</f>
        <v>05.03.2025</v>
      </c>
      <c r="B310">
        <f>ROUND(bitcoin_futures!D314/bitcoin_futures!B314, 0)</f>
        <v>1752</v>
      </c>
      <c r="C310">
        <f t="shared" si="112"/>
        <v>1767</v>
      </c>
      <c r="D310">
        <f t="shared" si="112"/>
        <v>100082.88</v>
      </c>
      <c r="E310">
        <f t="shared" si="112"/>
        <v>48865</v>
      </c>
      <c r="F310">
        <f>'Future Returns'!S310*F$4</f>
        <v>21832.5</v>
      </c>
      <c r="G310">
        <f t="shared" si="101"/>
        <v>-15655</v>
      </c>
      <c r="H310">
        <f t="shared" si="102"/>
        <v>1</v>
      </c>
      <c r="R310">
        <f t="shared" si="98"/>
        <v>64597.5</v>
      </c>
      <c r="T310">
        <f t="shared" si="97"/>
        <v>64597.5</v>
      </c>
      <c r="W310">
        <f>(C310-C309)*bitcoin_futures!B314</f>
        <v>0</v>
      </c>
      <c r="X310">
        <f>C310*bitcoin_futures!B314</f>
        <v>90894.48</v>
      </c>
      <c r="Y310">
        <f t="shared" si="103"/>
        <v>3622.3499999999913</v>
      </c>
      <c r="AA310">
        <f>-'Future CF'!Q310</f>
        <v>-3605</v>
      </c>
      <c r="AC310">
        <f t="shared" si="100"/>
        <v>155491.97999999998</v>
      </c>
      <c r="AD310">
        <f t="shared" si="107"/>
        <v>17.349999999991269</v>
      </c>
      <c r="AE310">
        <f t="shared" si="109"/>
        <v>-3605.0000000000146</v>
      </c>
      <c r="AF310">
        <f t="shared" si="108"/>
        <v>1.1158131757014909E-4</v>
      </c>
      <c r="AG310">
        <f>AF310-(bitcoin_futures!S314/100/360)</f>
        <v>-8.1409046520731284E-6</v>
      </c>
      <c r="AI310">
        <f>-'Future Returns'!Q310+Compare_IBIT_to_BTC!B309</f>
        <v>2.2617627486336278E-4</v>
      </c>
      <c r="AK310">
        <f>'Implied Rates'!M310</f>
        <v>6.3701375058035747E-2</v>
      </c>
      <c r="AL310">
        <f t="shared" si="104"/>
        <v>0</v>
      </c>
      <c r="AM310">
        <f t="shared" si="105"/>
        <v>0</v>
      </c>
      <c r="AN310">
        <f t="shared" si="106"/>
        <v>1752</v>
      </c>
    </row>
    <row r="311" spans="1:43">
      <c r="A311" t="str">
        <f>bitcoin_futures!A315</f>
        <v>06.03.2025</v>
      </c>
      <c r="B311">
        <f>ROUND(bitcoin_futures!D315/bitcoin_futures!B315, 0)</f>
        <v>1757</v>
      </c>
      <c r="C311">
        <f t="shared" si="112"/>
        <v>1767</v>
      </c>
      <c r="D311">
        <f t="shared" si="112"/>
        <v>100082.88</v>
      </c>
      <c r="E311">
        <f t="shared" si="112"/>
        <v>48865</v>
      </c>
      <c r="F311">
        <f>'Future Returns'!S311*F$4</f>
        <v>22733.75</v>
      </c>
      <c r="G311">
        <f t="shared" si="101"/>
        <v>-14180</v>
      </c>
      <c r="H311">
        <f t="shared" si="102"/>
        <v>1</v>
      </c>
      <c r="R311">
        <f>R310+AA311</f>
        <v>66072.5</v>
      </c>
      <c r="T311">
        <f t="shared" si="97"/>
        <v>66072.5</v>
      </c>
      <c r="W311">
        <f>(C311-C310)*bitcoin_futures!B315</f>
        <v>0</v>
      </c>
      <c r="X311">
        <f>C311*bitcoin_futures!B315</f>
        <v>89480.88</v>
      </c>
      <c r="Y311">
        <f t="shared" si="103"/>
        <v>-1413.5999999999913</v>
      </c>
      <c r="AA311">
        <f>-'Future CF'!Q311</f>
        <v>1475</v>
      </c>
      <c r="AC311">
        <f t="shared" si="100"/>
        <v>155553.38</v>
      </c>
      <c r="AD311">
        <f t="shared" si="107"/>
        <v>61.400000000008731</v>
      </c>
      <c r="AE311">
        <f>AC311-AC310-Y311</f>
        <v>1475.0000000000146</v>
      </c>
      <c r="AF311">
        <f t="shared" si="108"/>
        <v>3.9471980615277358E-4</v>
      </c>
      <c r="AG311">
        <f>AF311-(bitcoin_futures!S315/100/360)</f>
        <v>2.7513647281944022E-4</v>
      </c>
      <c r="AI311">
        <f>-'Future Returns'!Q311+Compare_IBIT_to_BTC!B310</f>
        <v>6.6827765906317914E-4</v>
      </c>
      <c r="AK311">
        <f>'Implied Rates'!M311</f>
        <v>3.8573770886227043E-2</v>
      </c>
      <c r="AL311">
        <f t="shared" si="104"/>
        <v>0</v>
      </c>
      <c r="AM311">
        <f t="shared" si="105"/>
        <v>0</v>
      </c>
      <c r="AN311">
        <f t="shared" si="106"/>
        <v>1757</v>
      </c>
    </row>
    <row r="313" spans="1:43">
      <c r="AF313" t="s">
        <v>345</v>
      </c>
    </row>
    <row r="314" spans="1:43">
      <c r="AA314" t="s">
        <v>346</v>
      </c>
      <c r="AC314">
        <f>AVERAGE(AD14:AD311)</f>
        <v>28.249899328859069</v>
      </c>
      <c r="AE314">
        <f>AVERAGE(AF14:AF311)</f>
        <v>2.3487811008695775E-4</v>
      </c>
      <c r="AF314" s="7">
        <f>AE314-2/10000</f>
        <v>3.4878110086957739E-5</v>
      </c>
    </row>
    <row r="315" spans="1:43">
      <c r="AA315" t="s">
        <v>347</v>
      </c>
      <c r="AC315">
        <f>_xlfn.STDEV.S(AD14:AD311)</f>
        <v>229.57337969584572</v>
      </c>
      <c r="AE315">
        <f>_xlfn.STDEV.S(AF14:AF311)</f>
        <v>1.744752001836702E-3</v>
      </c>
    </row>
    <row r="316" spans="1:43">
      <c r="AA316" t="s">
        <v>348</v>
      </c>
      <c r="AC316">
        <f>AC314/AC315</f>
        <v>0.12305389834956666</v>
      </c>
      <c r="AE316">
        <f>AE314/AE315</f>
        <v>0.13461976821903707</v>
      </c>
      <c r="AF316">
        <f>AF314/AE315*SQRT(252)</f>
        <v>0.31733612132686451</v>
      </c>
    </row>
  </sheetData>
  <mergeCells count="1">
    <mergeCell ref="D1:F1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8596C-9E15-429A-B387-B66FE615B240}">
  <dimension ref="A1:U316"/>
  <sheetViews>
    <sheetView zoomScale="84" workbookViewId="0">
      <pane xSplit="1" topLeftCell="J1" activePane="topRight" state="frozen"/>
      <selection activeCell="A68" sqref="A68"/>
      <selection pane="topRight" activeCell="S289" sqref="S289"/>
    </sheetView>
  </sheetViews>
  <sheetFormatPr defaultRowHeight="14"/>
  <cols>
    <col min="1" max="1" width="10.6640625" customWidth="1"/>
    <col min="2" max="2" width="22.08203125" customWidth="1"/>
    <col min="3" max="5" width="10.6640625" customWidth="1"/>
    <col min="6" max="6" width="21.83203125" customWidth="1"/>
    <col min="7" max="10" width="10.6640625" customWidth="1"/>
    <col min="11" max="11" width="13.1640625" customWidth="1"/>
    <col min="12" max="19" width="10.6640625" customWidth="1"/>
    <col min="20" max="20" width="14" customWidth="1"/>
    <col min="21" max="1024" width="10.6640625" customWidth="1"/>
  </cols>
  <sheetData>
    <row r="1" spans="1:21">
      <c r="B1" t="s">
        <v>325</v>
      </c>
      <c r="D1" t="s">
        <v>326</v>
      </c>
    </row>
    <row r="2" spans="1:21">
      <c r="A2" t="str">
        <f>bitcoin_futures!A6</f>
        <v>Dates</v>
      </c>
      <c r="B2" t="s">
        <v>327</v>
      </c>
      <c r="D2" t="s">
        <v>328</v>
      </c>
      <c r="E2" t="s">
        <v>322</v>
      </c>
      <c r="F2" t="s">
        <v>329</v>
      </c>
    </row>
    <row r="3" spans="1:21">
      <c r="A3" t="str">
        <f>bitcoin_futures!A7</f>
        <v>01.01.2024</v>
      </c>
      <c r="F3" t="s">
        <v>330</v>
      </c>
      <c r="I3" t="s">
        <v>331</v>
      </c>
      <c r="J3" t="s">
        <v>332</v>
      </c>
      <c r="K3" t="s">
        <v>333</v>
      </c>
      <c r="M3" t="s">
        <v>334</v>
      </c>
      <c r="O3" t="s">
        <v>335</v>
      </c>
      <c r="P3" t="s">
        <v>336</v>
      </c>
      <c r="Q3" t="s">
        <v>337</v>
      </c>
      <c r="R3" t="s">
        <v>338</v>
      </c>
      <c r="S3" t="s">
        <v>339</v>
      </c>
    </row>
    <row r="4" spans="1:21">
      <c r="A4" t="str">
        <f>bitcoin_futures!A8</f>
        <v>02.01.2024</v>
      </c>
      <c r="F4">
        <v>0.5</v>
      </c>
      <c r="Q4" t="s">
        <v>340</v>
      </c>
    </row>
    <row r="5" spans="1:21">
      <c r="A5" t="str">
        <f>bitcoin_futures!A9</f>
        <v>03.01.2024</v>
      </c>
      <c r="Q5" t="s">
        <v>341</v>
      </c>
    </row>
    <row r="6" spans="1:21">
      <c r="A6" t="str">
        <f>bitcoin_futures!A10</f>
        <v>04.01.2024</v>
      </c>
      <c r="Q6" t="s">
        <v>342</v>
      </c>
    </row>
    <row r="7" spans="1:21">
      <c r="A7" t="str">
        <f>bitcoin_futures!A11</f>
        <v>05.01.2024</v>
      </c>
    </row>
    <row r="8" spans="1:21">
      <c r="A8" t="str">
        <f>bitcoin_futures!A12</f>
        <v>08.01.2024</v>
      </c>
      <c r="T8" t="s">
        <v>343</v>
      </c>
      <c r="U8">
        <f>((AVERAGE(R14:R311)+1) ^ 252)-1</f>
        <v>0.98450980492618667</v>
      </c>
    </row>
    <row r="9" spans="1:21">
      <c r="A9" t="str">
        <f>bitcoin_futures!A13</f>
        <v>09.01.2024</v>
      </c>
      <c r="T9" t="s">
        <v>344</v>
      </c>
      <c r="U9">
        <f>AVERAGE(S14:S311)/_xlfn.STDEV.S(R14:R311)*SQRT(252)</f>
        <v>1.4637170338256544</v>
      </c>
    </row>
    <row r="10" spans="1:21">
      <c r="A10" t="str">
        <f>bitcoin_futures!A14</f>
        <v>10.01.2024</v>
      </c>
    </row>
    <row r="11" spans="1:21">
      <c r="A11" t="str">
        <f>bitcoin_futures!A15</f>
        <v>11.01.2024</v>
      </c>
      <c r="B11">
        <f>ROUND(bitcoin_futures!D15/bitcoin_futures!T15, 0)</f>
        <v>870</v>
      </c>
    </row>
    <row r="12" spans="1:21">
      <c r="A12" t="str">
        <f>bitcoin_futures!A16</f>
        <v>12.01.2024</v>
      </c>
      <c r="B12">
        <f>ROUND(bitcoin_futures!D16/bitcoin_futures!T16, 0)</f>
        <v>901</v>
      </c>
    </row>
    <row r="13" spans="1:21" s="3" customFormat="1">
      <c r="A13" s="3" t="str">
        <f>bitcoin_futures!A17</f>
        <v>15.01.2024</v>
      </c>
      <c r="B13">
        <f>ROUND(bitcoin_futures!D17/bitcoin_futures!T17, 0)</f>
        <v>885</v>
      </c>
      <c r="C13" s="3">
        <f>B13</f>
        <v>885</v>
      </c>
      <c r="D13" s="3">
        <f>B13*bitcoin_futures!T17</f>
        <v>42969.404999999999</v>
      </c>
      <c r="E13" s="3">
        <f>'Future Returns'!S13</f>
        <v>21965</v>
      </c>
      <c r="F13" s="3">
        <f>'Future Returns'!S13*F$4</f>
        <v>10982.5</v>
      </c>
      <c r="J13">
        <f>C13*bitcoin_futures!T17</f>
        <v>42969.404999999999</v>
      </c>
      <c r="M13"/>
      <c r="O13">
        <f t="shared" ref="O13:O76" si="0">J13+E13+F13</f>
        <v>75916.904999999999</v>
      </c>
    </row>
    <row r="14" spans="1:21">
      <c r="A14" t="str">
        <f>bitcoin_futures!A18</f>
        <v>16.01.2024</v>
      </c>
      <c r="B14">
        <f>ROUND(bitcoin_futures!D18/bitcoin_futures!T18, 0)</f>
        <v>896</v>
      </c>
      <c r="C14">
        <f t="shared" ref="C14:E35" si="1">C$13</f>
        <v>885</v>
      </c>
      <c r="D14">
        <f t="shared" si="1"/>
        <v>42969.404999999999</v>
      </c>
      <c r="E14">
        <f t="shared" si="1"/>
        <v>21965</v>
      </c>
      <c r="F14">
        <f>'Future Returns'!S14*F$4</f>
        <v>10982.5</v>
      </c>
      <c r="I14">
        <f>(C14-C13)*bitcoin_futures!B18 + F14-F13</f>
        <v>0</v>
      </c>
      <c r="J14">
        <f>C14*bitcoin_futures!T18</f>
        <v>42669.39</v>
      </c>
      <c r="K14">
        <f>J14-J13-I14</f>
        <v>-300.01499999999942</v>
      </c>
      <c r="M14">
        <f>-'Future CF'!Q14</f>
        <v>310</v>
      </c>
      <c r="O14">
        <f>J14+E14+F14</f>
        <v>75616.89</v>
      </c>
      <c r="P14">
        <f>K14+M14</f>
        <v>9.9850000000005821</v>
      </c>
      <c r="Q14">
        <f t="shared" ref="Q14:Q77" si="2">O14-O13-K14</f>
        <v>0</v>
      </c>
      <c r="R14">
        <f>P14/O14</f>
        <v>1.3204721855131283E-4</v>
      </c>
      <c r="S14">
        <f>R14-(bitcoin_futures!S18/100/360)</f>
        <v>-1.7730559226464948E-5</v>
      </c>
      <c r="U14">
        <f>-'Future Returns'!Q14+Compare_IBIT_to_BTC!B13</f>
        <v>-2.9553333337587629E-3</v>
      </c>
    </row>
    <row r="15" spans="1:21">
      <c r="A15" t="str">
        <f>bitcoin_futures!A19</f>
        <v>17.01.2024</v>
      </c>
      <c r="B15">
        <f>ROUND(bitcoin_futures!D19/bitcoin_futures!T19, 0)</f>
        <v>855</v>
      </c>
      <c r="C15">
        <f t="shared" si="1"/>
        <v>885</v>
      </c>
      <c r="D15">
        <f t="shared" si="1"/>
        <v>42969.404999999999</v>
      </c>
      <c r="E15">
        <f t="shared" si="1"/>
        <v>21965</v>
      </c>
      <c r="F15">
        <f>'Future Returns'!S15*F$4</f>
        <v>10905</v>
      </c>
      <c r="I15">
        <f>(C15-C14)*bitcoin_futures!B19</f>
        <v>0</v>
      </c>
      <c r="J15">
        <f>C15*bitcoin_futures!T19</f>
        <v>44161.5</v>
      </c>
      <c r="K15">
        <f t="shared" ref="K15:K78" si="3">J15-J14-I15</f>
        <v>1492.1100000000006</v>
      </c>
      <c r="M15">
        <f>-'Future CF'!Q15</f>
        <v>440</v>
      </c>
      <c r="O15">
        <f t="shared" si="0"/>
        <v>77031.5</v>
      </c>
      <c r="P15">
        <f>K15+M15</f>
        <v>1932.1100000000006</v>
      </c>
      <c r="Q15">
        <f>O15-O14-K15</f>
        <v>-77.5</v>
      </c>
      <c r="R15">
        <f>P15/O15</f>
        <v>2.5082076812732459E-2</v>
      </c>
      <c r="S15">
        <f>R15-(bitcoin_futures!S19/100/360)</f>
        <v>2.4932493479399125E-2</v>
      </c>
    </row>
    <row r="16" spans="1:21">
      <c r="A16" t="str">
        <f>bitcoin_futures!A20</f>
        <v>18.01.2024</v>
      </c>
      <c r="B16">
        <f>ROUND(bitcoin_futures!D20/bitcoin_futures!T20, 0)</f>
        <v>841</v>
      </c>
      <c r="C16">
        <f t="shared" si="1"/>
        <v>885</v>
      </c>
      <c r="D16">
        <f t="shared" si="1"/>
        <v>42969.404999999999</v>
      </c>
      <c r="E16">
        <f t="shared" si="1"/>
        <v>21965</v>
      </c>
      <c r="F16">
        <f>'Future Returns'!S16*F$4</f>
        <v>10795</v>
      </c>
      <c r="I16">
        <f>(C16-C15)*bitcoin_futures!B20</f>
        <v>0</v>
      </c>
      <c r="J16">
        <f>C16*bitcoin_futures!T20</f>
        <v>43064.1</v>
      </c>
      <c r="K16">
        <f>J16-J15-I16</f>
        <v>-1097.4000000000015</v>
      </c>
      <c r="M16">
        <f>-'Future CF'!Q16</f>
        <v>1955</v>
      </c>
      <c r="O16">
        <f t="shared" si="0"/>
        <v>75824.100000000006</v>
      </c>
      <c r="P16">
        <f t="shared" ref="P16:P78" si="4">K16+M16</f>
        <v>857.59999999999854</v>
      </c>
      <c r="Q16">
        <f>O16-O15-K16</f>
        <v>-109.99999999999272</v>
      </c>
      <c r="R16">
        <f t="shared" ref="R16:R79" si="5">P16/O16</f>
        <v>1.1310388121982306E-2</v>
      </c>
      <c r="S16">
        <f>R16-(bitcoin_futures!S20/100/360)</f>
        <v>1.1161499233093416E-2</v>
      </c>
    </row>
    <row r="17" spans="1:19">
      <c r="A17" t="str">
        <f>bitcoin_futures!A21</f>
        <v>19.01.2024</v>
      </c>
      <c r="B17">
        <f>ROUND(bitcoin_futures!D21/bitcoin_futures!T21, 0)</f>
        <v>871</v>
      </c>
      <c r="C17">
        <f t="shared" si="1"/>
        <v>885</v>
      </c>
      <c r="D17">
        <f t="shared" si="1"/>
        <v>42969.404999999999</v>
      </c>
      <c r="E17">
        <f t="shared" si="1"/>
        <v>21965</v>
      </c>
      <c r="F17">
        <f>'Future Returns'!S17*F$4</f>
        <v>10306.25</v>
      </c>
      <c r="I17">
        <f>(C17-C16)*bitcoin_futures!B21</f>
        <v>0</v>
      </c>
      <c r="J17">
        <f>C17*bitcoin_futures!T21</f>
        <v>42568.5</v>
      </c>
      <c r="K17">
        <f t="shared" si="3"/>
        <v>-495.59999999999854</v>
      </c>
      <c r="M17">
        <f>-'Future CF'!Q17</f>
        <v>-710</v>
      </c>
      <c r="O17">
        <f t="shared" si="0"/>
        <v>74839.75</v>
      </c>
      <c r="P17">
        <f t="shared" si="4"/>
        <v>-1205.5999999999985</v>
      </c>
      <c r="Q17">
        <f t="shared" si="2"/>
        <v>-488.75000000000728</v>
      </c>
      <c r="R17">
        <f t="shared" si="5"/>
        <v>-1.6109086414639259E-2</v>
      </c>
      <c r="S17">
        <f>R17-(bitcoin_futures!S21/100/360)</f>
        <v>-1.6257836414639258E-2</v>
      </c>
    </row>
    <row r="18" spans="1:19">
      <c r="A18" t="str">
        <f>bitcoin_futures!A22</f>
        <v>22.01.2024</v>
      </c>
      <c r="B18">
        <f>ROUND(bitcoin_futures!D22/bitcoin_futures!T22, 0)</f>
        <v>853</v>
      </c>
      <c r="C18">
        <f t="shared" si="1"/>
        <v>885</v>
      </c>
      <c r="D18">
        <f t="shared" si="1"/>
        <v>42969.404999999999</v>
      </c>
      <c r="E18">
        <f t="shared" si="1"/>
        <v>21965</v>
      </c>
      <c r="F18">
        <f>'Future Returns'!S18*F$4</f>
        <v>10483.75</v>
      </c>
      <c r="I18">
        <f>(C18-C17)*bitcoin_futures!B22</f>
        <v>0</v>
      </c>
      <c r="J18">
        <f>C18*bitcoin_futures!T22</f>
        <v>41611.814999999995</v>
      </c>
      <c r="K18">
        <f t="shared" si="3"/>
        <v>-956.68500000000495</v>
      </c>
      <c r="M18">
        <f>-'Future CF'!Q18</f>
        <v>1450</v>
      </c>
      <c r="O18">
        <f t="shared" si="0"/>
        <v>74060.565000000002</v>
      </c>
      <c r="P18">
        <f t="shared" si="4"/>
        <v>493.31499999999505</v>
      </c>
      <c r="Q18">
        <f t="shared" si="2"/>
        <v>177.50000000000728</v>
      </c>
      <c r="R18">
        <f t="shared" si="5"/>
        <v>6.6609672772547038E-3</v>
      </c>
      <c r="S18">
        <f>R18-(bitcoin_futures!S22/100/360)</f>
        <v>6.5114117216991483E-3</v>
      </c>
    </row>
    <row r="19" spans="1:19">
      <c r="A19" t="str">
        <f>bitcoin_futures!A23</f>
        <v>23.01.2024</v>
      </c>
      <c r="B19">
        <f>ROUND(bitcoin_futures!D23/bitcoin_futures!T23, 0)</f>
        <v>872</v>
      </c>
      <c r="C19">
        <f t="shared" si="1"/>
        <v>885</v>
      </c>
      <c r="D19">
        <f t="shared" si="1"/>
        <v>42969.404999999999</v>
      </c>
      <c r="E19">
        <f t="shared" si="1"/>
        <v>21965</v>
      </c>
      <c r="F19">
        <f>'Future Returns'!S19*F$4</f>
        <v>10121.25</v>
      </c>
      <c r="I19">
        <f>(C19-C18)*bitcoin_futures!B23</f>
        <v>0</v>
      </c>
      <c r="J19">
        <f>C19*bitcoin_futures!T23</f>
        <v>39841.814999999995</v>
      </c>
      <c r="K19">
        <f>J19-J18-I19</f>
        <v>-1770</v>
      </c>
      <c r="M19">
        <f>-'Future CF'!Q19</f>
        <v>925</v>
      </c>
      <c r="O19">
        <f t="shared" si="0"/>
        <v>71928.065000000002</v>
      </c>
      <c r="P19">
        <f t="shared" si="4"/>
        <v>-845</v>
      </c>
      <c r="Q19">
        <f t="shared" si="2"/>
        <v>-362.5</v>
      </c>
      <c r="R19">
        <f t="shared" si="5"/>
        <v>-1.1747848353768449E-2</v>
      </c>
      <c r="S19">
        <f>R19-(bitcoin_futures!S23/100/360)</f>
        <v>-1.1897126131546226E-2</v>
      </c>
    </row>
    <row r="20" spans="1:19">
      <c r="A20" t="str">
        <f>bitcoin_futures!A24</f>
        <v>24.01.2024</v>
      </c>
      <c r="B20">
        <f>ROUND(bitcoin_futures!D24/bitcoin_futures!T24, 0)</f>
        <v>882</v>
      </c>
      <c r="C20">
        <f t="shared" si="1"/>
        <v>885</v>
      </c>
      <c r="D20">
        <f t="shared" si="1"/>
        <v>42969.404999999999</v>
      </c>
      <c r="E20">
        <f t="shared" si="1"/>
        <v>21965</v>
      </c>
      <c r="F20">
        <f>'Future Returns'!S20*F$4</f>
        <v>9890</v>
      </c>
      <c r="I20">
        <f>(C20-C19)*bitcoin_futures!B24</f>
        <v>0</v>
      </c>
      <c r="J20">
        <f>C20*bitcoin_futures!T24</f>
        <v>39912.614999999998</v>
      </c>
      <c r="K20">
        <f t="shared" si="3"/>
        <v>70.80000000000291</v>
      </c>
      <c r="M20">
        <f>-'Future CF'!Q20</f>
        <v>-405</v>
      </c>
      <c r="O20">
        <f t="shared" si="0"/>
        <v>71767.614999999991</v>
      </c>
      <c r="P20">
        <f t="shared" si="4"/>
        <v>-334.19999999999709</v>
      </c>
      <c r="Q20">
        <f t="shared" si="2"/>
        <v>-231.25000000001455</v>
      </c>
      <c r="R20">
        <f t="shared" si="5"/>
        <v>-4.6566964779308486E-3</v>
      </c>
      <c r="S20">
        <f>R20-(bitcoin_futures!S24/100/360)</f>
        <v>-4.8056964779308485E-3</v>
      </c>
    </row>
    <row r="21" spans="1:19">
      <c r="A21" t="str">
        <f>bitcoin_futures!A25</f>
        <v>25.01.2024</v>
      </c>
      <c r="B21">
        <f>ROUND(bitcoin_futures!D25/bitcoin_futures!T25, 0)</f>
        <v>870</v>
      </c>
      <c r="C21">
        <f t="shared" si="1"/>
        <v>885</v>
      </c>
      <c r="D21">
        <f t="shared" si="1"/>
        <v>42969.404999999999</v>
      </c>
      <c r="E21">
        <f t="shared" si="1"/>
        <v>21965</v>
      </c>
      <c r="F21">
        <f>'Future Returns'!S21*F$4</f>
        <v>9991.25</v>
      </c>
      <c r="I21">
        <f>(C21-C20)*bitcoin_futures!B25</f>
        <v>0</v>
      </c>
      <c r="J21">
        <f>C21*bitcoin_futures!T25</f>
        <v>40513.53</v>
      </c>
      <c r="K21">
        <f t="shared" si="3"/>
        <v>600.91500000000087</v>
      </c>
      <c r="M21">
        <f>-'Future CF'!Q21</f>
        <v>-60</v>
      </c>
      <c r="O21">
        <f t="shared" si="0"/>
        <v>72469.78</v>
      </c>
      <c r="P21">
        <f t="shared" si="4"/>
        <v>540.91500000000087</v>
      </c>
      <c r="Q21">
        <f t="shared" si="2"/>
        <v>101.25000000000728</v>
      </c>
      <c r="R21">
        <f t="shared" si="5"/>
        <v>7.4640077560605388E-3</v>
      </c>
      <c r="S21">
        <f>R21-(bitcoin_futures!S25/100/360)</f>
        <v>7.3149799782827613E-3</v>
      </c>
    </row>
    <row r="22" spans="1:19">
      <c r="A22" t="str">
        <f>bitcoin_futures!A26</f>
        <v>26.01.2024</v>
      </c>
      <c r="B22">
        <f>ROUND(bitcoin_futures!D26/bitcoin_futures!T26, 0)</f>
        <v>850</v>
      </c>
      <c r="C22">
        <f t="shared" si="1"/>
        <v>885</v>
      </c>
      <c r="D22">
        <f t="shared" si="1"/>
        <v>42969.404999999999</v>
      </c>
      <c r="E22">
        <f t="shared" si="1"/>
        <v>21965</v>
      </c>
      <c r="F22">
        <f>'Future Returns'!S22*F$4</f>
        <v>10006.25</v>
      </c>
      <c r="I22">
        <f>(C22-C21)*bitcoin_futures!B26</f>
        <v>0</v>
      </c>
      <c r="J22">
        <f>C22*bitcoin_futures!T26</f>
        <v>43763.25</v>
      </c>
      <c r="K22">
        <f t="shared" si="3"/>
        <v>3249.7200000000012</v>
      </c>
      <c r="M22">
        <f>-'Future CF'!Q22</f>
        <v>-2365</v>
      </c>
      <c r="O22">
        <f t="shared" si="0"/>
        <v>75734.5</v>
      </c>
      <c r="P22">
        <f t="shared" si="4"/>
        <v>884.72000000000116</v>
      </c>
      <c r="Q22">
        <f t="shared" si="2"/>
        <v>15</v>
      </c>
      <c r="R22">
        <f t="shared" si="5"/>
        <v>1.168186229525515E-2</v>
      </c>
      <c r="S22">
        <f>R22-(bitcoin_futures!S26/100/360)</f>
        <v>1.1532751184144039E-2</v>
      </c>
    </row>
    <row r="23" spans="1:19">
      <c r="A23" t="str">
        <f>bitcoin_futures!A27</f>
        <v>29.01.2024</v>
      </c>
      <c r="B23">
        <f>ROUND(bitcoin_futures!D27/bitcoin_futures!T27, 0)</f>
        <v>839</v>
      </c>
      <c r="C23">
        <f t="shared" si="1"/>
        <v>885</v>
      </c>
      <c r="D23">
        <f t="shared" si="1"/>
        <v>42969.404999999999</v>
      </c>
      <c r="E23">
        <f t="shared" si="1"/>
        <v>21965</v>
      </c>
      <c r="F23">
        <f>'Future Returns'!S23*F$4</f>
        <v>10597.5</v>
      </c>
      <c r="I23">
        <f>(C23-C22)*bitcoin_futures!B27</f>
        <v>0</v>
      </c>
      <c r="J23">
        <f>C23*bitcoin_futures!T27</f>
        <v>45472.184999999998</v>
      </c>
      <c r="K23">
        <f t="shared" si="3"/>
        <v>1708.9349999999977</v>
      </c>
      <c r="M23">
        <f>-'Future CF'!Q23</f>
        <v>-1140</v>
      </c>
      <c r="O23">
        <f t="shared" si="0"/>
        <v>78034.684999999998</v>
      </c>
      <c r="P23">
        <f t="shared" si="4"/>
        <v>568.93499999999767</v>
      </c>
      <c r="Q23">
        <f t="shared" si="2"/>
        <v>591.25</v>
      </c>
      <c r="R23">
        <f t="shared" si="5"/>
        <v>7.2907963939368462E-3</v>
      </c>
      <c r="S23">
        <f>R23-(bitcoin_futures!S27/100/360)</f>
        <v>7.1413797272701796E-3</v>
      </c>
    </row>
    <row r="24" spans="1:19">
      <c r="A24" t="str">
        <f>bitcoin_futures!A28</f>
        <v>30.01.2024</v>
      </c>
      <c r="B24">
        <f>ROUND(bitcoin_futures!D28/bitcoin_futures!T28, 0)</f>
        <v>840</v>
      </c>
      <c r="C24">
        <f t="shared" si="1"/>
        <v>885</v>
      </c>
      <c r="D24">
        <f t="shared" si="1"/>
        <v>42969.404999999999</v>
      </c>
      <c r="E24">
        <f t="shared" si="1"/>
        <v>21965</v>
      </c>
      <c r="F24">
        <f>'Future Returns'!S24*F$4</f>
        <v>10882.5</v>
      </c>
      <c r="I24">
        <f>(C24-C23)*bitcoin_futures!B28</f>
        <v>0</v>
      </c>
      <c r="J24">
        <f>C24*bitcoin_futures!T28</f>
        <v>45976.635000000002</v>
      </c>
      <c r="K24">
        <f t="shared" si="3"/>
        <v>504.45000000000437</v>
      </c>
      <c r="M24">
        <f>-'Future CF'!Q24</f>
        <v>-360</v>
      </c>
      <c r="O24">
        <f t="shared" si="0"/>
        <v>78824.135000000009</v>
      </c>
      <c r="P24">
        <f t="shared" si="4"/>
        <v>144.45000000000437</v>
      </c>
      <c r="Q24">
        <f t="shared" si="2"/>
        <v>285.00000000000728</v>
      </c>
      <c r="R24">
        <f t="shared" si="5"/>
        <v>1.8325605476039078E-3</v>
      </c>
      <c r="S24">
        <f>R24-(bitcoin_futures!S28/100/360)</f>
        <v>1.6833661031594633E-3</v>
      </c>
    </row>
    <row r="25" spans="1:19">
      <c r="A25" t="str">
        <f>bitcoin_futures!A29</f>
        <v>31.01.2024</v>
      </c>
      <c r="B25">
        <f>ROUND(bitcoin_futures!D29/bitcoin_futures!T29, 0)</f>
        <v>855</v>
      </c>
      <c r="C25">
        <f t="shared" si="1"/>
        <v>885</v>
      </c>
      <c r="D25">
        <f t="shared" si="1"/>
        <v>42969.404999999999</v>
      </c>
      <c r="E25">
        <f t="shared" si="1"/>
        <v>21965</v>
      </c>
      <c r="F25">
        <f>'Future Returns'!S25*F$4</f>
        <v>10972.5</v>
      </c>
      <c r="I25">
        <f>(C25-C24)*bitcoin_futures!B29</f>
        <v>0</v>
      </c>
      <c r="J25">
        <f>C25*bitcoin_futures!T29</f>
        <v>44357.084999999999</v>
      </c>
      <c r="K25">
        <f t="shared" si="3"/>
        <v>-1619.5500000000029</v>
      </c>
      <c r="M25">
        <f>-'Future CF'!Q25</f>
        <v>1075</v>
      </c>
      <c r="O25">
        <f t="shared" si="0"/>
        <v>77294.584999999992</v>
      </c>
      <c r="P25">
        <f t="shared" si="4"/>
        <v>-544.55000000000291</v>
      </c>
      <c r="Q25">
        <f t="shared" si="2"/>
        <v>89.999999999985448</v>
      </c>
      <c r="R25">
        <f t="shared" si="5"/>
        <v>-7.0451248298959487E-3</v>
      </c>
      <c r="S25">
        <f>R25-(bitcoin_futures!S29/100/360)</f>
        <v>-7.1943470521181711E-3</v>
      </c>
    </row>
    <row r="26" spans="1:19">
      <c r="A26" t="str">
        <f>bitcoin_futures!A30</f>
        <v>01.02.2024</v>
      </c>
      <c r="B26">
        <f>ROUND(bitcoin_futures!D30/bitcoin_futures!T30, 0)</f>
        <v>855</v>
      </c>
      <c r="C26">
        <f t="shared" si="1"/>
        <v>885</v>
      </c>
      <c r="D26">
        <f t="shared" si="1"/>
        <v>42969.404999999999</v>
      </c>
      <c r="E26">
        <f t="shared" si="1"/>
        <v>21965</v>
      </c>
      <c r="F26">
        <f>'Future Returns'!S26*F$4</f>
        <v>10703.75</v>
      </c>
      <c r="I26">
        <f>(C26-C25)*bitcoin_futures!B30</f>
        <v>0</v>
      </c>
      <c r="J26">
        <f>C26*bitcoin_futures!T30</f>
        <v>44557.979999999996</v>
      </c>
      <c r="K26">
        <f t="shared" si="3"/>
        <v>200.8949999999968</v>
      </c>
      <c r="M26">
        <f>-'Future CF'!Q26</f>
        <v>-460</v>
      </c>
      <c r="O26">
        <f t="shared" si="0"/>
        <v>77226.73</v>
      </c>
      <c r="P26">
        <f t="shared" si="4"/>
        <v>-259.1050000000032</v>
      </c>
      <c r="Q26">
        <f t="shared" si="2"/>
        <v>-268.74999999999272</v>
      </c>
      <c r="R26">
        <f t="shared" si="5"/>
        <v>-3.3551206946092786E-3</v>
      </c>
      <c r="S26">
        <f>R26-(bitcoin_futures!S30/100/360)</f>
        <v>-3.504315139053723E-3</v>
      </c>
    </row>
    <row r="27" spans="1:19">
      <c r="A27" t="str">
        <f>bitcoin_futures!A31</f>
        <v>02.02.2024</v>
      </c>
      <c r="B27">
        <f>ROUND(bitcoin_futures!D31/bitcoin_futures!T31, 0)</f>
        <v>860</v>
      </c>
      <c r="C27">
        <f t="shared" si="1"/>
        <v>885</v>
      </c>
      <c r="D27">
        <f t="shared" si="1"/>
        <v>42969.404999999999</v>
      </c>
      <c r="E27">
        <f t="shared" si="1"/>
        <v>21965</v>
      </c>
      <c r="F27">
        <f>'Future Returns'!S27*F$4</f>
        <v>10818.75</v>
      </c>
      <c r="I27">
        <f>(C27-C26)*bitcoin_futures!B31</f>
        <v>0</v>
      </c>
      <c r="J27">
        <f>C27*bitcoin_futures!T31</f>
        <v>44258.85</v>
      </c>
      <c r="K27">
        <f t="shared" si="3"/>
        <v>-299.12999999999738</v>
      </c>
      <c r="M27">
        <f>-'Future CF'!Q27</f>
        <v>90</v>
      </c>
      <c r="O27">
        <f t="shared" si="0"/>
        <v>77042.600000000006</v>
      </c>
      <c r="P27">
        <f t="shared" si="4"/>
        <v>-209.12999999999738</v>
      </c>
      <c r="Q27">
        <f t="shared" si="2"/>
        <v>115.00000000000728</v>
      </c>
      <c r="R27">
        <f t="shared" si="5"/>
        <v>-2.714472253013234E-3</v>
      </c>
      <c r="S27">
        <f>R27-(bitcoin_futures!S31/100/360)</f>
        <v>-2.8632500307910116E-3</v>
      </c>
    </row>
    <row r="28" spans="1:19">
      <c r="A28" t="str">
        <f>bitcoin_futures!A32</f>
        <v>05.02.2024</v>
      </c>
      <c r="B28">
        <f>ROUND(bitcoin_futures!D32/bitcoin_futures!T32, 0)</f>
        <v>865</v>
      </c>
      <c r="C28">
        <f t="shared" si="1"/>
        <v>885</v>
      </c>
      <c r="D28">
        <f t="shared" si="1"/>
        <v>42969.404999999999</v>
      </c>
      <c r="E28">
        <f t="shared" si="1"/>
        <v>21965</v>
      </c>
      <c r="F28">
        <f>'Future Returns'!S28*F$4</f>
        <v>10796.25</v>
      </c>
      <c r="I28">
        <f>(C28-C27)*bitcoin_futures!B32</f>
        <v>0</v>
      </c>
      <c r="J28">
        <f>C28*bitcoin_futures!T32</f>
        <v>43418.1</v>
      </c>
      <c r="K28">
        <f t="shared" si="3"/>
        <v>-840.75</v>
      </c>
      <c r="M28">
        <f>-'Future CF'!Q28</f>
        <v>630</v>
      </c>
      <c r="O28">
        <f t="shared" si="0"/>
        <v>76179.350000000006</v>
      </c>
      <c r="P28">
        <f t="shared" si="4"/>
        <v>-210.75</v>
      </c>
      <c r="Q28">
        <f t="shared" si="2"/>
        <v>-22.5</v>
      </c>
      <c r="R28">
        <f t="shared" si="5"/>
        <v>-2.7664977451238425E-3</v>
      </c>
      <c r="S28">
        <f>R28-(bitcoin_futures!S32/100/360)</f>
        <v>-2.9161644117905094E-3</v>
      </c>
    </row>
    <row r="29" spans="1:19">
      <c r="A29" t="str">
        <f>bitcoin_futures!A33</f>
        <v>06.02.2024</v>
      </c>
      <c r="B29">
        <f>ROUND(bitcoin_futures!D33/bitcoin_futures!T33, 0)</f>
        <v>867</v>
      </c>
      <c r="C29">
        <f t="shared" si="1"/>
        <v>885</v>
      </c>
      <c r="D29">
        <f t="shared" si="1"/>
        <v>42969.404999999999</v>
      </c>
      <c r="E29">
        <f t="shared" si="1"/>
        <v>21965</v>
      </c>
      <c r="F29">
        <f>'Future Returns'!S29*F$4</f>
        <v>10638.75</v>
      </c>
      <c r="I29">
        <f>(C29-C28)*bitcoin_futures!B33</f>
        <v>0</v>
      </c>
      <c r="J29">
        <f>C29*bitcoin_futures!T33</f>
        <v>44073</v>
      </c>
      <c r="K29">
        <f t="shared" si="3"/>
        <v>654.90000000000146</v>
      </c>
      <c r="M29">
        <f>-'Future CF'!Q29</f>
        <v>-750</v>
      </c>
      <c r="O29">
        <f t="shared" si="0"/>
        <v>76676.75</v>
      </c>
      <c r="P29">
        <f t="shared" si="4"/>
        <v>-95.099999999998545</v>
      </c>
      <c r="Q29">
        <f t="shared" si="2"/>
        <v>-157.50000000000728</v>
      </c>
      <c r="R29">
        <f t="shared" si="5"/>
        <v>-1.2402716599229694E-3</v>
      </c>
      <c r="S29">
        <f>R29-(bitcoin_futures!S33/100/360)</f>
        <v>-1.3895772154785249E-3</v>
      </c>
    </row>
    <row r="30" spans="1:19">
      <c r="A30" t="str">
        <f>bitcoin_futures!A34</f>
        <v>07.02.2024</v>
      </c>
      <c r="B30">
        <f>ROUND(bitcoin_futures!D34/bitcoin_futures!T34, 0)</f>
        <v>867</v>
      </c>
      <c r="C30">
        <f t="shared" si="1"/>
        <v>885</v>
      </c>
      <c r="D30">
        <f t="shared" si="1"/>
        <v>42969.404999999999</v>
      </c>
      <c r="E30">
        <f t="shared" si="1"/>
        <v>21965</v>
      </c>
      <c r="F30">
        <f>'Future Returns'!S30*F$4</f>
        <v>10826.25</v>
      </c>
      <c r="I30">
        <f>(C30-C29)*bitcoin_futures!B34</f>
        <v>0</v>
      </c>
      <c r="J30">
        <f>C30*bitcoin_futures!T34</f>
        <v>44958.885000000002</v>
      </c>
      <c r="K30">
        <f t="shared" si="3"/>
        <v>885.88500000000204</v>
      </c>
      <c r="M30">
        <f>-'Future CF'!Q30</f>
        <v>-1105</v>
      </c>
      <c r="O30">
        <f t="shared" si="0"/>
        <v>77750.135000000009</v>
      </c>
      <c r="P30">
        <f t="shared" si="4"/>
        <v>-219.11499999999796</v>
      </c>
      <c r="Q30">
        <f t="shared" si="2"/>
        <v>187.50000000000728</v>
      </c>
      <c r="R30">
        <f t="shared" si="5"/>
        <v>-2.8181944635851494E-3</v>
      </c>
      <c r="S30">
        <f>R30-(bitcoin_futures!S34/100/360)</f>
        <v>-2.9675277969184828E-3</v>
      </c>
    </row>
    <row r="31" spans="1:19">
      <c r="A31" t="str">
        <f>bitcoin_futures!A35</f>
        <v>08.02.2024</v>
      </c>
      <c r="B31">
        <f>ROUND(bitcoin_futures!D35/bitcoin_futures!T35, 0)</f>
        <v>774</v>
      </c>
      <c r="C31">
        <f t="shared" si="1"/>
        <v>885</v>
      </c>
      <c r="D31">
        <f t="shared" si="1"/>
        <v>42969.404999999999</v>
      </c>
      <c r="E31">
        <f t="shared" si="1"/>
        <v>21965</v>
      </c>
      <c r="F31">
        <f>'Future Returns'!S31*F$4</f>
        <v>11102.5</v>
      </c>
      <c r="I31">
        <f>(C31-C30)*bitcoin_futures!B35</f>
        <v>0</v>
      </c>
      <c r="J31">
        <f>C31*bitcoin_futures!T35</f>
        <v>52021.184999999998</v>
      </c>
      <c r="K31">
        <f t="shared" si="3"/>
        <v>7062.2999999999956</v>
      </c>
      <c r="M31">
        <f>-'Future CF'!Q31</f>
        <v>-1340</v>
      </c>
      <c r="O31">
        <f t="shared" si="0"/>
        <v>85088.684999999998</v>
      </c>
      <c r="P31">
        <f t="shared" si="4"/>
        <v>5722.2999999999956</v>
      </c>
      <c r="Q31">
        <f t="shared" si="2"/>
        <v>276.24999999999272</v>
      </c>
      <c r="R31">
        <f t="shared" si="5"/>
        <v>6.7251009931578981E-2</v>
      </c>
      <c r="S31">
        <f>R31-(bitcoin_futures!S35/100/360)</f>
        <v>6.7101843264912309E-2</v>
      </c>
    </row>
    <row r="32" spans="1:19">
      <c r="A32" t="str">
        <f>bitcoin_futures!A36</f>
        <v>09.02.2024</v>
      </c>
      <c r="B32">
        <f>ROUND(bitcoin_futures!D36/bitcoin_futures!T36, 0)</f>
        <v>737</v>
      </c>
      <c r="C32">
        <f t="shared" si="1"/>
        <v>885</v>
      </c>
      <c r="D32">
        <f t="shared" si="1"/>
        <v>42969.404999999999</v>
      </c>
      <c r="E32">
        <f t="shared" si="1"/>
        <v>21965</v>
      </c>
      <c r="F32">
        <f>'Future Returns'!S32*F$4</f>
        <v>11437.5</v>
      </c>
      <c r="I32">
        <f>(C32-C31)*bitcoin_futures!B36</f>
        <v>0</v>
      </c>
      <c r="J32">
        <f>C32*bitcoin_futures!T36</f>
        <v>57199.320000000007</v>
      </c>
      <c r="K32">
        <f>J32-J31-I32</f>
        <v>5178.1350000000093</v>
      </c>
      <c r="M32">
        <f>-'Future CF'!Q32</f>
        <v>-2020</v>
      </c>
      <c r="O32">
        <f t="shared" si="0"/>
        <v>90601.82</v>
      </c>
      <c r="P32">
        <f>K32+M32</f>
        <v>3158.1350000000093</v>
      </c>
      <c r="Q32">
        <f t="shared" si="2"/>
        <v>335</v>
      </c>
      <c r="R32">
        <f t="shared" si="5"/>
        <v>3.4857301983558485E-2</v>
      </c>
      <c r="S32">
        <f>R32-(bitcoin_futures!S36/100/360)</f>
        <v>3.4708024205780709E-2</v>
      </c>
    </row>
    <row r="33" spans="1:19">
      <c r="A33" t="str">
        <f>bitcoin_futures!A37</f>
        <v>12.02.2024</v>
      </c>
      <c r="B33">
        <f>ROUND(bitcoin_futures!D37/bitcoin_futures!T37, 0)</f>
        <v>697</v>
      </c>
      <c r="C33">
        <f t="shared" si="1"/>
        <v>885</v>
      </c>
      <c r="D33">
        <f t="shared" si="1"/>
        <v>42969.404999999999</v>
      </c>
      <c r="E33">
        <f t="shared" si="1"/>
        <v>21965</v>
      </c>
      <c r="F33">
        <f>'Future Returns'!S33*F$4</f>
        <v>11942.5</v>
      </c>
      <c r="I33">
        <f>(C33-C32)*bitcoin_futures!B37</f>
        <v>0</v>
      </c>
      <c r="J33">
        <f>C33*bitcoin_futures!T37</f>
        <v>63500.52</v>
      </c>
      <c r="K33">
        <f t="shared" si="3"/>
        <v>6301.1999999999898</v>
      </c>
      <c r="M33">
        <f>-'Future CF'!Q33</f>
        <v>-2695</v>
      </c>
      <c r="O33">
        <f t="shared" si="0"/>
        <v>97408.01999999999</v>
      </c>
      <c r="P33">
        <f t="shared" si="4"/>
        <v>3606.1999999999898</v>
      </c>
      <c r="Q33">
        <f t="shared" si="2"/>
        <v>504.99999999999272</v>
      </c>
      <c r="R33">
        <f t="shared" si="5"/>
        <v>3.7021592267248528E-2</v>
      </c>
      <c r="S33">
        <f>R33-(bitcoin_futures!S37/100/360)</f>
        <v>3.6871925600581862E-2</v>
      </c>
    </row>
    <row r="34" spans="1:19">
      <c r="A34" t="str">
        <f>bitcoin_futures!A38</f>
        <v>13.02.2024</v>
      </c>
      <c r="B34">
        <f>ROUND(bitcoin_futures!D38/bitcoin_futures!T38, 0)</f>
        <v>719</v>
      </c>
      <c r="C34">
        <f t="shared" si="1"/>
        <v>885</v>
      </c>
      <c r="D34">
        <f t="shared" si="1"/>
        <v>42969.404999999999</v>
      </c>
      <c r="E34">
        <f t="shared" si="1"/>
        <v>21965</v>
      </c>
      <c r="F34">
        <f>'Future Returns'!S34*F$4</f>
        <v>12616.25</v>
      </c>
      <c r="I34">
        <f>(C34-C33)*bitcoin_futures!B38</f>
        <v>0</v>
      </c>
      <c r="J34">
        <f>C34*bitcoin_futures!T38</f>
        <v>60712.770000000004</v>
      </c>
      <c r="K34">
        <f t="shared" si="3"/>
        <v>-2787.7499999999927</v>
      </c>
      <c r="M34">
        <f>-'Future CF'!Q34</f>
        <v>825</v>
      </c>
      <c r="O34">
        <f t="shared" si="0"/>
        <v>95294.02</v>
      </c>
      <c r="P34">
        <f t="shared" si="4"/>
        <v>-1962.7499999999927</v>
      </c>
      <c r="Q34">
        <f t="shared" si="2"/>
        <v>673.75000000000728</v>
      </c>
      <c r="R34">
        <f t="shared" si="5"/>
        <v>-2.0596780364602024E-2</v>
      </c>
      <c r="S34">
        <f>R34-(bitcoin_futures!S38/100/360)</f>
        <v>-2.0746030364602024E-2</v>
      </c>
    </row>
    <row r="35" spans="1:19">
      <c r="A35" t="str">
        <f>bitcoin_futures!A39</f>
        <v>14.02.2024</v>
      </c>
      <c r="B35">
        <f>ROUND(bitcoin_futures!D39/bitcoin_futures!T39, 0)</f>
        <v>673</v>
      </c>
      <c r="C35">
        <f t="shared" si="1"/>
        <v>885</v>
      </c>
      <c r="D35">
        <f t="shared" si="1"/>
        <v>42969.404999999999</v>
      </c>
      <c r="E35">
        <f t="shared" si="1"/>
        <v>21965</v>
      </c>
      <c r="F35">
        <f>'Future Returns'!S35*F$4</f>
        <v>12410</v>
      </c>
      <c r="I35">
        <f>(C35-C34)*bitcoin_futures!B39</f>
        <v>0</v>
      </c>
      <c r="J35">
        <f>C35*bitcoin_futures!T39</f>
        <v>68134.38</v>
      </c>
      <c r="K35">
        <f t="shared" si="3"/>
        <v>7421.6100000000006</v>
      </c>
      <c r="M35">
        <f>-'Future CF'!Q35</f>
        <v>-2350</v>
      </c>
      <c r="O35">
        <f t="shared" si="0"/>
        <v>102509.38</v>
      </c>
      <c r="P35">
        <f t="shared" si="4"/>
        <v>5071.6100000000006</v>
      </c>
      <c r="Q35">
        <f t="shared" si="2"/>
        <v>-206.25</v>
      </c>
      <c r="R35">
        <f t="shared" si="5"/>
        <v>4.9474594422481144E-2</v>
      </c>
      <c r="S35">
        <f>R35-(bitcoin_futures!S39/100/360)</f>
        <v>4.932537220025892E-2</v>
      </c>
    </row>
    <row r="36" spans="1:19" s="3" customFormat="1">
      <c r="A36" s="3" t="str">
        <f>bitcoin_futures!A40</f>
        <v>15.02.2024</v>
      </c>
      <c r="B36">
        <f>ROUND(bitcoin_futures!D40/bitcoin_futures!T40, 0)</f>
        <v>722</v>
      </c>
      <c r="C36" s="3">
        <f>B36</f>
        <v>722</v>
      </c>
      <c r="D36" s="3">
        <f>B36*bitcoin_futures!T40</f>
        <v>51839.6</v>
      </c>
      <c r="E36" s="3">
        <f>'Future Returns'!S36</f>
        <v>26292.5</v>
      </c>
      <c r="F36" s="3">
        <f>'Future Returns'!S36*F$4</f>
        <v>13146.25</v>
      </c>
      <c r="I36">
        <f>(C36-C35)*bitcoin_futures!T40</f>
        <v>-11703.4</v>
      </c>
      <c r="J36">
        <f>C36*bitcoin_futures!T40</f>
        <v>51839.6</v>
      </c>
      <c r="K36">
        <f>J36-J35-I36</f>
        <v>-4591.3800000000065</v>
      </c>
      <c r="M36">
        <f>-'Future CF'!Q36</f>
        <v>35</v>
      </c>
      <c r="O36">
        <f t="shared" si="0"/>
        <v>91278.35</v>
      </c>
      <c r="P36">
        <f t="shared" si="4"/>
        <v>-4556.3800000000065</v>
      </c>
      <c r="Q36">
        <f>O36-O35-K36</f>
        <v>-6639.6499999999924</v>
      </c>
      <c r="R36">
        <f t="shared" si="5"/>
        <v>-4.9917422915729807E-2</v>
      </c>
      <c r="S36">
        <f>R36-(bitcoin_futures!S40/100/360)</f>
        <v>-5.0066589582396473E-2</v>
      </c>
    </row>
    <row r="37" spans="1:19">
      <c r="A37" t="str">
        <f>bitcoin_futures!A41</f>
        <v>16.02.2024</v>
      </c>
      <c r="B37">
        <f>ROUND(bitcoin_futures!D41/bitcoin_futures!T41, 0)</f>
        <v>741</v>
      </c>
      <c r="C37">
        <f t="shared" ref="C37:E56" si="6">C$36</f>
        <v>722</v>
      </c>
      <c r="D37">
        <f t="shared" si="6"/>
        <v>51839.6</v>
      </c>
      <c r="E37">
        <f t="shared" si="6"/>
        <v>26292.5</v>
      </c>
      <c r="F37">
        <f>'Future Returns'!S37*F$4</f>
        <v>13142.5</v>
      </c>
      <c r="I37">
        <f>(C37-C36)*bitcoin_futures!B41</f>
        <v>0</v>
      </c>
      <c r="J37">
        <f>C37*bitcoin_futures!T41</f>
        <v>50508.232000000004</v>
      </c>
      <c r="K37">
        <f t="shared" si="3"/>
        <v>-1331.3679999999949</v>
      </c>
      <c r="M37">
        <f>-'Future CF'!Q37</f>
        <v>-100</v>
      </c>
      <c r="O37">
        <f t="shared" si="0"/>
        <v>89943.232000000004</v>
      </c>
      <c r="P37">
        <f t="shared" si="4"/>
        <v>-1431.3679999999949</v>
      </c>
      <c r="Q37">
        <f t="shared" si="2"/>
        <v>-3.750000000007276</v>
      </c>
      <c r="R37">
        <f t="shared" si="5"/>
        <v>-1.5914126812787813E-2</v>
      </c>
      <c r="S37">
        <f>R37-(bitcoin_futures!S41/100/360)</f>
        <v>-1.6063793479454479E-2</v>
      </c>
    </row>
    <row r="38" spans="1:19">
      <c r="A38" t="str">
        <f>bitcoin_futures!A42</f>
        <v>19.02.2024</v>
      </c>
      <c r="B38">
        <f>ROUND(bitcoin_futures!D42/bitcoin_futures!T42, 0)</f>
        <v>741</v>
      </c>
      <c r="C38">
        <f t="shared" si="6"/>
        <v>722</v>
      </c>
      <c r="D38">
        <f t="shared" si="6"/>
        <v>51839.6</v>
      </c>
      <c r="E38">
        <f t="shared" si="6"/>
        <v>26292.5</v>
      </c>
      <c r="F38">
        <f>'Future Returns'!S38*F$4</f>
        <v>13167.5</v>
      </c>
      <c r="I38">
        <f>(C38-C37)*bitcoin_futures!B42</f>
        <v>0</v>
      </c>
      <c r="J38">
        <f>C38*bitcoin_futures!T42</f>
        <v>50508.232000000004</v>
      </c>
      <c r="K38">
        <f t="shared" si="3"/>
        <v>0</v>
      </c>
      <c r="M38">
        <f>-'Future CF'!Q38</f>
        <v>0</v>
      </c>
      <c r="O38">
        <f t="shared" si="0"/>
        <v>89968.232000000004</v>
      </c>
      <c r="P38">
        <f t="shared" si="4"/>
        <v>0</v>
      </c>
      <c r="Q38">
        <f t="shared" si="2"/>
        <v>25</v>
      </c>
      <c r="R38">
        <f t="shared" si="5"/>
        <v>0</v>
      </c>
      <c r="S38">
        <f>R38-(bitcoin_futures!S42/100/360)</f>
        <v>-1.4966666666666665E-4</v>
      </c>
    </row>
    <row r="39" spans="1:19">
      <c r="A39" t="str">
        <f>bitcoin_futures!A43</f>
        <v>20.02.2024</v>
      </c>
      <c r="B39">
        <f>ROUND(bitcoin_futures!D43/bitcoin_futures!T43, 0)</f>
        <v>739</v>
      </c>
      <c r="C39">
        <f t="shared" si="6"/>
        <v>722</v>
      </c>
      <c r="D39">
        <f t="shared" si="6"/>
        <v>51839.6</v>
      </c>
      <c r="E39">
        <f t="shared" si="6"/>
        <v>26292.5</v>
      </c>
      <c r="F39">
        <f>'Future Returns'!S39*F$4</f>
        <v>13167.5</v>
      </c>
      <c r="I39">
        <f>(C39-C38)*bitcoin_futures!B43</f>
        <v>0</v>
      </c>
      <c r="J39">
        <f>C39*bitcoin_futures!T43</f>
        <v>50899.556000000004</v>
      </c>
      <c r="K39">
        <f t="shared" si="3"/>
        <v>391.32400000000052</v>
      </c>
      <c r="M39">
        <f>-'Future CF'!Q39</f>
        <v>-125</v>
      </c>
      <c r="O39">
        <f t="shared" si="0"/>
        <v>90359.556000000011</v>
      </c>
      <c r="P39">
        <f t="shared" si="4"/>
        <v>266.32400000000052</v>
      </c>
      <c r="Q39">
        <f t="shared" si="2"/>
        <v>7.2759576141834259E-12</v>
      </c>
      <c r="R39">
        <f t="shared" si="5"/>
        <v>2.9473805736717042E-3</v>
      </c>
      <c r="S39">
        <f>R39-(bitcoin_futures!S43/100/360)</f>
        <v>2.7977139070050373E-3</v>
      </c>
    </row>
    <row r="40" spans="1:19">
      <c r="A40" t="str">
        <f>bitcoin_futures!A44</f>
        <v>21.02.2024</v>
      </c>
      <c r="B40">
        <f>ROUND(bitcoin_futures!D44/bitcoin_futures!T44, 0)</f>
        <v>759</v>
      </c>
      <c r="C40">
        <f t="shared" si="6"/>
        <v>722</v>
      </c>
      <c r="D40">
        <f t="shared" si="6"/>
        <v>51839.6</v>
      </c>
      <c r="E40">
        <f t="shared" si="6"/>
        <v>26292.5</v>
      </c>
      <c r="F40">
        <f>'Future Returns'!S40*F$4</f>
        <v>13198.75</v>
      </c>
      <c r="I40">
        <f>(C40-C39)*bitcoin_futures!B44</f>
        <v>0</v>
      </c>
      <c r="J40">
        <f>C40*bitcoin_futures!T44</f>
        <v>48576.160000000003</v>
      </c>
      <c r="K40">
        <f t="shared" si="3"/>
        <v>-2323.3960000000006</v>
      </c>
      <c r="M40">
        <f>-'Future CF'!Q40</f>
        <v>1165</v>
      </c>
      <c r="O40">
        <f t="shared" si="0"/>
        <v>88067.41</v>
      </c>
      <c r="P40">
        <f t="shared" si="4"/>
        <v>-1158.3960000000006</v>
      </c>
      <c r="Q40">
        <f t="shared" si="2"/>
        <v>31.249999999992724</v>
      </c>
      <c r="R40">
        <f t="shared" si="5"/>
        <v>-1.3153515017643877E-2</v>
      </c>
      <c r="S40">
        <f>R40-(bitcoin_futures!S44/100/360)</f>
        <v>-1.3303265017643878E-2</v>
      </c>
    </row>
    <row r="41" spans="1:19">
      <c r="A41" t="str">
        <f>bitcoin_futures!A45</f>
        <v>22.02.2024</v>
      </c>
      <c r="B41">
        <f>ROUND(bitcoin_futures!D45/bitcoin_futures!T45, 0)</f>
        <v>726</v>
      </c>
      <c r="C41">
        <f t="shared" si="6"/>
        <v>722</v>
      </c>
      <c r="D41">
        <f t="shared" si="6"/>
        <v>51839.6</v>
      </c>
      <c r="E41">
        <f t="shared" si="6"/>
        <v>26292.5</v>
      </c>
      <c r="F41">
        <f>'Future Returns'!S41*F$4</f>
        <v>12907.5</v>
      </c>
      <c r="I41">
        <f>(C41-C40)*bitcoin_futures!B45</f>
        <v>0</v>
      </c>
      <c r="J41">
        <f>C41*bitcoin_futures!T45</f>
        <v>51489.43</v>
      </c>
      <c r="K41">
        <f t="shared" si="3"/>
        <v>2913.2699999999968</v>
      </c>
      <c r="M41">
        <f>-'Future CF'!Q41</f>
        <v>-1085</v>
      </c>
      <c r="O41">
        <f t="shared" si="0"/>
        <v>90689.43</v>
      </c>
      <c r="P41">
        <f t="shared" si="4"/>
        <v>1828.2699999999968</v>
      </c>
      <c r="Q41">
        <f t="shared" si="2"/>
        <v>-291.25000000000728</v>
      </c>
      <c r="R41">
        <f t="shared" si="5"/>
        <v>2.0159681232972761E-2</v>
      </c>
      <c r="S41">
        <f>R41-(bitcoin_futures!S45/100/360)</f>
        <v>2.0009986788528316E-2</v>
      </c>
    </row>
    <row r="42" spans="1:19">
      <c r="A42" t="str">
        <f>bitcoin_futures!A46</f>
        <v>23.02.2024</v>
      </c>
      <c r="B42">
        <f>ROUND(bitcoin_futures!D46/bitcoin_futures!T46, 0)</f>
        <v>743</v>
      </c>
      <c r="C42">
        <f t="shared" si="6"/>
        <v>722</v>
      </c>
      <c r="D42">
        <f t="shared" si="6"/>
        <v>51839.6</v>
      </c>
      <c r="E42">
        <f t="shared" si="6"/>
        <v>26292.5</v>
      </c>
      <c r="F42">
        <f>'Future Returns'!S42*F$4</f>
        <v>13178.75</v>
      </c>
      <c r="I42">
        <f>(C42-C41)*bitcoin_futures!B46</f>
        <v>0</v>
      </c>
      <c r="J42">
        <f>C42*bitcoin_futures!T46</f>
        <v>49633.167999999998</v>
      </c>
      <c r="K42">
        <f t="shared" si="3"/>
        <v>-1856.2620000000024</v>
      </c>
      <c r="M42">
        <f>-'Future CF'!Q42</f>
        <v>965</v>
      </c>
      <c r="O42">
        <f t="shared" si="0"/>
        <v>89104.418000000005</v>
      </c>
      <c r="P42">
        <f t="shared" si="4"/>
        <v>-891.26200000000244</v>
      </c>
      <c r="Q42">
        <f t="shared" si="2"/>
        <v>271.25000000001455</v>
      </c>
      <c r="R42">
        <f t="shared" si="5"/>
        <v>-1.0002444547699109E-2</v>
      </c>
      <c r="S42">
        <f>R42-(bitcoin_futures!S46/100/360)</f>
        <v>-1.0152361214365776E-2</v>
      </c>
    </row>
    <row r="43" spans="1:19">
      <c r="A43" t="str">
        <f>bitcoin_futures!A47</f>
        <v>26.02.2024</v>
      </c>
      <c r="B43">
        <f>ROUND(bitcoin_futures!D47/bitcoin_futures!T47, 0)</f>
        <v>685</v>
      </c>
      <c r="C43">
        <f t="shared" si="6"/>
        <v>722</v>
      </c>
      <c r="D43">
        <f t="shared" si="6"/>
        <v>51839.6</v>
      </c>
      <c r="E43">
        <f t="shared" si="6"/>
        <v>26292.5</v>
      </c>
      <c r="F43">
        <f>'Future Returns'!S43*F$4</f>
        <v>12937.5</v>
      </c>
      <c r="I43">
        <f>(C43-C42)*bitcoin_futures!B47</f>
        <v>0</v>
      </c>
      <c r="J43">
        <f>C43*bitcoin_futures!T47</f>
        <v>57505.856</v>
      </c>
      <c r="K43">
        <f t="shared" si="3"/>
        <v>7872.6880000000019</v>
      </c>
      <c r="M43">
        <f>-'Future CF'!Q43</f>
        <v>-3540</v>
      </c>
      <c r="O43">
        <f t="shared" si="0"/>
        <v>96735.856</v>
      </c>
      <c r="P43">
        <f t="shared" si="4"/>
        <v>4332.6880000000019</v>
      </c>
      <c r="Q43">
        <f t="shared" si="2"/>
        <v>-241.25000000000728</v>
      </c>
      <c r="R43">
        <f t="shared" si="5"/>
        <v>4.4788852646323839E-2</v>
      </c>
      <c r="S43">
        <f>R43-(bitcoin_futures!S47/100/360)</f>
        <v>4.4638741535212731E-2</v>
      </c>
    </row>
    <row r="44" spans="1:19">
      <c r="A44" t="str">
        <f>bitcoin_futures!A48</f>
        <v>27.02.2024</v>
      </c>
      <c r="B44">
        <f>ROUND(bitcoin_futures!D48/bitcoin_futures!T48, 0)</f>
        <v>655</v>
      </c>
      <c r="C44">
        <f t="shared" si="6"/>
        <v>722</v>
      </c>
      <c r="D44">
        <f t="shared" si="6"/>
        <v>51839.6</v>
      </c>
      <c r="E44">
        <f t="shared" si="6"/>
        <v>26292.5</v>
      </c>
      <c r="F44">
        <f>'Future Returns'!S44*F$4</f>
        <v>13822.5</v>
      </c>
      <c r="I44">
        <f>(C44-C43)*bitcoin_futures!B48</f>
        <v>0</v>
      </c>
      <c r="J44">
        <f>C44*bitcoin_futures!T48</f>
        <v>62943.960000000006</v>
      </c>
      <c r="K44">
        <f t="shared" si="3"/>
        <v>5438.1040000000066</v>
      </c>
      <c r="M44">
        <f>-'Future CF'!Q44</f>
        <v>-2330</v>
      </c>
      <c r="O44">
        <f t="shared" si="0"/>
        <v>103058.96</v>
      </c>
      <c r="P44">
        <f t="shared" si="4"/>
        <v>3108.1040000000066</v>
      </c>
      <c r="Q44">
        <f t="shared" si="2"/>
        <v>885</v>
      </c>
      <c r="R44">
        <f t="shared" si="5"/>
        <v>3.0158503443077696E-2</v>
      </c>
      <c r="S44">
        <f>R44-(bitcoin_futures!S48/100/360)</f>
        <v>3.0008475665299919E-2</v>
      </c>
    </row>
    <row r="45" spans="1:19">
      <c r="A45" t="str">
        <f>bitcoin_futures!A49</f>
        <v>28.02.2024</v>
      </c>
      <c r="B45">
        <f>ROUND(bitcoin_futures!D49/bitcoin_futures!T49, 0)</f>
        <v>627</v>
      </c>
      <c r="C45">
        <f t="shared" si="6"/>
        <v>722</v>
      </c>
      <c r="D45">
        <f t="shared" si="6"/>
        <v>51839.6</v>
      </c>
      <c r="E45">
        <f t="shared" si="6"/>
        <v>26292.5</v>
      </c>
      <c r="F45">
        <f>'Future Returns'!S45*F$4</f>
        <v>14405</v>
      </c>
      <c r="I45">
        <f>(C45-C44)*bitcoin_futures!B49</f>
        <v>0</v>
      </c>
      <c r="J45">
        <f>C45*bitcoin_futures!T49</f>
        <v>69524.990000000005</v>
      </c>
      <c r="K45">
        <f t="shared" si="3"/>
        <v>6581.0299999999988</v>
      </c>
      <c r="M45">
        <f>-'Future CF'!Q45</f>
        <v>-3250</v>
      </c>
      <c r="O45">
        <f t="shared" si="0"/>
        <v>110222.49</v>
      </c>
      <c r="P45">
        <f t="shared" si="4"/>
        <v>3331.0299999999988</v>
      </c>
      <c r="Q45">
        <f t="shared" si="2"/>
        <v>582.5</v>
      </c>
      <c r="R45">
        <f t="shared" si="5"/>
        <v>3.0220964886567149E-2</v>
      </c>
      <c r="S45">
        <f>R45-(bitcoin_futures!S49/100/360)</f>
        <v>3.0071214886567148E-2</v>
      </c>
    </row>
    <row r="46" spans="1:19">
      <c r="A46" t="str">
        <f>bitcoin_futures!A50</f>
        <v>29.02.2024</v>
      </c>
      <c r="B46">
        <f>ROUND(bitcoin_futures!D50/bitcoin_futures!T50, 0)</f>
        <v>607</v>
      </c>
      <c r="C46">
        <f t="shared" si="6"/>
        <v>722</v>
      </c>
      <c r="D46">
        <f t="shared" si="6"/>
        <v>51839.6</v>
      </c>
      <c r="E46">
        <f t="shared" si="6"/>
        <v>26292.5</v>
      </c>
      <c r="F46">
        <f>'Future Returns'!S46*F$4</f>
        <v>15217.5</v>
      </c>
      <c r="I46">
        <f>(C46-C45)*bitcoin_futures!B50</f>
        <v>0</v>
      </c>
      <c r="J46">
        <f>C46*bitcoin_futures!T50</f>
        <v>73849.04800000001</v>
      </c>
      <c r="K46">
        <f t="shared" si="3"/>
        <v>4324.0580000000045</v>
      </c>
      <c r="M46">
        <f>-'Future CF'!Q46</f>
        <v>-1890</v>
      </c>
      <c r="O46">
        <f t="shared" si="0"/>
        <v>115359.04800000001</v>
      </c>
      <c r="P46">
        <f t="shared" si="4"/>
        <v>2434.0580000000045</v>
      </c>
      <c r="Q46">
        <f t="shared" si="2"/>
        <v>812.5</v>
      </c>
      <c r="R46">
        <f t="shared" si="5"/>
        <v>2.1099844721326103E-2</v>
      </c>
      <c r="S46">
        <f>R46-(bitcoin_futures!S50/100/360)</f>
        <v>2.0949928054659436E-2</v>
      </c>
    </row>
    <row r="47" spans="1:19">
      <c r="A47" t="str">
        <f>bitcoin_futures!A51</f>
        <v>01.03.2024</v>
      </c>
      <c r="B47">
        <f>ROUND(bitcoin_futures!D51/bitcoin_futures!T51, 0)</f>
        <v>580</v>
      </c>
      <c r="C47">
        <f t="shared" si="6"/>
        <v>722</v>
      </c>
      <c r="D47">
        <f t="shared" si="6"/>
        <v>51839.6</v>
      </c>
      <c r="E47">
        <f t="shared" si="6"/>
        <v>26292.5</v>
      </c>
      <c r="F47">
        <f>'Future Returns'!S47*F$4</f>
        <v>15690</v>
      </c>
      <c r="I47">
        <f>(C47-C46)*bitcoin_futures!B51</f>
        <v>0</v>
      </c>
      <c r="J47">
        <f>C47*bitcoin_futures!T51</f>
        <v>77931.957999999999</v>
      </c>
      <c r="K47">
        <f t="shared" si="3"/>
        <v>4082.9099999999889</v>
      </c>
      <c r="M47">
        <f>-'Future CF'!Q47</f>
        <v>-1065</v>
      </c>
      <c r="O47">
        <f t="shared" si="0"/>
        <v>119914.458</v>
      </c>
      <c r="P47">
        <f t="shared" si="4"/>
        <v>3017.9099999999889</v>
      </c>
      <c r="Q47">
        <f t="shared" si="2"/>
        <v>472.5</v>
      </c>
      <c r="R47">
        <f t="shared" si="5"/>
        <v>2.5167190431699144E-2</v>
      </c>
      <c r="S47">
        <f>R47-(bitcoin_futures!S51/100/360)</f>
        <v>2.5017551542810254E-2</v>
      </c>
    </row>
    <row r="48" spans="1:19">
      <c r="A48" t="str">
        <f>bitcoin_futures!A52</f>
        <v>04.03.2024</v>
      </c>
      <c r="B48">
        <f>ROUND(bitcoin_futures!D52/bitcoin_futures!T52, 0)</f>
        <v>506</v>
      </c>
      <c r="C48">
        <f t="shared" si="6"/>
        <v>722</v>
      </c>
      <c r="D48">
        <f t="shared" si="6"/>
        <v>51839.6</v>
      </c>
      <c r="E48">
        <f t="shared" si="6"/>
        <v>26292.5</v>
      </c>
      <c r="F48">
        <f>'Future Returns'!S48*F$4</f>
        <v>15956.25</v>
      </c>
      <c r="I48">
        <f>(C48-C47)*bitcoin_futures!B52</f>
        <v>0</v>
      </c>
      <c r="J48">
        <f>C48*bitcoin_futures!T52</f>
        <v>96315.522000000012</v>
      </c>
      <c r="K48">
        <f t="shared" si="3"/>
        <v>18383.564000000013</v>
      </c>
      <c r="M48">
        <f>-'Future CF'!Q48</f>
        <v>-4655</v>
      </c>
      <c r="O48">
        <f t="shared" si="0"/>
        <v>138564.272</v>
      </c>
      <c r="P48">
        <f t="shared" si="4"/>
        <v>13728.564000000013</v>
      </c>
      <c r="Q48">
        <f t="shared" si="2"/>
        <v>266.24999999998545</v>
      </c>
      <c r="R48">
        <f t="shared" si="5"/>
        <v>9.907722821940719E-2</v>
      </c>
      <c r="S48">
        <f>R48-(bitcoin_futures!S52/100/360)</f>
        <v>9.8927561552740517E-2</v>
      </c>
    </row>
    <row r="49" spans="1:19">
      <c r="A49" t="str">
        <f>bitcoin_futures!A53</f>
        <v>05.03.2024</v>
      </c>
      <c r="B49">
        <f>ROUND(bitcoin_futures!D53/bitcoin_futures!T53, 0)</f>
        <v>594</v>
      </c>
      <c r="C49">
        <f t="shared" si="6"/>
        <v>722</v>
      </c>
      <c r="D49">
        <f t="shared" si="6"/>
        <v>51839.6</v>
      </c>
      <c r="E49">
        <f t="shared" si="6"/>
        <v>26292.5</v>
      </c>
      <c r="F49">
        <f>'Future Returns'!S49*F$4</f>
        <v>17120</v>
      </c>
      <c r="I49">
        <f>(C49-C48)*bitcoin_futures!B53</f>
        <v>0</v>
      </c>
      <c r="J49">
        <f>C49*bitcoin_futures!T53</f>
        <v>75882.922000000006</v>
      </c>
      <c r="K49">
        <f t="shared" si="3"/>
        <v>-20432.600000000006</v>
      </c>
      <c r="M49">
        <f>-'Future CF'!Q49</f>
        <v>6055</v>
      </c>
      <c r="O49">
        <f t="shared" si="0"/>
        <v>119295.42200000001</v>
      </c>
      <c r="P49">
        <f t="shared" si="4"/>
        <v>-14377.600000000006</v>
      </c>
      <c r="Q49">
        <f t="shared" si="2"/>
        <v>1163.7500000000146</v>
      </c>
      <c r="R49">
        <f t="shared" si="5"/>
        <v>-0.12052097020118681</v>
      </c>
      <c r="S49">
        <f>R49-(bitcoin_futures!S53/100/360)</f>
        <v>-0.12067013686785348</v>
      </c>
    </row>
    <row r="50" spans="1:19">
      <c r="A50" t="str">
        <f>bitcoin_futures!A54</f>
        <v>06.03.2024</v>
      </c>
      <c r="B50">
        <f>ROUND(bitcoin_futures!D54/bitcoin_futures!T54, 0)</f>
        <v>539</v>
      </c>
      <c r="C50">
        <f t="shared" si="6"/>
        <v>722</v>
      </c>
      <c r="D50">
        <f t="shared" si="6"/>
        <v>51839.6</v>
      </c>
      <c r="E50">
        <f t="shared" si="6"/>
        <v>26292.5</v>
      </c>
      <c r="F50">
        <f>'Future Returns'!S50*F$4</f>
        <v>15606.25</v>
      </c>
      <c r="I50">
        <f>(C50-C49)*bitcoin_futures!B54</f>
        <v>0</v>
      </c>
      <c r="J50">
        <f>C50*bitcoin_futures!T54</f>
        <v>89976.361999999994</v>
      </c>
      <c r="K50">
        <f t="shared" si="3"/>
        <v>14093.439999999988</v>
      </c>
      <c r="M50">
        <f>-'Future CF'!Q50</f>
        <v>-5335</v>
      </c>
      <c r="O50">
        <f t="shared" si="0"/>
        <v>131875.11199999999</v>
      </c>
      <c r="P50">
        <f t="shared" si="4"/>
        <v>8758.4399999999878</v>
      </c>
      <c r="Q50">
        <f t="shared" si="2"/>
        <v>-1513.75</v>
      </c>
      <c r="R50">
        <f t="shared" si="5"/>
        <v>6.6414654495231734E-2</v>
      </c>
      <c r="S50">
        <f>R50-(bitcoin_futures!S54/100/360)</f>
        <v>6.6265432273009517E-2</v>
      </c>
    </row>
    <row r="51" spans="1:19">
      <c r="A51" t="str">
        <f>bitcoin_futures!A55</f>
        <v>07.03.2024</v>
      </c>
      <c r="B51">
        <f>ROUND(bitcoin_futures!D55/bitcoin_futures!T55, 0)</f>
        <v>522</v>
      </c>
      <c r="C51">
        <f t="shared" si="6"/>
        <v>722</v>
      </c>
      <c r="D51">
        <f t="shared" si="6"/>
        <v>51839.6</v>
      </c>
      <c r="E51">
        <f t="shared" si="6"/>
        <v>26292.5</v>
      </c>
      <c r="F51">
        <f>'Future Returns'!S51*F$4</f>
        <v>16940</v>
      </c>
      <c r="I51">
        <f>(C51-C50)*bitcoin_futures!B55</f>
        <v>0</v>
      </c>
      <c r="J51">
        <f>C51*bitcoin_futures!T55</f>
        <v>93861.444000000003</v>
      </c>
      <c r="K51">
        <f t="shared" si="3"/>
        <v>3885.0820000000094</v>
      </c>
      <c r="M51">
        <f>-'Future CF'!Q51</f>
        <v>-605</v>
      </c>
      <c r="O51">
        <f t="shared" si="0"/>
        <v>137093.94400000002</v>
      </c>
      <c r="P51">
        <f t="shared" si="4"/>
        <v>3280.0820000000094</v>
      </c>
      <c r="Q51">
        <f t="shared" si="2"/>
        <v>1333.7500000000146</v>
      </c>
      <c r="R51">
        <f t="shared" si="5"/>
        <v>2.3925797918542695E-2</v>
      </c>
      <c r="S51">
        <f>R51-(bitcoin_futures!S55/100/360)</f>
        <v>2.3776409029653806E-2</v>
      </c>
    </row>
    <row r="52" spans="1:19">
      <c r="A52" t="str">
        <f>bitcoin_futures!A56</f>
        <v>08.03.2024</v>
      </c>
      <c r="B52">
        <f>ROUND(bitcoin_futures!D56/bitcoin_futures!T56, 0)</f>
        <v>486</v>
      </c>
      <c r="C52">
        <f t="shared" si="6"/>
        <v>722</v>
      </c>
      <c r="D52">
        <f t="shared" si="6"/>
        <v>51839.6</v>
      </c>
      <c r="E52">
        <f t="shared" si="6"/>
        <v>26292.5</v>
      </c>
      <c r="F52">
        <f>'Future Returns'!S52*F$4</f>
        <v>17091.25</v>
      </c>
      <c r="I52">
        <f>(C52-C51)*bitcoin_futures!B56</f>
        <v>0</v>
      </c>
      <c r="J52">
        <f>C52*bitcoin_futures!T56</f>
        <v>102927.598</v>
      </c>
      <c r="K52">
        <f t="shared" si="3"/>
        <v>9066.153999999995</v>
      </c>
      <c r="M52">
        <f>-'Future CF'!Q52</f>
        <v>-1440</v>
      </c>
      <c r="O52">
        <f t="shared" si="0"/>
        <v>146311.348</v>
      </c>
      <c r="P52">
        <f t="shared" si="4"/>
        <v>7626.153999999995</v>
      </c>
      <c r="Q52">
        <f t="shared" si="2"/>
        <v>151.24999999998545</v>
      </c>
      <c r="R52">
        <f t="shared" si="5"/>
        <v>5.2122778610446507E-2</v>
      </c>
      <c r="S52">
        <f>R52-(bitcoin_futures!S56/100/360)</f>
        <v>5.1973611943779842E-2</v>
      </c>
    </row>
    <row r="53" spans="1:19">
      <c r="A53" t="str">
        <f>bitcoin_futures!A57</f>
        <v>11.03.2024</v>
      </c>
      <c r="B53">
        <f>ROUND(bitcoin_futures!D57/bitcoin_futures!T57, 0)</f>
        <v>488</v>
      </c>
      <c r="C53">
        <f t="shared" si="6"/>
        <v>722</v>
      </c>
      <c r="D53">
        <f t="shared" si="6"/>
        <v>51839.6</v>
      </c>
      <c r="E53">
        <f t="shared" si="6"/>
        <v>26292.5</v>
      </c>
      <c r="F53">
        <f>'Future Returns'!S53*F$4</f>
        <v>17451.25</v>
      </c>
      <c r="I53">
        <f>(C53-C52)*bitcoin_futures!B57</f>
        <v>0</v>
      </c>
      <c r="J53">
        <f>C53*bitcoin_futures!T57</f>
        <v>107161.406</v>
      </c>
      <c r="K53">
        <f t="shared" si="3"/>
        <v>4233.8080000000045</v>
      </c>
      <c r="M53">
        <f>-'Future CF'!Q53</f>
        <v>-2855</v>
      </c>
      <c r="O53">
        <f t="shared" si="0"/>
        <v>150905.15600000002</v>
      </c>
      <c r="P53">
        <f t="shared" si="4"/>
        <v>1378.8080000000045</v>
      </c>
      <c r="Q53">
        <f t="shared" si="2"/>
        <v>360.00000000001455</v>
      </c>
      <c r="R53">
        <f t="shared" si="5"/>
        <v>9.1369177604508391E-3</v>
      </c>
      <c r="S53">
        <f>R53-(bitcoin_futures!S57/100/360)</f>
        <v>8.9875010937841716E-3</v>
      </c>
    </row>
    <row r="54" spans="1:19">
      <c r="A54" t="str">
        <f>bitcoin_futures!A58</f>
        <v>12.03.2024</v>
      </c>
      <c r="B54">
        <f>ROUND(bitcoin_futures!D58/bitcoin_futures!T58, 0)</f>
        <v>449</v>
      </c>
      <c r="C54">
        <f t="shared" si="6"/>
        <v>722</v>
      </c>
      <c r="D54">
        <f t="shared" si="6"/>
        <v>51839.6</v>
      </c>
      <c r="E54">
        <f t="shared" si="6"/>
        <v>26292.5</v>
      </c>
      <c r="F54">
        <f>'Future Returns'!S54*F$4</f>
        <v>18165</v>
      </c>
      <c r="I54">
        <f>(C54-C53)*bitcoin_futures!B58</f>
        <v>0</v>
      </c>
      <c r="J54">
        <f>C54*bitcoin_futures!T58</f>
        <v>115039.87000000001</v>
      </c>
      <c r="K54">
        <f t="shared" si="3"/>
        <v>7878.4640000000072</v>
      </c>
      <c r="M54">
        <f>-'Future CF'!Q54</f>
        <v>860</v>
      </c>
      <c r="O54">
        <f t="shared" si="0"/>
        <v>159497.37</v>
      </c>
      <c r="P54">
        <f t="shared" si="4"/>
        <v>8738.4640000000072</v>
      </c>
      <c r="Q54">
        <f t="shared" si="2"/>
        <v>713.7499999999709</v>
      </c>
      <c r="R54">
        <f t="shared" si="5"/>
        <v>5.4787511543293831E-2</v>
      </c>
      <c r="S54">
        <f>R54-(bitcoin_futures!S58/100/360)</f>
        <v>5.4638122654404944E-2</v>
      </c>
    </row>
    <row r="55" spans="1:19">
      <c r="A55" t="str">
        <f>bitcoin_futures!A59</f>
        <v>13.03.2024</v>
      </c>
      <c r="B55">
        <f>ROUND(bitcoin_futures!D59/bitcoin_futures!T59, 0)</f>
        <v>414</v>
      </c>
      <c r="C55">
        <f t="shared" si="6"/>
        <v>722</v>
      </c>
      <c r="D55">
        <f t="shared" si="6"/>
        <v>51839.6</v>
      </c>
      <c r="E55">
        <f t="shared" si="6"/>
        <v>26292.5</v>
      </c>
      <c r="F55">
        <f>'Future Returns'!S55*F$4</f>
        <v>17950</v>
      </c>
      <c r="I55">
        <f>(C55-C54)*bitcoin_futures!B59</f>
        <v>0</v>
      </c>
      <c r="J55">
        <f>C55*bitcoin_futures!T59</f>
        <v>127516.03000000001</v>
      </c>
      <c r="K55">
        <f t="shared" si="3"/>
        <v>12476.160000000003</v>
      </c>
      <c r="M55">
        <f>-'Future CF'!Q55</f>
        <v>-2115</v>
      </c>
      <c r="O55">
        <f t="shared" si="0"/>
        <v>171758.53000000003</v>
      </c>
      <c r="P55">
        <f t="shared" si="4"/>
        <v>10361.160000000003</v>
      </c>
      <c r="Q55">
        <f t="shared" si="2"/>
        <v>-214.9999999999709</v>
      </c>
      <c r="R55">
        <f t="shared" si="5"/>
        <v>6.0323990895823347E-2</v>
      </c>
      <c r="S55">
        <f>R55-(bitcoin_futures!S59/100/360)</f>
        <v>6.0174518673601123E-2</v>
      </c>
    </row>
    <row r="56" spans="1:19">
      <c r="A56" t="str">
        <f>bitcoin_futures!A60</f>
        <v>14.03.2024</v>
      </c>
      <c r="B56">
        <f>ROUND(bitcoin_futures!D60/bitcoin_futures!T60, 0)</f>
        <v>415</v>
      </c>
      <c r="C56">
        <f t="shared" si="6"/>
        <v>722</v>
      </c>
      <c r="D56">
        <f t="shared" si="6"/>
        <v>51839.6</v>
      </c>
      <c r="E56">
        <f t="shared" si="6"/>
        <v>26292.5</v>
      </c>
      <c r="F56">
        <f>'Future Returns'!S56*F$4</f>
        <v>18478.75</v>
      </c>
      <c r="I56">
        <f>(C56-C55)*bitcoin_futures!B60</f>
        <v>0</v>
      </c>
      <c r="J56">
        <f>C56*bitcoin_futures!T60</f>
        <v>121068.57</v>
      </c>
      <c r="K56">
        <f t="shared" si="3"/>
        <v>-6447.4600000000064</v>
      </c>
      <c r="M56">
        <f>-'Future CF'!Q56</f>
        <v>4315</v>
      </c>
      <c r="O56">
        <f t="shared" si="0"/>
        <v>165839.82</v>
      </c>
      <c r="P56">
        <f t="shared" si="4"/>
        <v>-2132.4600000000064</v>
      </c>
      <c r="Q56">
        <f t="shared" si="2"/>
        <v>528.74999999998545</v>
      </c>
      <c r="R56">
        <f t="shared" si="5"/>
        <v>-1.2858552306677651E-2</v>
      </c>
      <c r="S56">
        <f>R56-(bitcoin_futures!S60/100/360)</f>
        <v>-1.3007774528899873E-2</v>
      </c>
    </row>
    <row r="57" spans="1:19" s="3" customFormat="1">
      <c r="A57" s="3" t="str">
        <f>bitcoin_futures!A61</f>
        <v>15.03.2024</v>
      </c>
      <c r="B57">
        <f>ROUND(bitcoin_futures!D61/bitcoin_futures!T61, 0)</f>
        <v>391</v>
      </c>
      <c r="C57" s="3">
        <f>B57</f>
        <v>391</v>
      </c>
      <c r="D57" s="3">
        <f>B57*bitcoin_futures!T61</f>
        <v>69690.275999999998</v>
      </c>
      <c r="E57" s="3">
        <f>'Future Returns'!S57</f>
        <v>35180</v>
      </c>
      <c r="F57" s="3">
        <f>'Future Returns'!S57*F$4</f>
        <v>17590</v>
      </c>
      <c r="I57">
        <f>(C57-C56)*bitcoin_futures!T61</f>
        <v>-58996.115999999995</v>
      </c>
      <c r="J57">
        <f>C57*bitcoin_futures!T61</f>
        <v>69690.275999999998</v>
      </c>
      <c r="K57">
        <f t="shared" si="3"/>
        <v>7617.8219999999856</v>
      </c>
      <c r="M57">
        <f>-'Future CF'!Q57</f>
        <v>435</v>
      </c>
      <c r="O57">
        <f t="shared" si="0"/>
        <v>122460.276</v>
      </c>
      <c r="P57">
        <f t="shared" si="4"/>
        <v>8052.8219999999856</v>
      </c>
      <c r="Q57">
        <f t="shared" si="2"/>
        <v>-50997.365999999995</v>
      </c>
      <c r="R57">
        <f t="shared" si="5"/>
        <v>6.5758646501825502E-2</v>
      </c>
      <c r="S57">
        <f>R57-(bitcoin_futures!S61/100/360)</f>
        <v>6.5609424279603284E-2</v>
      </c>
    </row>
    <row r="58" spans="1:19">
      <c r="A58" t="str">
        <f>bitcoin_futures!A62</f>
        <v>18.03.2024</v>
      </c>
      <c r="B58">
        <f>ROUND(bitcoin_futures!D62/bitcoin_futures!T62, 0)</f>
        <v>447</v>
      </c>
      <c r="C58">
        <f t="shared" ref="C58:E77" si="7">C$57</f>
        <v>391</v>
      </c>
      <c r="D58">
        <f t="shared" si="7"/>
        <v>69690.275999999998</v>
      </c>
      <c r="E58">
        <f t="shared" si="7"/>
        <v>35180</v>
      </c>
      <c r="F58">
        <f>'Future Returns'!S58*F$4</f>
        <v>17481.25</v>
      </c>
      <c r="I58">
        <f>(C58-C57)*bitcoin_futures!B62</f>
        <v>0</v>
      </c>
      <c r="J58">
        <f>C58*bitcoin_futures!T62</f>
        <v>58757.916000000005</v>
      </c>
      <c r="K58">
        <f t="shared" si="3"/>
        <v>-10932.359999999993</v>
      </c>
      <c r="M58">
        <f>-'Future CF'!Q58</f>
        <v>2060</v>
      </c>
      <c r="O58">
        <f t="shared" si="0"/>
        <v>111419.166</v>
      </c>
      <c r="P58">
        <f t="shared" si="4"/>
        <v>-8872.3599999999933</v>
      </c>
      <c r="Q58">
        <f t="shared" si="2"/>
        <v>-108.75000000000728</v>
      </c>
      <c r="R58">
        <f t="shared" si="5"/>
        <v>-7.9630465013532714E-2</v>
      </c>
      <c r="S58">
        <f>R58-(bitcoin_futures!S62/100/360)</f>
        <v>-7.9780437235754939E-2</v>
      </c>
    </row>
    <row r="59" spans="1:19">
      <c r="A59" t="str">
        <f>bitcoin_futures!A63</f>
        <v>19.03.2024</v>
      </c>
      <c r="B59">
        <f>ROUND(bitcoin_futures!D63/bitcoin_futures!T63, 0)</f>
        <v>457</v>
      </c>
      <c r="C59">
        <f t="shared" si="7"/>
        <v>391</v>
      </c>
      <c r="D59">
        <f t="shared" si="7"/>
        <v>69690.275999999998</v>
      </c>
      <c r="E59">
        <f t="shared" si="7"/>
        <v>35180</v>
      </c>
      <c r="F59">
        <f>'Future Returns'!S59*F$4</f>
        <v>16966.25</v>
      </c>
      <c r="I59">
        <f>(C59-C58)*bitcoin_futures!B63</f>
        <v>0</v>
      </c>
      <c r="J59">
        <f>C59*bitcoin_futures!T63</f>
        <v>55424.25</v>
      </c>
      <c r="K59">
        <f t="shared" si="3"/>
        <v>-3333.6660000000047</v>
      </c>
      <c r="M59">
        <f>-'Future CF'!Q59</f>
        <v>2605</v>
      </c>
      <c r="O59">
        <f t="shared" si="0"/>
        <v>107570.5</v>
      </c>
      <c r="P59">
        <f t="shared" si="4"/>
        <v>-728.66600000000471</v>
      </c>
      <c r="Q59">
        <f t="shared" si="2"/>
        <v>-514.99999999999272</v>
      </c>
      <c r="R59">
        <f t="shared" si="5"/>
        <v>-6.7738459893744545E-3</v>
      </c>
      <c r="S59">
        <f>R59-(bitcoin_futures!S63/100/360)</f>
        <v>-6.9236237671522326E-3</v>
      </c>
    </row>
    <row r="60" spans="1:19">
      <c r="A60" t="str">
        <f>bitcoin_futures!A64</f>
        <v>20.03.2024</v>
      </c>
      <c r="B60">
        <f>ROUND(bitcoin_futures!D64/bitcoin_futures!T64, 0)</f>
        <v>424</v>
      </c>
      <c r="C60">
        <f t="shared" si="7"/>
        <v>391</v>
      </c>
      <c r="D60">
        <f t="shared" si="7"/>
        <v>69690.275999999998</v>
      </c>
      <c r="E60">
        <f t="shared" si="7"/>
        <v>35180</v>
      </c>
      <c r="F60">
        <f>'Future Returns'!S60*F$4</f>
        <v>16315</v>
      </c>
      <c r="I60">
        <f>(C60-C59)*bitcoin_futures!B64</f>
        <v>0</v>
      </c>
      <c r="J60">
        <f>C60*bitcoin_futures!T64</f>
        <v>60468.931999999993</v>
      </c>
      <c r="K60">
        <f t="shared" si="3"/>
        <v>5044.6819999999934</v>
      </c>
      <c r="M60">
        <f>-'Future CF'!Q60</f>
        <v>-1430</v>
      </c>
      <c r="O60">
        <f t="shared" si="0"/>
        <v>111963.932</v>
      </c>
      <c r="P60">
        <f t="shared" si="4"/>
        <v>3614.6819999999934</v>
      </c>
      <c r="Q60">
        <f t="shared" si="2"/>
        <v>-651.24999999999272</v>
      </c>
      <c r="R60">
        <f t="shared" si="5"/>
        <v>3.228434314007473E-2</v>
      </c>
      <c r="S60">
        <f>R60-(bitcoin_futures!S64/100/360)</f>
        <v>3.2135009806741395E-2</v>
      </c>
    </row>
    <row r="61" spans="1:19">
      <c r="A61" t="str">
        <f>bitcoin_futures!A65</f>
        <v>21.03.2024</v>
      </c>
      <c r="B61">
        <f>ROUND(bitcoin_futures!D65/bitcoin_futures!T65, 0)</f>
        <v>408</v>
      </c>
      <c r="C61">
        <f t="shared" si="7"/>
        <v>391</v>
      </c>
      <c r="D61">
        <f t="shared" si="7"/>
        <v>69690.275999999998</v>
      </c>
      <c r="E61">
        <f t="shared" si="7"/>
        <v>35180</v>
      </c>
      <c r="F61">
        <f>'Future Returns'!S61*F$4</f>
        <v>16672.5</v>
      </c>
      <c r="I61">
        <f>(C61-C60)*bitcoin_futures!B65</f>
        <v>0</v>
      </c>
      <c r="J61">
        <f>C61*bitcoin_futures!T65</f>
        <v>62532.239000000001</v>
      </c>
      <c r="K61">
        <f t="shared" si="3"/>
        <v>2063.307000000008</v>
      </c>
      <c r="M61">
        <f>-'Future CF'!Q61</f>
        <v>560</v>
      </c>
      <c r="O61">
        <f t="shared" si="0"/>
        <v>114384.739</v>
      </c>
      <c r="P61">
        <f t="shared" si="4"/>
        <v>2623.307000000008</v>
      </c>
      <c r="Q61">
        <f t="shared" si="2"/>
        <v>357.49999999999272</v>
      </c>
      <c r="R61">
        <f t="shared" si="5"/>
        <v>2.2934064656999462E-2</v>
      </c>
      <c r="S61">
        <f>R61-(bitcoin_futures!S65/100/360)</f>
        <v>2.2784870212555017E-2</v>
      </c>
    </row>
    <row r="62" spans="1:19">
      <c r="A62" t="str">
        <f>bitcoin_futures!A66</f>
        <v>22.03.2024</v>
      </c>
      <c r="B62">
        <f>ROUND(bitcoin_futures!D66/bitcoin_futures!T66, 0)</f>
        <v>419</v>
      </c>
      <c r="C62">
        <f t="shared" si="7"/>
        <v>391</v>
      </c>
      <c r="D62">
        <f t="shared" si="7"/>
        <v>69690.275999999998</v>
      </c>
      <c r="E62">
        <f t="shared" si="7"/>
        <v>35180</v>
      </c>
      <c r="F62">
        <f>'Future Returns'!S62*F$4</f>
        <v>16532.5</v>
      </c>
      <c r="I62">
        <f>(C62-C61)*bitcoin_futures!B66</f>
        <v>0</v>
      </c>
      <c r="J62">
        <f>C62*bitcoin_futures!T66</f>
        <v>59549.3</v>
      </c>
      <c r="K62">
        <f t="shared" si="3"/>
        <v>-2982.9389999999985</v>
      </c>
      <c r="M62">
        <f>-'Future CF'!Q62</f>
        <v>1415</v>
      </c>
      <c r="O62">
        <f t="shared" si="0"/>
        <v>111261.8</v>
      </c>
      <c r="P62">
        <f t="shared" si="4"/>
        <v>-1567.9389999999985</v>
      </c>
      <c r="Q62">
        <f t="shared" si="2"/>
        <v>-140</v>
      </c>
      <c r="R62">
        <f t="shared" si="5"/>
        <v>-1.4092338969889023E-2</v>
      </c>
      <c r="S62">
        <f>R62-(bitcoin_futures!S66/100/360)</f>
        <v>-1.4241672303222356E-2</v>
      </c>
    </row>
    <row r="63" spans="1:19">
      <c r="A63" t="str">
        <f>bitcoin_futures!A67</f>
        <v>25.03.2024</v>
      </c>
      <c r="B63">
        <f>ROUND(bitcoin_futures!D67/bitcoin_futures!T67, 0)</f>
        <v>381</v>
      </c>
      <c r="C63">
        <f t="shared" si="7"/>
        <v>391</v>
      </c>
      <c r="D63">
        <f t="shared" si="7"/>
        <v>69690.275999999998</v>
      </c>
      <c r="E63">
        <f t="shared" si="7"/>
        <v>35180</v>
      </c>
      <c r="F63">
        <f>'Future Returns'!S63*F$4</f>
        <v>16178.75</v>
      </c>
      <c r="I63">
        <f>(C63-C62)*bitcoin_futures!B67</f>
        <v>0</v>
      </c>
      <c r="J63">
        <f>C63*bitcoin_futures!T67</f>
        <v>72569.599999999991</v>
      </c>
      <c r="K63">
        <f t="shared" si="3"/>
        <v>13020.299999999988</v>
      </c>
      <c r="M63">
        <f>-'Future CF'!Q63</f>
        <v>-7210</v>
      </c>
      <c r="O63">
        <f t="shared" si="0"/>
        <v>123928.34999999999</v>
      </c>
      <c r="P63">
        <f t="shared" si="4"/>
        <v>5810.2999999999884</v>
      </c>
      <c r="Q63">
        <f t="shared" si="2"/>
        <v>-353.75</v>
      </c>
      <c r="R63">
        <f t="shared" si="5"/>
        <v>4.6884348899989298E-2</v>
      </c>
      <c r="S63">
        <f>R63-(bitcoin_futures!S67/100/360)</f>
        <v>4.6734682233322632E-2</v>
      </c>
    </row>
    <row r="64" spans="1:19">
      <c r="A64" t="str">
        <f>bitcoin_futures!A68</f>
        <v>26.03.2024</v>
      </c>
      <c r="B64">
        <f>ROUND(bitcoin_futures!D68/bitcoin_futures!T68, 0)</f>
        <v>372</v>
      </c>
      <c r="C64">
        <f t="shared" si="7"/>
        <v>391</v>
      </c>
      <c r="D64">
        <f t="shared" si="7"/>
        <v>69690.275999999998</v>
      </c>
      <c r="E64">
        <f t="shared" si="7"/>
        <v>35180</v>
      </c>
      <c r="F64">
        <f>'Future Returns'!S64*F$4</f>
        <v>17981.25</v>
      </c>
      <c r="I64">
        <f>(C64-C63)*bitcoin_futures!B68</f>
        <v>0</v>
      </c>
      <c r="J64">
        <f>C64*bitcoin_futures!T68</f>
        <v>73390.309000000008</v>
      </c>
      <c r="K64">
        <f t="shared" si="3"/>
        <v>820.70900000001711</v>
      </c>
      <c r="M64">
        <f>-'Future CF'!Q64</f>
        <v>1715</v>
      </c>
      <c r="O64">
        <f t="shared" si="0"/>
        <v>126551.55900000001</v>
      </c>
      <c r="P64">
        <f t="shared" si="4"/>
        <v>2535.7090000000171</v>
      </c>
      <c r="Q64">
        <f t="shared" si="2"/>
        <v>1802.5</v>
      </c>
      <c r="R64">
        <f t="shared" si="5"/>
        <v>2.0036963748506779E-2</v>
      </c>
      <c r="S64">
        <f>R64-(bitcoin_futures!S68/100/360)</f>
        <v>1.9887574859617889E-2</v>
      </c>
    </row>
    <row r="65" spans="1:19">
      <c r="A65" t="str">
        <f>bitcoin_futures!A69</f>
        <v>27.03.2024</v>
      </c>
      <c r="B65">
        <f>ROUND(bitcoin_futures!D69/bitcoin_futures!T69, 0)</f>
        <v>358</v>
      </c>
      <c r="C65">
        <f t="shared" si="7"/>
        <v>391</v>
      </c>
      <c r="D65">
        <f t="shared" si="7"/>
        <v>69690.275999999998</v>
      </c>
      <c r="E65">
        <f t="shared" si="7"/>
        <v>35180</v>
      </c>
      <c r="F65">
        <f>'Future Returns'!S65*F$4</f>
        <v>17552.5</v>
      </c>
      <c r="I65">
        <f>(C65-C64)*bitcoin_futures!B69</f>
        <v>0</v>
      </c>
      <c r="J65">
        <f>C65*bitcoin_futures!T69</f>
        <v>75039.156000000003</v>
      </c>
      <c r="K65">
        <f t="shared" si="3"/>
        <v>1648.8469999999943</v>
      </c>
      <c r="M65">
        <f>-'Future CF'!Q65</f>
        <v>900</v>
      </c>
      <c r="O65">
        <f t="shared" si="0"/>
        <v>127771.656</v>
      </c>
      <c r="P65">
        <f t="shared" si="4"/>
        <v>2548.8469999999943</v>
      </c>
      <c r="Q65">
        <f t="shared" si="2"/>
        <v>-428.75</v>
      </c>
      <c r="R65">
        <f t="shared" si="5"/>
        <v>1.9948453982626586E-2</v>
      </c>
      <c r="S65">
        <f>R65-(bitcoin_futures!S69/100/360)</f>
        <v>1.9799176204848806E-2</v>
      </c>
    </row>
    <row r="66" spans="1:19">
      <c r="A66" t="str">
        <f>bitcoin_futures!A70</f>
        <v>28.03.2024</v>
      </c>
      <c r="B66">
        <f>ROUND(bitcoin_futures!D70/bitcoin_futures!T70, 0)</f>
        <v>415</v>
      </c>
      <c r="C66">
        <f t="shared" si="7"/>
        <v>391</v>
      </c>
      <c r="D66">
        <f t="shared" si="7"/>
        <v>69690.275999999998</v>
      </c>
      <c r="E66">
        <f t="shared" si="7"/>
        <v>35180</v>
      </c>
      <c r="F66">
        <f>'Future Returns'!S66*F$4</f>
        <v>17327.5</v>
      </c>
      <c r="I66">
        <f>(C66-C65)*bitcoin_futures!B70</f>
        <v>0</v>
      </c>
      <c r="J66">
        <f>C66*bitcoin_futures!T70</f>
        <v>66648.296000000002</v>
      </c>
      <c r="K66">
        <f t="shared" si="3"/>
        <v>-8390.86</v>
      </c>
      <c r="M66">
        <f>-'Future CF'!Q66</f>
        <v>-2220</v>
      </c>
      <c r="O66">
        <f t="shared" si="0"/>
        <v>119155.796</v>
      </c>
      <c r="P66">
        <f t="shared" si="4"/>
        <v>-10610.86</v>
      </c>
      <c r="Q66">
        <f t="shared" si="2"/>
        <v>-225</v>
      </c>
      <c r="R66">
        <f t="shared" si="5"/>
        <v>-8.9050305198750054E-2</v>
      </c>
      <c r="S66">
        <f>R66-(bitcoin_futures!S70/100/360)</f>
        <v>-8.9199388532083382E-2</v>
      </c>
    </row>
    <row r="67" spans="1:19">
      <c r="A67" t="str">
        <f>bitcoin_futures!A71</f>
        <v>29.03.2024</v>
      </c>
      <c r="B67">
        <f>ROUND(bitcoin_futures!D71/bitcoin_futures!T71, 0)</f>
        <v>408</v>
      </c>
      <c r="C67">
        <f t="shared" si="7"/>
        <v>391</v>
      </c>
      <c r="D67">
        <f t="shared" si="7"/>
        <v>69690.275999999998</v>
      </c>
      <c r="E67">
        <f t="shared" si="7"/>
        <v>35180</v>
      </c>
      <c r="F67">
        <f>'Future Returns'!S67*F$4</f>
        <v>17882.5</v>
      </c>
      <c r="I67">
        <f>(C67-C66)*bitcoin_futures!B71</f>
        <v>0</v>
      </c>
      <c r="J67">
        <f>C67*bitcoin_futures!T71</f>
        <v>66648.296000000002</v>
      </c>
      <c r="K67">
        <f t="shared" si="3"/>
        <v>0</v>
      </c>
      <c r="M67">
        <f>-'Future CF'!Q67</f>
        <v>0</v>
      </c>
      <c r="O67">
        <f t="shared" si="0"/>
        <v>119710.796</v>
      </c>
      <c r="P67">
        <f t="shared" si="4"/>
        <v>0</v>
      </c>
      <c r="Q67">
        <f t="shared" si="2"/>
        <v>555</v>
      </c>
      <c r="R67">
        <f t="shared" si="5"/>
        <v>0</v>
      </c>
      <c r="S67">
        <f>R67-(bitcoin_futures!S71/100/360)</f>
        <v>-1.4877777777777776E-4</v>
      </c>
    </row>
    <row r="68" spans="1:19">
      <c r="A68" t="str">
        <f>bitcoin_futures!A72</f>
        <v>01.04.2024</v>
      </c>
      <c r="B68">
        <f>ROUND(bitcoin_futures!D72/bitcoin_futures!T72, 0)</f>
        <v>424</v>
      </c>
      <c r="C68">
        <f t="shared" si="7"/>
        <v>391</v>
      </c>
      <c r="D68">
        <f t="shared" si="7"/>
        <v>69690.275999999998</v>
      </c>
      <c r="E68">
        <f t="shared" si="7"/>
        <v>35180</v>
      </c>
      <c r="F68">
        <f>'Future Returns'!S68*F$4</f>
        <v>17882.5</v>
      </c>
      <c r="I68">
        <f>(C68-C67)*bitcoin_futures!B72</f>
        <v>0</v>
      </c>
      <c r="J68">
        <f>C68*bitcoin_futures!T72</f>
        <v>63996.534</v>
      </c>
      <c r="K68">
        <f t="shared" si="3"/>
        <v>-2651.7620000000024</v>
      </c>
      <c r="M68">
        <f>-'Future CF'!Q68</f>
        <v>1150</v>
      </c>
      <c r="O68">
        <f t="shared" si="0"/>
        <v>117059.034</v>
      </c>
      <c r="P68">
        <f t="shared" si="4"/>
        <v>-1501.7620000000024</v>
      </c>
      <c r="Q68">
        <f t="shared" si="2"/>
        <v>0</v>
      </c>
      <c r="R68">
        <f t="shared" si="5"/>
        <v>-1.2829099546473299E-2</v>
      </c>
      <c r="S68">
        <f>R68-(bitcoin_futures!S72/100/360)</f>
        <v>-1.29788495464733E-2</v>
      </c>
    </row>
    <row r="69" spans="1:19">
      <c r="A69" t="str">
        <f>bitcoin_futures!A73</f>
        <v>02.04.2024</v>
      </c>
      <c r="B69">
        <f>ROUND(bitcoin_futures!D73/bitcoin_futures!T73, 0)</f>
        <v>418</v>
      </c>
      <c r="C69">
        <f t="shared" si="7"/>
        <v>391</v>
      </c>
      <c r="D69">
        <f t="shared" si="7"/>
        <v>69690.275999999998</v>
      </c>
      <c r="E69">
        <f t="shared" si="7"/>
        <v>35180</v>
      </c>
      <c r="F69">
        <f>'Future Returns'!S69*F$4</f>
        <v>17595</v>
      </c>
      <c r="I69">
        <f>(C69-C68)*bitcoin_futures!B73</f>
        <v>0</v>
      </c>
      <c r="J69">
        <f>C69*bitcoin_futures!T73</f>
        <v>61732.253000000004</v>
      </c>
      <c r="K69">
        <f t="shared" si="3"/>
        <v>-2264.2809999999954</v>
      </c>
      <c r="M69">
        <f>-'Future CF'!Q69</f>
        <v>3830</v>
      </c>
      <c r="O69">
        <f t="shared" si="0"/>
        <v>114507.253</v>
      </c>
      <c r="P69">
        <f t="shared" si="4"/>
        <v>1565.7190000000046</v>
      </c>
      <c r="Q69">
        <f t="shared" si="2"/>
        <v>-287.50000000000728</v>
      </c>
      <c r="R69">
        <f t="shared" si="5"/>
        <v>1.3673535596911094E-2</v>
      </c>
      <c r="S69">
        <f>R69-(bitcoin_futures!S73/100/360)</f>
        <v>1.3523896708022206E-2</v>
      </c>
    </row>
    <row r="70" spans="1:19">
      <c r="A70" t="str">
        <f>bitcoin_futures!A74</f>
        <v>03.04.2024</v>
      </c>
      <c r="B70">
        <f>ROUND(bitcoin_futures!D74/bitcoin_futures!T74, 0)</f>
        <v>410</v>
      </c>
      <c r="C70">
        <f t="shared" si="7"/>
        <v>391</v>
      </c>
      <c r="D70">
        <f t="shared" si="7"/>
        <v>69690.275999999998</v>
      </c>
      <c r="E70">
        <f t="shared" si="7"/>
        <v>35180</v>
      </c>
      <c r="F70">
        <f>'Future Returns'!S70*F$4</f>
        <v>16637.5</v>
      </c>
      <c r="I70">
        <f>(C70-C69)*bitcoin_futures!B74</f>
        <v>0</v>
      </c>
      <c r="J70">
        <f>C70*bitcoin_futures!T74</f>
        <v>62798.900999999998</v>
      </c>
      <c r="K70">
        <f t="shared" si="3"/>
        <v>1066.6479999999938</v>
      </c>
      <c r="M70">
        <f>-'Future CF'!Q70</f>
        <v>245</v>
      </c>
      <c r="O70">
        <f t="shared" si="0"/>
        <v>114616.401</v>
      </c>
      <c r="P70">
        <f t="shared" si="4"/>
        <v>1311.6479999999938</v>
      </c>
      <c r="Q70">
        <f t="shared" si="2"/>
        <v>-957.49999999999272</v>
      </c>
      <c r="R70">
        <f t="shared" si="5"/>
        <v>1.1443807243607254E-2</v>
      </c>
      <c r="S70">
        <f>R70-(bitcoin_futures!S74/100/360)</f>
        <v>1.1294529465829477E-2</v>
      </c>
    </row>
    <row r="71" spans="1:19">
      <c r="A71" t="str">
        <f>bitcoin_futures!A75</f>
        <v>04.04.2024</v>
      </c>
      <c r="B71">
        <f>ROUND(bitcoin_futures!D75/bitcoin_futures!T75, 0)</f>
        <v>425</v>
      </c>
      <c r="C71">
        <f t="shared" si="7"/>
        <v>391</v>
      </c>
      <c r="D71">
        <f t="shared" si="7"/>
        <v>69690.275999999998</v>
      </c>
      <c r="E71">
        <f t="shared" si="7"/>
        <v>35180</v>
      </c>
      <c r="F71">
        <f>'Future Returns'!S71*F$4</f>
        <v>16576.25</v>
      </c>
      <c r="I71">
        <f>(C71-C70)*bitcoin_futures!B75</f>
        <v>0</v>
      </c>
      <c r="J71">
        <f>C71*bitcoin_futures!T75</f>
        <v>63162.921999999999</v>
      </c>
      <c r="K71">
        <f t="shared" si="3"/>
        <v>364.02100000000064</v>
      </c>
      <c r="M71">
        <f>-'Future CF'!Q71</f>
        <v>-2535</v>
      </c>
      <c r="O71">
        <f t="shared" si="0"/>
        <v>114919.17199999999</v>
      </c>
      <c r="P71">
        <f t="shared" si="4"/>
        <v>-2170.9789999999994</v>
      </c>
      <c r="Q71">
        <f t="shared" si="2"/>
        <v>-61.250000000007276</v>
      </c>
      <c r="R71">
        <f t="shared" si="5"/>
        <v>-1.8891356091566683E-2</v>
      </c>
      <c r="S71">
        <f>R71-(bitcoin_futures!S75/100/360)</f>
        <v>-1.9040300536011127E-2</v>
      </c>
    </row>
    <row r="72" spans="1:19">
      <c r="A72" t="str">
        <f>bitcoin_futures!A76</f>
        <v>05.04.2024</v>
      </c>
      <c r="B72">
        <f>ROUND(bitcoin_futures!D76/bitcoin_futures!T76, 0)</f>
        <v>471</v>
      </c>
      <c r="C72">
        <f t="shared" si="7"/>
        <v>391</v>
      </c>
      <c r="D72">
        <f t="shared" si="7"/>
        <v>69690.275999999998</v>
      </c>
      <c r="E72">
        <f t="shared" si="7"/>
        <v>35180</v>
      </c>
      <c r="F72">
        <f>'Future Returns'!S72*F$4</f>
        <v>17210</v>
      </c>
      <c r="I72">
        <f>(C72-C71)*bitcoin_futures!B76</f>
        <v>0</v>
      </c>
      <c r="J72">
        <f>C72*bitcoin_futures!T76</f>
        <v>56264.9</v>
      </c>
      <c r="K72">
        <f t="shared" si="3"/>
        <v>-6898.0219999999972</v>
      </c>
      <c r="M72">
        <f>-'Future CF'!Q72</f>
        <v>1085</v>
      </c>
      <c r="O72">
        <f t="shared" si="0"/>
        <v>108654.9</v>
      </c>
      <c r="P72">
        <f t="shared" si="4"/>
        <v>-5813.0219999999972</v>
      </c>
      <c r="Q72">
        <f t="shared" si="2"/>
        <v>633.75</v>
      </c>
      <c r="R72">
        <f t="shared" si="5"/>
        <v>-5.3499860567724031E-2</v>
      </c>
      <c r="S72">
        <f>R72-(bitcoin_futures!S76/100/360)</f>
        <v>-5.3648582789946254E-2</v>
      </c>
    </row>
    <row r="73" spans="1:19">
      <c r="A73" t="str">
        <f>bitcoin_futures!A77</f>
        <v>08.04.2024</v>
      </c>
      <c r="B73">
        <f>ROUND(bitcoin_futures!D77/bitcoin_futures!T77, 0)</f>
        <v>475</v>
      </c>
      <c r="C73">
        <f t="shared" si="7"/>
        <v>391</v>
      </c>
      <c r="D73">
        <f t="shared" si="7"/>
        <v>69690.275999999998</v>
      </c>
      <c r="E73">
        <f t="shared" si="7"/>
        <v>35180</v>
      </c>
      <c r="F73">
        <f>'Future Returns'!S73*F$4</f>
        <v>16938.75</v>
      </c>
      <c r="I73">
        <f>(C73-C72)*bitcoin_futures!B77</f>
        <v>0</v>
      </c>
      <c r="J73">
        <f>C73*bitcoin_futures!T77</f>
        <v>59157.909</v>
      </c>
      <c r="K73">
        <f t="shared" si="3"/>
        <v>2893.0089999999982</v>
      </c>
      <c r="M73">
        <f>-'Future CF'!Q73</f>
        <v>-4355</v>
      </c>
      <c r="O73">
        <f t="shared" si="0"/>
        <v>111276.659</v>
      </c>
      <c r="P73">
        <f t="shared" si="4"/>
        <v>-1461.9910000000018</v>
      </c>
      <c r="Q73">
        <f t="shared" si="2"/>
        <v>-271.24999999999272</v>
      </c>
      <c r="R73">
        <f t="shared" si="5"/>
        <v>-1.3138343774321997E-2</v>
      </c>
      <c r="S73">
        <f>R73-(bitcoin_futures!S77/100/360)</f>
        <v>-1.3287704885433108E-2</v>
      </c>
    </row>
    <row r="74" spans="1:19">
      <c r="A74" t="str">
        <f>bitcoin_futures!A78</f>
        <v>09.04.2024</v>
      </c>
      <c r="B74">
        <f>ROUND(bitcoin_futures!D78/bitcoin_futures!T78, 0)</f>
        <v>478</v>
      </c>
      <c r="C74">
        <f t="shared" si="7"/>
        <v>391</v>
      </c>
      <c r="D74">
        <f t="shared" si="7"/>
        <v>69690.275999999998</v>
      </c>
      <c r="E74">
        <f t="shared" si="7"/>
        <v>35180</v>
      </c>
      <c r="F74">
        <f>'Future Returns'!S74*F$4</f>
        <v>18027.5</v>
      </c>
      <c r="I74">
        <f>(C74-C73)*bitcoin_futures!B78</f>
        <v>0</v>
      </c>
      <c r="J74">
        <f>C74*bitcoin_futures!T78</f>
        <v>56343.882000000005</v>
      </c>
      <c r="K74">
        <f t="shared" si="3"/>
        <v>-2814.0269999999946</v>
      </c>
      <c r="M74">
        <f>-'Future CF'!Q74</f>
        <v>2755</v>
      </c>
      <c r="O74">
        <f t="shared" si="0"/>
        <v>109551.38200000001</v>
      </c>
      <c r="P74">
        <f t="shared" si="4"/>
        <v>-59.026999999994587</v>
      </c>
      <c r="Q74">
        <f t="shared" si="2"/>
        <v>1088.7500000000073</v>
      </c>
      <c r="R74">
        <f t="shared" si="5"/>
        <v>-5.3880653007183958E-4</v>
      </c>
      <c r="S74">
        <f>R74-(bitcoin_futures!S78/100/360)</f>
        <v>-6.8830653007183958E-4</v>
      </c>
    </row>
    <row r="75" spans="1:19">
      <c r="A75" t="str">
        <f>bitcoin_futures!A79</f>
        <v>10.04.2024</v>
      </c>
      <c r="B75">
        <f>ROUND(bitcoin_futures!D79/bitcoin_futures!T79, 0)</f>
        <v>444</v>
      </c>
      <c r="C75">
        <f t="shared" si="7"/>
        <v>391</v>
      </c>
      <c r="D75">
        <f t="shared" si="7"/>
        <v>69690.275999999998</v>
      </c>
      <c r="E75">
        <f t="shared" si="7"/>
        <v>35180</v>
      </c>
      <c r="F75">
        <f>'Future Returns'!S75*F$4</f>
        <v>17338.75</v>
      </c>
      <c r="I75">
        <f>(C75-C74)*bitcoin_futures!B79</f>
        <v>0</v>
      </c>
      <c r="J75">
        <f>C75*bitcoin_futures!T79</f>
        <v>61230.6</v>
      </c>
      <c r="K75">
        <f t="shared" si="3"/>
        <v>4886.7179999999935</v>
      </c>
      <c r="M75">
        <f>-'Future CF'!Q75</f>
        <v>-1055</v>
      </c>
      <c r="O75">
        <f t="shared" si="0"/>
        <v>113749.35</v>
      </c>
      <c r="P75">
        <f t="shared" si="4"/>
        <v>3831.7179999999935</v>
      </c>
      <c r="Q75">
        <f t="shared" si="2"/>
        <v>-688.75</v>
      </c>
      <c r="R75">
        <f t="shared" si="5"/>
        <v>3.3685625456321228E-2</v>
      </c>
      <c r="S75">
        <f>R75-(bitcoin_futures!S79/100/360)</f>
        <v>3.3535931011876782E-2</v>
      </c>
    </row>
    <row r="76" spans="1:19">
      <c r="A76" t="str">
        <f>bitcoin_futures!A80</f>
        <v>11.04.2024</v>
      </c>
      <c r="B76">
        <f>ROUND(bitcoin_futures!D80/bitcoin_futures!T80, 0)</f>
        <v>453</v>
      </c>
      <c r="C76">
        <f t="shared" si="7"/>
        <v>391</v>
      </c>
      <c r="D76">
        <f t="shared" si="7"/>
        <v>69690.275999999998</v>
      </c>
      <c r="E76">
        <f t="shared" si="7"/>
        <v>35180</v>
      </c>
      <c r="F76">
        <f>'Future Returns'!S76*F$4</f>
        <v>17602.5</v>
      </c>
      <c r="I76">
        <f>(C76-C75)*bitcoin_futures!B80</f>
        <v>0</v>
      </c>
      <c r="J76">
        <f>C76*bitcoin_futures!T80</f>
        <v>60675.771000000008</v>
      </c>
      <c r="K76">
        <f t="shared" si="3"/>
        <v>-554.82899999999063</v>
      </c>
      <c r="M76">
        <f>-'Future CF'!Q76</f>
        <v>-390</v>
      </c>
      <c r="O76">
        <f t="shared" si="0"/>
        <v>113458.27100000001</v>
      </c>
      <c r="P76">
        <f t="shared" si="4"/>
        <v>-944.82899999999063</v>
      </c>
      <c r="Q76">
        <f t="shared" si="2"/>
        <v>263.74999999999272</v>
      </c>
      <c r="R76">
        <f t="shared" si="5"/>
        <v>-8.327546257072705E-3</v>
      </c>
      <c r="S76">
        <f>R76-(bitcoin_futures!S80/100/360)</f>
        <v>-8.4771573681838158E-3</v>
      </c>
    </row>
    <row r="77" spans="1:19">
      <c r="A77" t="str">
        <f>bitcoin_futures!A81</f>
        <v>12.04.2024</v>
      </c>
      <c r="B77">
        <f>ROUND(bitcoin_futures!D81/bitcoin_futures!T81, 0)</f>
        <v>452</v>
      </c>
      <c r="C77">
        <f t="shared" si="7"/>
        <v>391</v>
      </c>
      <c r="D77">
        <f t="shared" si="7"/>
        <v>69690.275999999998</v>
      </c>
      <c r="E77">
        <f t="shared" si="7"/>
        <v>35180</v>
      </c>
      <c r="F77">
        <f>'Future Returns'!S77*F$4</f>
        <v>17700</v>
      </c>
      <c r="I77">
        <f>(C77-C76)*bitcoin_futures!B81</f>
        <v>0</v>
      </c>
      <c r="J77">
        <f>C77*bitcoin_futures!T81</f>
        <v>57851.578000000001</v>
      </c>
      <c r="K77">
        <f t="shared" si="3"/>
        <v>-2824.1930000000066</v>
      </c>
      <c r="M77">
        <f>-'Future CF'!Q77</f>
        <v>3630</v>
      </c>
      <c r="O77">
        <f t="shared" ref="O77:O140" si="8">J77+E77+F77</f>
        <v>110731.57800000001</v>
      </c>
      <c r="P77">
        <f t="shared" si="4"/>
        <v>805.80699999999342</v>
      </c>
      <c r="Q77">
        <f t="shared" si="2"/>
        <v>97.500000000007276</v>
      </c>
      <c r="R77">
        <f t="shared" si="5"/>
        <v>7.2771201725310318E-3</v>
      </c>
      <c r="S77">
        <f>R77-(bitcoin_futures!S81/100/360)</f>
        <v>7.127786839197698E-3</v>
      </c>
    </row>
    <row r="78" spans="1:19" s="3" customFormat="1">
      <c r="A78" s="3" t="str">
        <f>bitcoin_futures!A82</f>
        <v>15.04.2024</v>
      </c>
      <c r="B78">
        <f>ROUND(bitcoin_futures!D82/bitcoin_futures!T82, 0)</f>
        <v>473</v>
      </c>
      <c r="C78" s="3">
        <f>B78</f>
        <v>473</v>
      </c>
      <c r="D78" s="3">
        <f>B78*bitcoin_futures!T82</f>
        <v>63187.123999999996</v>
      </c>
      <c r="E78" s="3">
        <f>'Future Returns'!S78</f>
        <v>33982.5</v>
      </c>
      <c r="F78" s="3">
        <f>'Future Returns'!S78*F$4</f>
        <v>16991.25</v>
      </c>
      <c r="I78">
        <f>(C78-C77)*bitcoin_futures!T82</f>
        <v>10954.216</v>
      </c>
      <c r="J78">
        <f>C78*bitcoin_futures!T82</f>
        <v>63187.123999999996</v>
      </c>
      <c r="K78">
        <f t="shared" si="3"/>
        <v>-5618.6700000000055</v>
      </c>
      <c r="M78">
        <f>-'Future CF'!Q78</f>
        <v>3610</v>
      </c>
      <c r="O78">
        <f t="shared" si="8"/>
        <v>114160.874</v>
      </c>
      <c r="P78">
        <f t="shared" si="4"/>
        <v>-2008.6700000000055</v>
      </c>
      <c r="Q78">
        <f t="shared" ref="Q78:Q141" si="9">O78-O77-K78</f>
        <v>9047.9659999999931</v>
      </c>
      <c r="R78">
        <f t="shared" si="5"/>
        <v>-1.7595082532392014E-2</v>
      </c>
      <c r="S78">
        <f>R78-(bitcoin_futures!S82/100/360)</f>
        <v>-1.774488808794757E-2</v>
      </c>
    </row>
    <row r="79" spans="1:19">
      <c r="A79" t="str">
        <f>bitcoin_futures!A83</f>
        <v>16.04.2024</v>
      </c>
      <c r="B79">
        <f>ROUND(bitcoin_futures!D83/bitcoin_futures!T83, 0)</f>
        <v>501</v>
      </c>
      <c r="C79">
        <f t="shared" ref="C79:E99" si="10">C$78</f>
        <v>473</v>
      </c>
      <c r="D79">
        <f t="shared" si="10"/>
        <v>63187.123999999996</v>
      </c>
      <c r="E79">
        <f t="shared" si="10"/>
        <v>33982.5</v>
      </c>
      <c r="F79">
        <f>'Future Returns'!S79*F$4</f>
        <v>16085</v>
      </c>
      <c r="I79">
        <f>(C79-C78)*bitcoin_futures!B83</f>
        <v>0</v>
      </c>
      <c r="J79">
        <f>C79*bitcoin_futures!T83</f>
        <v>59315.619000000006</v>
      </c>
      <c r="K79">
        <f t="shared" ref="K79:K142" si="11">J79-J78-I79</f>
        <v>-3871.5049999999901</v>
      </c>
      <c r="M79">
        <f>-'Future CF'!Q79</f>
        <v>655</v>
      </c>
      <c r="O79">
        <f t="shared" si="8"/>
        <v>109383.11900000001</v>
      </c>
      <c r="P79">
        <f t="shared" ref="P79:P142" si="12">K79+M79</f>
        <v>-3216.5049999999901</v>
      </c>
      <c r="Q79">
        <f t="shared" si="9"/>
        <v>-906.25</v>
      </c>
      <c r="R79">
        <f t="shared" si="5"/>
        <v>-2.9405862891878132E-2</v>
      </c>
      <c r="S79">
        <f>R79-(bitcoin_futures!S83/100/360)</f>
        <v>-2.9555668447433688E-2</v>
      </c>
    </row>
    <row r="80" spans="1:19">
      <c r="A80" t="str">
        <f>bitcoin_futures!A84</f>
        <v>17.04.2024</v>
      </c>
      <c r="B80">
        <f>ROUND(bitcoin_futures!D84/bitcoin_futures!T84, 0)</f>
        <v>514</v>
      </c>
      <c r="C80">
        <f t="shared" si="10"/>
        <v>473</v>
      </c>
      <c r="D80">
        <f t="shared" si="10"/>
        <v>63187.123999999996</v>
      </c>
      <c r="E80">
        <f t="shared" si="10"/>
        <v>33982.5</v>
      </c>
      <c r="F80">
        <f>'Future Returns'!S80*F$4</f>
        <v>15921.25</v>
      </c>
      <c r="I80">
        <f>(C80-C79)*bitcoin_futures!B84</f>
        <v>0</v>
      </c>
      <c r="J80">
        <f>C80*bitcoin_futures!T84</f>
        <v>56194.765000000007</v>
      </c>
      <c r="K80">
        <f t="shared" si="11"/>
        <v>-3120.8539999999994</v>
      </c>
      <c r="M80">
        <f>-'Future CF'!Q80</f>
        <v>1840</v>
      </c>
      <c r="O80">
        <f t="shared" si="8"/>
        <v>106098.51500000001</v>
      </c>
      <c r="P80">
        <f t="shared" si="12"/>
        <v>-1280.8539999999994</v>
      </c>
      <c r="Q80">
        <f t="shared" si="9"/>
        <v>-163.74999999999272</v>
      </c>
      <c r="R80">
        <f t="shared" ref="R80:R143" si="13">P80/O80</f>
        <v>-1.2072308457851641E-2</v>
      </c>
      <c r="S80">
        <f>R80-(bitcoin_futures!S84/100/360)</f>
        <v>-1.2222141791184974E-2</v>
      </c>
    </row>
    <row r="81" spans="1:19">
      <c r="A81" t="str">
        <f>bitcoin_futures!A85</f>
        <v>18.04.2024</v>
      </c>
      <c r="B81">
        <f>ROUND(bitcoin_futures!D85/bitcoin_futures!T85, 0)</f>
        <v>524</v>
      </c>
      <c r="C81">
        <f t="shared" si="10"/>
        <v>473</v>
      </c>
      <c r="D81">
        <f t="shared" si="10"/>
        <v>63187.123999999996</v>
      </c>
      <c r="E81">
        <f t="shared" si="10"/>
        <v>33982.5</v>
      </c>
      <c r="F81">
        <f>'Future Returns'!S81*F$4</f>
        <v>15461.25</v>
      </c>
      <c r="I81">
        <f>(C81-C80)*bitcoin_futures!B85</f>
        <v>0</v>
      </c>
      <c r="J81">
        <f>C81*bitcoin_futures!T85</f>
        <v>57145.968000000001</v>
      </c>
      <c r="K81">
        <f t="shared" si="11"/>
        <v>951.20299999999406</v>
      </c>
      <c r="M81">
        <f>-'Future CF'!Q81</f>
        <v>-2520</v>
      </c>
      <c r="O81">
        <f t="shared" si="8"/>
        <v>106589.71799999999</v>
      </c>
      <c r="P81">
        <f t="shared" si="12"/>
        <v>-1568.7970000000059</v>
      </c>
      <c r="Q81">
        <f t="shared" si="9"/>
        <v>-460.00000000001455</v>
      </c>
      <c r="R81">
        <f t="shared" si="13"/>
        <v>-1.471808941271433E-2</v>
      </c>
      <c r="S81">
        <f>R81-(bitcoin_futures!S85/100/360)</f>
        <v>-1.4867894968269886E-2</v>
      </c>
    </row>
    <row r="82" spans="1:19">
      <c r="A82" t="str">
        <f>bitcoin_futures!A86</f>
        <v>19.04.2024</v>
      </c>
      <c r="B82">
        <f>ROUND(bitcoin_futures!D86/bitcoin_futures!T86, 0)</f>
        <v>547</v>
      </c>
      <c r="C82">
        <f t="shared" si="10"/>
        <v>473</v>
      </c>
      <c r="D82">
        <f t="shared" si="10"/>
        <v>63187.123999999996</v>
      </c>
      <c r="E82">
        <f t="shared" si="10"/>
        <v>33982.5</v>
      </c>
      <c r="F82">
        <f>'Future Returns'!S82*F$4</f>
        <v>16091.25</v>
      </c>
      <c r="I82">
        <f>(C82-C81)*bitcoin_futures!B86</f>
        <v>0</v>
      </c>
      <c r="J82">
        <f>C82*bitcoin_futures!T86</f>
        <v>55535.402999999998</v>
      </c>
      <c r="K82">
        <f t="shared" si="11"/>
        <v>-1610.5650000000023</v>
      </c>
      <c r="M82">
        <f>-'Future CF'!Q82</f>
        <v>-690</v>
      </c>
      <c r="O82">
        <f t="shared" si="8"/>
        <v>105609.15299999999</v>
      </c>
      <c r="P82">
        <f t="shared" si="12"/>
        <v>-2300.5650000000023</v>
      </c>
      <c r="Q82">
        <f t="shared" si="9"/>
        <v>630</v>
      </c>
      <c r="R82">
        <f t="shared" si="13"/>
        <v>-2.1783765276481314E-2</v>
      </c>
      <c r="S82">
        <f>R82-(bitcoin_futures!S86/100/360)</f>
        <v>-2.1933515276481314E-2</v>
      </c>
    </row>
    <row r="83" spans="1:19">
      <c r="A83" t="str">
        <f>bitcoin_futures!A87</f>
        <v>22.04.2024</v>
      </c>
      <c r="B83">
        <f>ROUND(bitcoin_futures!D87/bitcoin_futures!T87, 0)</f>
        <v>501</v>
      </c>
      <c r="C83">
        <f t="shared" si="10"/>
        <v>473</v>
      </c>
      <c r="D83">
        <f t="shared" si="10"/>
        <v>63187.123999999996</v>
      </c>
      <c r="E83">
        <f t="shared" si="10"/>
        <v>33982.5</v>
      </c>
      <c r="F83">
        <f>'Future Returns'!S83*F$4</f>
        <v>16263.75</v>
      </c>
      <c r="I83">
        <f>(C83-C82)*bitcoin_futures!B87</f>
        <v>0</v>
      </c>
      <c r="J83">
        <f>C83*bitcoin_futures!T87</f>
        <v>62625.673000000003</v>
      </c>
      <c r="K83">
        <f t="shared" si="11"/>
        <v>7090.2700000000041</v>
      </c>
      <c r="M83">
        <f>-'Future CF'!Q83</f>
        <v>-2300</v>
      </c>
      <c r="O83">
        <f t="shared" si="8"/>
        <v>112871.92300000001</v>
      </c>
      <c r="P83">
        <f t="shared" si="12"/>
        <v>4790.2700000000041</v>
      </c>
      <c r="Q83">
        <f t="shared" si="9"/>
        <v>172.50000000001455</v>
      </c>
      <c r="R83">
        <f t="shared" si="13"/>
        <v>4.2439872314393043E-2</v>
      </c>
      <c r="S83">
        <f>R83-(bitcoin_futures!S87/100/360)</f>
        <v>4.2290066758837487E-2</v>
      </c>
    </row>
    <row r="84" spans="1:19">
      <c r="A84" t="str">
        <f>bitcoin_futures!A88</f>
        <v>23.04.2024</v>
      </c>
      <c r="B84">
        <f>ROUND(bitcoin_futures!D88/bitcoin_futures!T88, 0)</f>
        <v>497</v>
      </c>
      <c r="C84">
        <f t="shared" si="10"/>
        <v>473</v>
      </c>
      <c r="D84">
        <f t="shared" si="10"/>
        <v>63187.123999999996</v>
      </c>
      <c r="E84">
        <f t="shared" si="10"/>
        <v>33982.5</v>
      </c>
      <c r="F84">
        <f>'Future Returns'!S84*F$4</f>
        <v>16838.75</v>
      </c>
      <c r="I84">
        <f>(C84-C83)*bitcoin_futures!B88</f>
        <v>0</v>
      </c>
      <c r="J84">
        <f>C84*bitcoin_futures!T88</f>
        <v>63317.671999999999</v>
      </c>
      <c r="K84">
        <f t="shared" si="11"/>
        <v>691.99899999999616</v>
      </c>
      <c r="M84">
        <f>-'Future CF'!Q84</f>
        <v>200</v>
      </c>
      <c r="O84">
        <f t="shared" si="8"/>
        <v>114138.92199999999</v>
      </c>
      <c r="P84">
        <f t="shared" si="12"/>
        <v>891.99899999999616</v>
      </c>
      <c r="Q84">
        <f t="shared" si="9"/>
        <v>574.99999999998545</v>
      </c>
      <c r="R84">
        <f t="shared" si="13"/>
        <v>7.8150291273996458E-3</v>
      </c>
      <c r="S84">
        <f>R84-(bitcoin_futures!S88/100/360)</f>
        <v>7.66522357184409E-3</v>
      </c>
    </row>
    <row r="85" spans="1:19">
      <c r="A85" t="str">
        <f>bitcoin_futures!A89</f>
        <v>24.04.2024</v>
      </c>
      <c r="B85">
        <f>ROUND(bitcoin_futures!D89/bitcoin_futures!T89, 0)</f>
        <v>507</v>
      </c>
      <c r="C85">
        <f t="shared" si="10"/>
        <v>473</v>
      </c>
      <c r="D85">
        <f t="shared" si="10"/>
        <v>63187.123999999996</v>
      </c>
      <c r="E85">
        <f t="shared" si="10"/>
        <v>33982.5</v>
      </c>
      <c r="F85">
        <f>'Future Returns'!S85*F$4</f>
        <v>16788.75</v>
      </c>
      <c r="I85">
        <f>(C85-C84)*bitcoin_futures!B89</f>
        <v>0</v>
      </c>
      <c r="J85">
        <f>C85*bitcoin_futures!T89</f>
        <v>59866.190999999999</v>
      </c>
      <c r="K85">
        <f t="shared" si="11"/>
        <v>-3451.4809999999998</v>
      </c>
      <c r="M85">
        <f>-'Future CF'!Q85</f>
        <v>2665</v>
      </c>
      <c r="O85">
        <f t="shared" si="8"/>
        <v>110637.44099999999</v>
      </c>
      <c r="P85">
        <f t="shared" si="12"/>
        <v>-786.48099999999977</v>
      </c>
      <c r="Q85">
        <f t="shared" si="9"/>
        <v>-50</v>
      </c>
      <c r="R85">
        <f t="shared" si="13"/>
        <v>-7.1086333242288188E-3</v>
      </c>
      <c r="S85">
        <f>R85-(bitcoin_futures!S89/100/360)</f>
        <v>-7.2581055464510406E-3</v>
      </c>
    </row>
    <row r="86" spans="1:19">
      <c r="A86" t="str">
        <f>bitcoin_futures!A90</f>
        <v>25.04.2024</v>
      </c>
      <c r="B86">
        <f>ROUND(bitcoin_futures!D90/bitcoin_futures!T90, 0)</f>
        <v>521</v>
      </c>
      <c r="C86">
        <f t="shared" si="10"/>
        <v>473</v>
      </c>
      <c r="D86">
        <f t="shared" si="10"/>
        <v>63187.123999999996</v>
      </c>
      <c r="E86">
        <f t="shared" si="10"/>
        <v>33982.5</v>
      </c>
      <c r="F86">
        <f>'Future Returns'!S86*F$4</f>
        <v>16122.5</v>
      </c>
      <c r="I86">
        <f>(C86-C85)*bitcoin_futures!B90</f>
        <v>0</v>
      </c>
      <c r="J86">
        <f>C86*bitcoin_futures!T90</f>
        <v>58671.392999999996</v>
      </c>
      <c r="K86">
        <f t="shared" si="11"/>
        <v>-1194.7980000000025</v>
      </c>
      <c r="M86">
        <f>-'Future CF'!Q86</f>
        <v>-780</v>
      </c>
      <c r="O86">
        <f t="shared" si="8"/>
        <v>108776.393</v>
      </c>
      <c r="P86">
        <f t="shared" si="12"/>
        <v>-1974.7980000000025</v>
      </c>
      <c r="Q86">
        <f t="shared" si="9"/>
        <v>-666.24999999999272</v>
      </c>
      <c r="R86">
        <f t="shared" si="13"/>
        <v>-1.8154656038282153E-2</v>
      </c>
      <c r="S86">
        <f>R86-(bitcoin_futures!S90/100/360)</f>
        <v>-1.8303878260504374E-2</v>
      </c>
    </row>
    <row r="87" spans="1:19">
      <c r="A87" t="str">
        <f>bitcoin_futures!A91</f>
        <v>26.04.2024</v>
      </c>
      <c r="B87">
        <f>ROUND(bitcoin_futures!D91/bitcoin_futures!T91, 0)</f>
        <v>498</v>
      </c>
      <c r="C87">
        <f t="shared" si="10"/>
        <v>473</v>
      </c>
      <c r="D87">
        <f t="shared" si="10"/>
        <v>63187.123999999996</v>
      </c>
      <c r="E87">
        <f t="shared" si="10"/>
        <v>33982.5</v>
      </c>
      <c r="F87">
        <f>'Future Returns'!S87*F$4</f>
        <v>16317.5</v>
      </c>
      <c r="I87">
        <f>(C87-C86)*bitcoin_futures!B91</f>
        <v>0</v>
      </c>
      <c r="J87">
        <f>C87*bitcoin_futures!T91</f>
        <v>60656.574000000001</v>
      </c>
      <c r="K87">
        <f t="shared" si="11"/>
        <v>1985.1810000000041</v>
      </c>
      <c r="M87">
        <f>-'Future CF'!Q87</f>
        <v>970</v>
      </c>
      <c r="O87">
        <f t="shared" si="8"/>
        <v>110956.57399999999</v>
      </c>
      <c r="P87">
        <f t="shared" si="12"/>
        <v>2955.1810000000041</v>
      </c>
      <c r="Q87">
        <f t="shared" si="9"/>
        <v>194.99999999999272</v>
      </c>
      <c r="R87">
        <f t="shared" si="13"/>
        <v>2.6633672016585553E-2</v>
      </c>
      <c r="S87">
        <f>R87-(bitcoin_futures!S91/100/360)</f>
        <v>2.6484310905474442E-2</v>
      </c>
    </row>
    <row r="88" spans="1:19">
      <c r="A88" t="str">
        <f>bitcoin_futures!A92</f>
        <v>29.04.2024</v>
      </c>
      <c r="B88">
        <f>ROUND(bitcoin_futures!D92/bitcoin_futures!T92, 0)</f>
        <v>485</v>
      </c>
      <c r="C88">
        <f t="shared" si="10"/>
        <v>473</v>
      </c>
      <c r="D88">
        <f t="shared" si="10"/>
        <v>63187.123999999996</v>
      </c>
      <c r="E88">
        <f t="shared" si="10"/>
        <v>33982.5</v>
      </c>
      <c r="F88">
        <f>'Future Returns'!S88*F$4</f>
        <v>16075</v>
      </c>
      <c r="I88">
        <f>(C88-C87)*bitcoin_futures!B92</f>
        <v>0</v>
      </c>
      <c r="J88">
        <f>C88*bitcoin_futures!T92</f>
        <v>61157.481</v>
      </c>
      <c r="K88">
        <f t="shared" si="11"/>
        <v>500.90699999999924</v>
      </c>
      <c r="M88">
        <f>-'Future CF'!Q88</f>
        <v>850</v>
      </c>
      <c r="O88">
        <f t="shared" si="8"/>
        <v>111214.981</v>
      </c>
      <c r="P88">
        <f t="shared" si="12"/>
        <v>1350.9069999999992</v>
      </c>
      <c r="Q88">
        <f t="shared" si="9"/>
        <v>-242.49999999999272</v>
      </c>
      <c r="R88">
        <f t="shared" si="13"/>
        <v>1.2146807811800097E-2</v>
      </c>
      <c r="S88">
        <f>R88-(bitcoin_futures!S92/100/360)</f>
        <v>1.1997307811800096E-2</v>
      </c>
    </row>
    <row r="89" spans="1:19">
      <c r="A89" t="str">
        <f>bitcoin_futures!A93</f>
        <v>30.04.2024</v>
      </c>
      <c r="B89">
        <f>ROUND(bitcoin_futures!D93/bitcoin_futures!T93, 0)</f>
        <v>563</v>
      </c>
      <c r="C89">
        <f t="shared" si="10"/>
        <v>473</v>
      </c>
      <c r="D89">
        <f t="shared" si="10"/>
        <v>63187.123999999996</v>
      </c>
      <c r="E89">
        <f t="shared" si="10"/>
        <v>33982.5</v>
      </c>
      <c r="F89">
        <f>'Future Returns'!S89*F$4</f>
        <v>15862.5</v>
      </c>
      <c r="I89">
        <f>(C89-C88)*bitcoin_futures!B93</f>
        <v>0</v>
      </c>
      <c r="J89">
        <f>C89*bitcoin_futures!T93</f>
        <v>50375.919000000002</v>
      </c>
      <c r="K89">
        <f t="shared" si="11"/>
        <v>-10781.561999999998</v>
      </c>
      <c r="M89">
        <f>-'Future CF'!Q89</f>
        <v>4050</v>
      </c>
      <c r="O89">
        <f t="shared" si="8"/>
        <v>100220.91899999999</v>
      </c>
      <c r="P89">
        <f t="shared" si="12"/>
        <v>-6731.5619999999981</v>
      </c>
      <c r="Q89">
        <f t="shared" si="9"/>
        <v>-212.50000000000728</v>
      </c>
      <c r="R89">
        <f t="shared" si="13"/>
        <v>-6.7167234816515681E-2</v>
      </c>
      <c r="S89">
        <f>R89-(bitcoin_futures!S93/100/360)</f>
        <v>-6.7316651483182346E-2</v>
      </c>
    </row>
    <row r="90" spans="1:19">
      <c r="A90" t="str">
        <f>bitcoin_futures!A94</f>
        <v>01.05.2024</v>
      </c>
      <c r="B90">
        <f>ROUND(bitcoin_futures!D94/bitcoin_futures!T94, 0)</f>
        <v>563</v>
      </c>
      <c r="C90">
        <f t="shared" si="10"/>
        <v>473</v>
      </c>
      <c r="D90">
        <f t="shared" si="10"/>
        <v>63187.123999999996</v>
      </c>
      <c r="E90">
        <f t="shared" si="10"/>
        <v>33982.5</v>
      </c>
      <c r="F90">
        <f>'Future Returns'!S90*F$4</f>
        <v>14850</v>
      </c>
      <c r="I90">
        <f>(C90-C89)*bitcoin_futures!B94</f>
        <v>0</v>
      </c>
      <c r="J90">
        <f>C90*bitcoin_futures!T94</f>
        <v>48637.171000000002</v>
      </c>
      <c r="K90">
        <f t="shared" si="11"/>
        <v>-1738.7479999999996</v>
      </c>
      <c r="M90">
        <f>-'Future CF'!Q90</f>
        <v>2045</v>
      </c>
      <c r="O90">
        <f t="shared" si="8"/>
        <v>97469.671000000002</v>
      </c>
      <c r="P90">
        <f t="shared" si="12"/>
        <v>306.25200000000041</v>
      </c>
      <c r="Q90">
        <f t="shared" si="9"/>
        <v>-1012.4999999999927</v>
      </c>
      <c r="R90">
        <f t="shared" si="13"/>
        <v>3.1420235326330421E-3</v>
      </c>
      <c r="S90">
        <f>R90-(bitcoin_futures!S94/100/360)</f>
        <v>2.9929957548552643E-3</v>
      </c>
    </row>
    <row r="91" spans="1:19">
      <c r="A91" t="str">
        <f>bitcoin_futures!A95</f>
        <v>02.05.2024</v>
      </c>
      <c r="B91">
        <f>ROUND(bitcoin_futures!D95/bitcoin_futures!T95, 0)</f>
        <v>524</v>
      </c>
      <c r="C91">
        <f t="shared" si="10"/>
        <v>473</v>
      </c>
      <c r="D91">
        <f t="shared" si="10"/>
        <v>63187.123999999996</v>
      </c>
      <c r="E91">
        <f t="shared" si="10"/>
        <v>33982.5</v>
      </c>
      <c r="F91">
        <f>'Future Returns'!S91*F$4</f>
        <v>14338.75</v>
      </c>
      <c r="I91">
        <f>(C91-C90)*bitcoin_futures!B95</f>
        <v>0</v>
      </c>
      <c r="J91">
        <f>C91*bitcoin_futures!T95</f>
        <v>53421.565999999999</v>
      </c>
      <c r="K91">
        <f t="shared" si="11"/>
        <v>4784.3949999999968</v>
      </c>
      <c r="M91">
        <f>-'Future CF'!Q91</f>
        <v>-2410</v>
      </c>
      <c r="O91">
        <f t="shared" si="8"/>
        <v>101742.81599999999</v>
      </c>
      <c r="P91">
        <f t="shared" si="12"/>
        <v>2374.3949999999968</v>
      </c>
      <c r="Q91">
        <f t="shared" si="9"/>
        <v>-511.25000000000728</v>
      </c>
      <c r="R91">
        <f t="shared" si="13"/>
        <v>2.3337225106881226E-2</v>
      </c>
      <c r="S91">
        <f>R91-(bitcoin_futures!S95/100/360)</f>
        <v>2.3188558440214561E-2</v>
      </c>
    </row>
    <row r="92" spans="1:19">
      <c r="A92" t="str">
        <f>bitcoin_futures!A96</f>
        <v>03.05.2024</v>
      </c>
      <c r="B92">
        <f>ROUND(bitcoin_futures!D96/bitcoin_futures!T96, 0)</f>
        <v>505</v>
      </c>
      <c r="C92">
        <f t="shared" si="10"/>
        <v>473</v>
      </c>
      <c r="D92">
        <f t="shared" si="10"/>
        <v>63187.123999999996</v>
      </c>
      <c r="E92">
        <f t="shared" si="10"/>
        <v>33982.5</v>
      </c>
      <c r="F92">
        <f>'Future Returns'!S92*F$4</f>
        <v>14941.25</v>
      </c>
      <c r="I92">
        <f>(C92-C91)*bitcoin_futures!B96</f>
        <v>0</v>
      </c>
      <c r="J92">
        <f>C92*bitcoin_futures!T96</f>
        <v>57848.373</v>
      </c>
      <c r="K92">
        <f t="shared" si="11"/>
        <v>4426.8070000000007</v>
      </c>
      <c r="M92">
        <f>-'Future CF'!Q92</f>
        <v>-2825</v>
      </c>
      <c r="O92">
        <f t="shared" si="8"/>
        <v>106772.12299999999</v>
      </c>
      <c r="P92">
        <f t="shared" si="12"/>
        <v>1601.8070000000007</v>
      </c>
      <c r="Q92">
        <f t="shared" si="9"/>
        <v>602.5</v>
      </c>
      <c r="R92">
        <f t="shared" si="13"/>
        <v>1.5002108743309345E-2</v>
      </c>
      <c r="S92">
        <f>R92-(bitcoin_futures!S96/100/360)</f>
        <v>1.4852775409976012E-2</v>
      </c>
    </row>
    <row r="93" spans="1:19">
      <c r="A93" t="str">
        <f>bitcoin_futures!A97</f>
        <v>06.05.2024</v>
      </c>
      <c r="B93">
        <f>ROUND(bitcoin_futures!D97/bitcoin_futures!T97, 0)</f>
        <v>497</v>
      </c>
      <c r="C93">
        <f t="shared" si="10"/>
        <v>473</v>
      </c>
      <c r="D93">
        <f t="shared" si="10"/>
        <v>63187.123999999996</v>
      </c>
      <c r="E93">
        <f t="shared" si="10"/>
        <v>33982.5</v>
      </c>
      <c r="F93">
        <f>'Future Returns'!S93*F$4</f>
        <v>15647.5</v>
      </c>
      <c r="I93">
        <f>(C93-C92)*bitcoin_futures!B97</f>
        <v>0</v>
      </c>
      <c r="J93">
        <f>C93*bitcoin_futures!T97</f>
        <v>60014.713000000003</v>
      </c>
      <c r="K93">
        <f t="shared" si="11"/>
        <v>2166.3400000000038</v>
      </c>
      <c r="M93">
        <f>-'Future CF'!Q93</f>
        <v>-995</v>
      </c>
      <c r="O93">
        <f t="shared" si="8"/>
        <v>109644.713</v>
      </c>
      <c r="P93">
        <f t="shared" si="12"/>
        <v>1171.3400000000038</v>
      </c>
      <c r="Q93">
        <f t="shared" si="9"/>
        <v>706.25000000000728</v>
      </c>
      <c r="R93">
        <f t="shared" si="13"/>
        <v>1.068305044494032E-2</v>
      </c>
      <c r="S93">
        <f>R93-(bitcoin_futures!S97/100/360)</f>
        <v>1.0533494889384765E-2</v>
      </c>
    </row>
    <row r="94" spans="1:19">
      <c r="A94" t="str">
        <f>bitcoin_futures!A98</f>
        <v>07.05.2024</v>
      </c>
      <c r="B94">
        <f>ROUND(bitcoin_futures!D98/bitcoin_futures!T98, 0)</f>
        <v>502</v>
      </c>
      <c r="C94">
        <f t="shared" si="10"/>
        <v>473</v>
      </c>
      <c r="D94">
        <f t="shared" si="10"/>
        <v>63187.123999999996</v>
      </c>
      <c r="E94">
        <f t="shared" si="10"/>
        <v>33982.5</v>
      </c>
      <c r="F94">
        <f>'Future Returns'!S94*F$4</f>
        <v>15896.25</v>
      </c>
      <c r="I94">
        <f>(C94-C93)*bitcoin_futures!B98</f>
        <v>0</v>
      </c>
      <c r="J94">
        <f>C94*bitcoin_futures!T98</f>
        <v>59477.385000000002</v>
      </c>
      <c r="K94">
        <f t="shared" si="11"/>
        <v>-537.32800000000134</v>
      </c>
      <c r="M94">
        <f>-'Future CF'!Q94</f>
        <v>220</v>
      </c>
      <c r="O94">
        <f t="shared" si="8"/>
        <v>109356.13500000001</v>
      </c>
      <c r="P94">
        <f t="shared" si="12"/>
        <v>-317.32800000000134</v>
      </c>
      <c r="Q94">
        <f t="shared" si="9"/>
        <v>248.75000000000728</v>
      </c>
      <c r="R94">
        <f t="shared" si="13"/>
        <v>-2.9017850713176844E-3</v>
      </c>
      <c r="S94">
        <f>R94-(bitcoin_futures!S98/100/360)</f>
        <v>-3.05134062687324E-3</v>
      </c>
    </row>
    <row r="95" spans="1:19">
      <c r="A95" t="str">
        <f>bitcoin_futures!A99</f>
        <v>08.05.2024</v>
      </c>
      <c r="B95">
        <f>ROUND(bitcoin_futures!D99/bitcoin_futures!T99, 0)</f>
        <v>505</v>
      </c>
      <c r="C95">
        <f t="shared" si="10"/>
        <v>473</v>
      </c>
      <c r="D95">
        <f t="shared" si="10"/>
        <v>63187.123999999996</v>
      </c>
      <c r="E95">
        <f t="shared" si="10"/>
        <v>33982.5</v>
      </c>
      <c r="F95">
        <f>'Future Returns'!S95*F$4</f>
        <v>15841.25</v>
      </c>
      <c r="I95">
        <f>(C95-C94)*bitcoin_futures!B99</f>
        <v>0</v>
      </c>
      <c r="J95">
        <f>C95*bitcoin_futures!T99</f>
        <v>58326.576000000001</v>
      </c>
      <c r="K95">
        <f t="shared" si="11"/>
        <v>-1150.8090000000011</v>
      </c>
      <c r="M95">
        <f>-'Future CF'!Q95</f>
        <v>905</v>
      </c>
      <c r="O95">
        <f t="shared" si="8"/>
        <v>108150.326</v>
      </c>
      <c r="P95">
        <f t="shared" si="12"/>
        <v>-245.80900000000111</v>
      </c>
      <c r="Q95">
        <f t="shared" si="9"/>
        <v>-55.000000000007276</v>
      </c>
      <c r="R95">
        <f t="shared" si="13"/>
        <v>-2.2728456685373387E-3</v>
      </c>
      <c r="S95">
        <f>R95-(bitcoin_futures!S99/100/360)</f>
        <v>-2.4223456685373386E-3</v>
      </c>
    </row>
    <row r="96" spans="1:19">
      <c r="A96" t="str">
        <f>bitcoin_futures!A100</f>
        <v>09.05.2024</v>
      </c>
      <c r="B96">
        <f>ROUND(bitcoin_futures!D100/bitcoin_futures!T100, 0)</f>
        <v>493</v>
      </c>
      <c r="C96">
        <f t="shared" si="10"/>
        <v>473</v>
      </c>
      <c r="D96">
        <f t="shared" si="10"/>
        <v>63187.123999999996</v>
      </c>
      <c r="E96">
        <f t="shared" si="10"/>
        <v>33982.5</v>
      </c>
      <c r="F96">
        <f>'Future Returns'!S96*F$4</f>
        <v>15615</v>
      </c>
      <c r="I96">
        <f>(C96-C95)*bitcoin_futures!B100</f>
        <v>0</v>
      </c>
      <c r="J96">
        <f>C96*bitcoin_futures!T100</f>
        <v>59770.171999999999</v>
      </c>
      <c r="K96">
        <f t="shared" si="11"/>
        <v>1443.5959999999977</v>
      </c>
      <c r="M96">
        <f>-'Future CF'!Q96</f>
        <v>-380</v>
      </c>
      <c r="O96">
        <f t="shared" si="8"/>
        <v>109367.67199999999</v>
      </c>
      <c r="P96">
        <f t="shared" si="12"/>
        <v>1063.5959999999977</v>
      </c>
      <c r="Q96">
        <f t="shared" si="9"/>
        <v>-226.25000000000728</v>
      </c>
      <c r="R96">
        <f t="shared" si="13"/>
        <v>9.7249578467757617E-3</v>
      </c>
      <c r="S96">
        <f>R96-(bitcoin_futures!S100/100/360)</f>
        <v>9.575680068997984E-3</v>
      </c>
    </row>
    <row r="97" spans="1:19">
      <c r="A97" t="str">
        <f>bitcoin_futures!A101</f>
        <v>10.05.2024</v>
      </c>
      <c r="B97">
        <f>ROUND(bitcoin_futures!D101/bitcoin_futures!T101, 0)</f>
        <v>514</v>
      </c>
      <c r="C97">
        <f t="shared" si="10"/>
        <v>473</v>
      </c>
      <c r="D97">
        <f t="shared" si="10"/>
        <v>63187.123999999996</v>
      </c>
      <c r="E97">
        <f t="shared" si="10"/>
        <v>33982.5</v>
      </c>
      <c r="F97">
        <f>'Future Returns'!S97*F$4</f>
        <v>15710</v>
      </c>
      <c r="I97">
        <f>(C97-C96)*bitcoin_futures!B101</f>
        <v>0</v>
      </c>
      <c r="J97">
        <f>C97*bitcoin_futures!T101</f>
        <v>55836.703999999998</v>
      </c>
      <c r="K97">
        <f t="shared" si="11"/>
        <v>-3933.4680000000008</v>
      </c>
      <c r="M97">
        <f>-'Future CF'!Q97</f>
        <v>1890</v>
      </c>
      <c r="O97">
        <f t="shared" si="8"/>
        <v>105529.204</v>
      </c>
      <c r="P97">
        <f t="shared" si="12"/>
        <v>-2043.4680000000008</v>
      </c>
      <c r="Q97">
        <f t="shared" si="9"/>
        <v>95.000000000007276</v>
      </c>
      <c r="R97">
        <f t="shared" si="13"/>
        <v>-1.9364004678742774E-2</v>
      </c>
      <c r="S97">
        <f>R97-(bitcoin_futures!S101/100/360)</f>
        <v>-1.9513088012076109E-2</v>
      </c>
    </row>
    <row r="98" spans="1:19">
      <c r="A98" t="str">
        <f>bitcoin_futures!A102</f>
        <v>13.05.2024</v>
      </c>
      <c r="B98">
        <f>ROUND(bitcoin_futures!D102/bitcoin_futures!T102, 0)</f>
        <v>506</v>
      </c>
      <c r="C98">
        <f t="shared" si="10"/>
        <v>473</v>
      </c>
      <c r="D98">
        <f t="shared" si="10"/>
        <v>63187.123999999996</v>
      </c>
      <c r="E98">
        <f t="shared" si="10"/>
        <v>33982.5</v>
      </c>
      <c r="F98">
        <f>'Future Returns'!S98*F$4</f>
        <v>15237.5</v>
      </c>
      <c r="I98">
        <f>(C98-C97)*bitcoin_futures!B102</f>
        <v>0</v>
      </c>
      <c r="J98">
        <f>C98*bitcoin_futures!T102</f>
        <v>58933.908000000003</v>
      </c>
      <c r="K98">
        <f t="shared" si="11"/>
        <v>3097.2040000000052</v>
      </c>
      <c r="M98">
        <f>-'Future CF'!Q98</f>
        <v>-2530</v>
      </c>
      <c r="O98">
        <f t="shared" si="8"/>
        <v>108153.908</v>
      </c>
      <c r="P98">
        <f t="shared" si="12"/>
        <v>567.20400000000518</v>
      </c>
      <c r="Q98">
        <f t="shared" si="9"/>
        <v>-472.50000000000728</v>
      </c>
      <c r="R98">
        <f t="shared" si="13"/>
        <v>5.24441520874128E-3</v>
      </c>
      <c r="S98">
        <f>R98-(bitcoin_futures!S102/100/360)</f>
        <v>5.0949985420746134E-3</v>
      </c>
    </row>
    <row r="99" spans="1:19">
      <c r="A99" t="str">
        <f>bitcoin_futures!A103</f>
        <v>14.05.2024</v>
      </c>
      <c r="B99">
        <f>ROUND(bitcoin_futures!D103/bitcoin_futures!T103, 0)</f>
        <v>474</v>
      </c>
      <c r="C99">
        <f t="shared" si="10"/>
        <v>473</v>
      </c>
      <c r="D99">
        <f t="shared" si="10"/>
        <v>63187.123999999996</v>
      </c>
      <c r="E99">
        <f t="shared" si="10"/>
        <v>33982.5</v>
      </c>
      <c r="F99">
        <f>'Future Returns'!S99*F$4</f>
        <v>15870</v>
      </c>
      <c r="I99">
        <f>(C99-C98)*bitcoin_futures!B103</f>
        <v>0</v>
      </c>
      <c r="J99">
        <f>C99*bitcoin_futures!T103</f>
        <v>61377.899000000005</v>
      </c>
      <c r="K99">
        <f t="shared" si="11"/>
        <v>2443.9910000000018</v>
      </c>
      <c r="M99">
        <f>-'Future CF'!Q99</f>
        <v>1645</v>
      </c>
      <c r="O99">
        <f t="shared" si="8"/>
        <v>111230.399</v>
      </c>
      <c r="P99">
        <f t="shared" si="12"/>
        <v>4088.9910000000018</v>
      </c>
      <c r="Q99">
        <f t="shared" si="9"/>
        <v>632.50000000000728</v>
      </c>
      <c r="R99">
        <f t="shared" si="13"/>
        <v>3.6761452235732801E-2</v>
      </c>
      <c r="S99">
        <f>R99-(bitcoin_futures!S103/100/360)</f>
        <v>3.6612257791288357E-2</v>
      </c>
    </row>
    <row r="100" spans="1:19" s="3" customFormat="1">
      <c r="A100" s="3" t="str">
        <f>bitcoin_futures!A104</f>
        <v>15.05.2024</v>
      </c>
      <c r="B100">
        <f>ROUND(bitcoin_futures!D104/bitcoin_futures!T104, 0)</f>
        <v>439</v>
      </c>
      <c r="C100" s="3">
        <f>B100</f>
        <v>439</v>
      </c>
      <c r="D100" s="3">
        <f>B100*bitcoin_futures!T104</f>
        <v>66002.332999999999</v>
      </c>
      <c r="E100" s="3">
        <f>'Future Returns'!S100</f>
        <v>31162.5</v>
      </c>
      <c r="F100" s="3">
        <f>'Future Returns'!S100*F$4</f>
        <v>15581.25</v>
      </c>
      <c r="I100">
        <f>(C100-C99)*bitcoin_futures!T104</f>
        <v>-5111.7980000000007</v>
      </c>
      <c r="J100">
        <f>C100*bitcoin_futures!T104</f>
        <v>66002.332999999999</v>
      </c>
      <c r="K100">
        <f t="shared" si="11"/>
        <v>9736.2319999999945</v>
      </c>
      <c r="M100">
        <f>-'Future CF'!Q100</f>
        <v>-4660</v>
      </c>
      <c r="O100">
        <f t="shared" si="8"/>
        <v>112746.083</v>
      </c>
      <c r="P100">
        <f t="shared" si="12"/>
        <v>5076.2319999999945</v>
      </c>
      <c r="Q100">
        <f t="shared" si="9"/>
        <v>-8220.5480000000007</v>
      </c>
      <c r="R100">
        <f t="shared" si="13"/>
        <v>4.502357744880587E-2</v>
      </c>
      <c r="S100">
        <f>R100-(bitcoin_futures!S104/100/360)</f>
        <v>4.4874605226583646E-2</v>
      </c>
    </row>
    <row r="101" spans="1:19">
      <c r="A101" t="str">
        <f>bitcoin_futures!A105</f>
        <v>16.05.2024</v>
      </c>
      <c r="B101">
        <f>ROUND(bitcoin_futures!D105/bitcoin_futures!T105, 0)</f>
        <v>453</v>
      </c>
      <c r="C101">
        <f t="shared" ref="C101:E121" si="14">C$100</f>
        <v>439</v>
      </c>
      <c r="D101">
        <f t="shared" si="14"/>
        <v>66002.332999999999</v>
      </c>
      <c r="E101">
        <f t="shared" si="14"/>
        <v>31162.5</v>
      </c>
      <c r="F101">
        <f>'Future Returns'!S101*F$4</f>
        <v>16757.5</v>
      </c>
      <c r="I101">
        <f>(C101-C100)*bitcoin_futures!B105</f>
        <v>0</v>
      </c>
      <c r="J101">
        <f>C101*bitcoin_futures!T105</f>
        <v>63215.121999999996</v>
      </c>
      <c r="K101">
        <f t="shared" si="11"/>
        <v>-2787.211000000003</v>
      </c>
      <c r="M101">
        <f>-'Future CF'!Q101</f>
        <v>1035</v>
      </c>
      <c r="O101">
        <f t="shared" si="8"/>
        <v>111135.122</v>
      </c>
      <c r="P101">
        <f t="shared" si="12"/>
        <v>-1752.211000000003</v>
      </c>
      <c r="Q101">
        <f t="shared" si="9"/>
        <v>1176.2500000000073</v>
      </c>
      <c r="R101">
        <f t="shared" si="13"/>
        <v>-1.5766491892635012E-2</v>
      </c>
      <c r="S101">
        <f>R101-(bitcoin_futures!S105/100/360)</f>
        <v>-1.5915158559301677E-2</v>
      </c>
    </row>
    <row r="102" spans="1:19">
      <c r="A102" t="str">
        <f>bitcoin_futures!A106</f>
        <v>17.05.2024</v>
      </c>
      <c r="B102">
        <f>ROUND(bitcoin_futures!D106/bitcoin_futures!T106, 0)</f>
        <v>422</v>
      </c>
      <c r="C102">
        <f t="shared" si="14"/>
        <v>439</v>
      </c>
      <c r="D102">
        <f t="shared" si="14"/>
        <v>66002.332999999999</v>
      </c>
      <c r="E102">
        <f t="shared" si="14"/>
        <v>31162.5</v>
      </c>
      <c r="F102">
        <f>'Future Returns'!S102*F$4</f>
        <v>16498.75</v>
      </c>
      <c r="I102">
        <f>(C102-C101)*bitcoin_futures!B106</f>
        <v>0</v>
      </c>
      <c r="J102">
        <f>C102*bitcoin_futures!T106</f>
        <v>69559.549999999988</v>
      </c>
      <c r="K102">
        <f t="shared" si="11"/>
        <v>6344.4279999999926</v>
      </c>
      <c r="M102">
        <f>-'Future CF'!Q102</f>
        <v>-1920</v>
      </c>
      <c r="O102">
        <f t="shared" si="8"/>
        <v>117220.79999999999</v>
      </c>
      <c r="P102">
        <f t="shared" si="12"/>
        <v>4424.4279999999926</v>
      </c>
      <c r="Q102">
        <f t="shared" si="9"/>
        <v>-258.75000000000728</v>
      </c>
      <c r="R102">
        <f t="shared" si="13"/>
        <v>3.7744393486480156E-2</v>
      </c>
      <c r="S102">
        <f>R102-(bitcoin_futures!S106/100/360)</f>
        <v>3.7595310153146821E-2</v>
      </c>
    </row>
    <row r="103" spans="1:19">
      <c r="A103" t="str">
        <f>bitcoin_futures!A107</f>
        <v>20.05.2024</v>
      </c>
      <c r="B103">
        <f>ROUND(bitcoin_futures!D107/bitcoin_futures!T107, 0)</f>
        <v>402</v>
      </c>
      <c r="C103">
        <f t="shared" si="14"/>
        <v>439</v>
      </c>
      <c r="D103">
        <f t="shared" si="14"/>
        <v>66002.332999999999</v>
      </c>
      <c r="E103">
        <f t="shared" si="14"/>
        <v>31162.5</v>
      </c>
      <c r="F103">
        <f>'Future Returns'!S103*F$4</f>
        <v>16978.75</v>
      </c>
      <c r="I103">
        <f>(C103-C102)*bitcoin_futures!B107</f>
        <v>0</v>
      </c>
      <c r="J103">
        <f>C103*bitcoin_futures!T107</f>
        <v>75825.835999999996</v>
      </c>
      <c r="K103">
        <f t="shared" si="11"/>
        <v>6266.2860000000073</v>
      </c>
      <c r="M103">
        <f>-'Future CF'!Q103</f>
        <v>-3080</v>
      </c>
      <c r="O103">
        <f t="shared" si="8"/>
        <v>123967.086</v>
      </c>
      <c r="P103">
        <f t="shared" si="12"/>
        <v>3186.2860000000073</v>
      </c>
      <c r="Q103">
        <f t="shared" si="9"/>
        <v>480</v>
      </c>
      <c r="R103">
        <f t="shared" si="13"/>
        <v>2.5702677241280055E-2</v>
      </c>
      <c r="S103">
        <f>R103-(bitcoin_futures!S107/100/360)</f>
        <v>2.55533716857245E-2</v>
      </c>
    </row>
    <row r="104" spans="1:19">
      <c r="A104" t="str">
        <f>bitcoin_futures!A108</f>
        <v>21.05.2024</v>
      </c>
      <c r="B104">
        <f>ROUND(bitcoin_futures!D108/bitcoin_futures!T108, 0)</f>
        <v>420</v>
      </c>
      <c r="C104">
        <f t="shared" si="14"/>
        <v>439</v>
      </c>
      <c r="D104">
        <f t="shared" si="14"/>
        <v>66002.332999999999</v>
      </c>
      <c r="E104">
        <f t="shared" si="14"/>
        <v>31162.5</v>
      </c>
      <c r="F104">
        <f>'Future Returns'!S104*F$4</f>
        <v>17748.75</v>
      </c>
      <c r="I104">
        <f>(C104-C103)*bitcoin_futures!B108</f>
        <v>0</v>
      </c>
      <c r="J104">
        <f>C104*bitcoin_futures!T108</f>
        <v>72672.937999999995</v>
      </c>
      <c r="K104">
        <f t="shared" si="11"/>
        <v>-3152.898000000001</v>
      </c>
      <c r="M104">
        <f>-'Future CF'!Q104</f>
        <v>935</v>
      </c>
      <c r="O104">
        <f t="shared" si="8"/>
        <v>121584.18799999999</v>
      </c>
      <c r="P104">
        <f t="shared" si="12"/>
        <v>-2217.898000000001</v>
      </c>
      <c r="Q104">
        <f t="shared" si="9"/>
        <v>770</v>
      </c>
      <c r="R104">
        <f t="shared" si="13"/>
        <v>-1.8241664779634018E-2</v>
      </c>
      <c r="S104">
        <f>R104-(bitcoin_futures!S108/100/360)</f>
        <v>-1.8390831446300684E-2</v>
      </c>
    </row>
    <row r="105" spans="1:19">
      <c r="A105" t="str">
        <f>bitcoin_futures!A109</f>
        <v>22.05.2024</v>
      </c>
      <c r="B105">
        <f>ROUND(bitcoin_futures!D109/bitcoin_futures!T109, 0)</f>
        <v>423</v>
      </c>
      <c r="C105">
        <f t="shared" si="14"/>
        <v>439</v>
      </c>
      <c r="D105">
        <f t="shared" si="14"/>
        <v>66002.332999999999</v>
      </c>
      <c r="E105">
        <f t="shared" si="14"/>
        <v>31162.5</v>
      </c>
      <c r="F105">
        <f>'Future Returns'!S105*F$4</f>
        <v>17515</v>
      </c>
      <c r="I105">
        <f>(C105-C104)*bitcoin_futures!B109</f>
        <v>0</v>
      </c>
      <c r="J105">
        <f>C105*bitcoin_futures!T109</f>
        <v>72303.299999999988</v>
      </c>
      <c r="K105">
        <f t="shared" si="11"/>
        <v>-369.63800000000629</v>
      </c>
      <c r="M105">
        <f>-'Future CF'!Q105</f>
        <v>-330</v>
      </c>
      <c r="O105">
        <f t="shared" si="8"/>
        <v>120980.79999999999</v>
      </c>
      <c r="P105">
        <f t="shared" si="12"/>
        <v>-699.63800000000629</v>
      </c>
      <c r="Q105">
        <f t="shared" si="9"/>
        <v>-233.75</v>
      </c>
      <c r="R105">
        <f t="shared" si="13"/>
        <v>-5.7830498723764959E-3</v>
      </c>
      <c r="S105">
        <f>R105-(bitcoin_futures!S109/100/360)</f>
        <v>-5.9320220945987181E-3</v>
      </c>
    </row>
    <row r="106" spans="1:19">
      <c r="A106" t="str">
        <f>bitcoin_futures!A110</f>
        <v>23.05.2024</v>
      </c>
      <c r="B106">
        <f>ROUND(bitcoin_futures!D110/bitcoin_futures!T110, 0)</f>
        <v>436</v>
      </c>
      <c r="C106">
        <f t="shared" si="14"/>
        <v>439</v>
      </c>
      <c r="D106">
        <f t="shared" si="14"/>
        <v>66002.332999999999</v>
      </c>
      <c r="E106">
        <f t="shared" si="14"/>
        <v>31162.5</v>
      </c>
      <c r="F106">
        <f>'Future Returns'!S106*F$4</f>
        <v>17597.5</v>
      </c>
      <c r="I106">
        <f>(C106-C105)*bitcoin_futures!B110</f>
        <v>0</v>
      </c>
      <c r="J106">
        <f>C106*bitcoin_futures!T110</f>
        <v>67784.67300000001</v>
      </c>
      <c r="K106">
        <f t="shared" si="11"/>
        <v>-4518.6269999999786</v>
      </c>
      <c r="M106">
        <f>-'Future CF'!Q106</f>
        <v>2610</v>
      </c>
      <c r="O106">
        <f t="shared" si="8"/>
        <v>116544.67300000001</v>
      </c>
      <c r="P106">
        <f t="shared" si="12"/>
        <v>-1908.6269999999786</v>
      </c>
      <c r="Q106">
        <f t="shared" si="9"/>
        <v>82.5</v>
      </c>
      <c r="R106">
        <f t="shared" si="13"/>
        <v>-1.637678454853083E-2</v>
      </c>
      <c r="S106">
        <f>R106-(bitcoin_futures!S110/100/360)</f>
        <v>-1.6525840104086385E-2</v>
      </c>
    </row>
    <row r="107" spans="1:19">
      <c r="A107" t="str">
        <f>bitcoin_futures!A111</f>
        <v>24.05.2024</v>
      </c>
      <c r="B107">
        <f>ROUND(bitcoin_futures!D111/bitcoin_futures!T111, 0)</f>
        <v>409</v>
      </c>
      <c r="C107">
        <f t="shared" si="14"/>
        <v>439</v>
      </c>
      <c r="D107">
        <f t="shared" si="14"/>
        <v>66002.332999999999</v>
      </c>
      <c r="E107">
        <f t="shared" si="14"/>
        <v>31162.5</v>
      </c>
      <c r="F107">
        <f>'Future Returns'!S107*F$4</f>
        <v>16945</v>
      </c>
      <c r="I107">
        <f>(C107-C106)*bitcoin_futures!B111</f>
        <v>0</v>
      </c>
      <c r="J107">
        <f>C107*bitcoin_futures!T111</f>
        <v>73964.47600000001</v>
      </c>
      <c r="K107">
        <f t="shared" si="11"/>
        <v>6179.8029999999999</v>
      </c>
      <c r="M107">
        <f>-'Future CF'!Q107</f>
        <v>-2285</v>
      </c>
      <c r="O107">
        <f t="shared" si="8"/>
        <v>122071.97600000001</v>
      </c>
      <c r="P107">
        <f t="shared" si="12"/>
        <v>3894.8029999999999</v>
      </c>
      <c r="Q107">
        <f t="shared" si="9"/>
        <v>-652.5</v>
      </c>
      <c r="R107">
        <f t="shared" si="13"/>
        <v>3.1905791383273749E-2</v>
      </c>
      <c r="S107">
        <f>R107-(bitcoin_futures!S111/100/360)</f>
        <v>3.1756291383273752E-2</v>
      </c>
    </row>
    <row r="108" spans="1:19">
      <c r="A108" t="str">
        <f>bitcoin_futures!A112</f>
        <v>27.05.2024</v>
      </c>
      <c r="B108">
        <f>ROUND(bitcoin_futures!D112/bitcoin_futures!T112, 0)</f>
        <v>414</v>
      </c>
      <c r="C108">
        <f t="shared" si="14"/>
        <v>439</v>
      </c>
      <c r="D108">
        <f t="shared" si="14"/>
        <v>66002.332999999999</v>
      </c>
      <c r="E108">
        <f t="shared" si="14"/>
        <v>31162.5</v>
      </c>
      <c r="F108">
        <f>'Future Returns'!S108*F$4</f>
        <v>17516.25</v>
      </c>
      <c r="I108">
        <f>(C108-C107)*bitcoin_futures!B112</f>
        <v>0</v>
      </c>
      <c r="J108">
        <f>C108*bitcoin_futures!T112</f>
        <v>73964.47600000001</v>
      </c>
      <c r="K108">
        <f t="shared" si="11"/>
        <v>0</v>
      </c>
      <c r="M108">
        <f>-'Future CF'!Q108</f>
        <v>0</v>
      </c>
      <c r="O108">
        <f t="shared" si="8"/>
        <v>122643.22600000001</v>
      </c>
      <c r="P108">
        <f t="shared" si="12"/>
        <v>0</v>
      </c>
      <c r="Q108">
        <f t="shared" si="9"/>
        <v>571.25</v>
      </c>
      <c r="R108">
        <f t="shared" si="13"/>
        <v>0</v>
      </c>
      <c r="S108">
        <f>R108-(bitcoin_futures!S112/100/360)</f>
        <v>-1.495E-4</v>
      </c>
    </row>
    <row r="109" spans="1:19">
      <c r="A109" t="str">
        <f>bitcoin_futures!A113</f>
        <v>28.05.2024</v>
      </c>
      <c r="B109">
        <f>ROUND(bitcoin_futures!D113/bitcoin_futures!T113, 0)</f>
        <v>407</v>
      </c>
      <c r="C109">
        <f t="shared" si="14"/>
        <v>439</v>
      </c>
      <c r="D109">
        <f t="shared" si="14"/>
        <v>66002.332999999999</v>
      </c>
      <c r="E109">
        <f t="shared" si="14"/>
        <v>31162.5</v>
      </c>
      <c r="F109">
        <f>'Future Returns'!S109*F$4</f>
        <v>17516.25</v>
      </c>
      <c r="I109">
        <f>(C109-C108)*bitcoin_futures!B113</f>
        <v>0</v>
      </c>
      <c r="J109">
        <f>C109*bitcoin_futures!T113</f>
        <v>73547.865000000005</v>
      </c>
      <c r="K109">
        <f t="shared" si="11"/>
        <v>-416.61100000000442</v>
      </c>
      <c r="M109">
        <f>-'Future CF'!Q109</f>
        <v>990</v>
      </c>
      <c r="O109">
        <f t="shared" si="8"/>
        <v>122226.61500000001</v>
      </c>
      <c r="P109">
        <f t="shared" si="12"/>
        <v>573.38899999999558</v>
      </c>
      <c r="Q109">
        <f t="shared" si="9"/>
        <v>0</v>
      </c>
      <c r="R109">
        <f t="shared" si="13"/>
        <v>4.6911959396077159E-3</v>
      </c>
      <c r="S109">
        <f>R109-(bitcoin_futures!S113/100/360)</f>
        <v>4.5417792729410492E-3</v>
      </c>
    </row>
    <row r="110" spans="1:19">
      <c r="A110" t="str">
        <f>bitcoin_futures!A114</f>
        <v>29.05.2024</v>
      </c>
      <c r="B110">
        <f>ROUND(bitcoin_futures!D114/bitcoin_futures!T114, 0)</f>
        <v>416</v>
      </c>
      <c r="C110">
        <f t="shared" si="14"/>
        <v>439</v>
      </c>
      <c r="D110">
        <f t="shared" si="14"/>
        <v>66002.332999999999</v>
      </c>
      <c r="E110">
        <f t="shared" si="14"/>
        <v>31162.5</v>
      </c>
      <c r="F110">
        <f>'Future Returns'!S110*F$4</f>
        <v>17268.75</v>
      </c>
      <c r="I110">
        <f>(C110-C109)*bitcoin_futures!B114</f>
        <v>0</v>
      </c>
      <c r="J110">
        <f>C110*bitcoin_futures!T114</f>
        <v>71060.930000000008</v>
      </c>
      <c r="K110">
        <f t="shared" si="11"/>
        <v>-2486.9349999999977</v>
      </c>
      <c r="M110">
        <f>-'Future CF'!Q110</f>
        <v>1295</v>
      </c>
      <c r="O110">
        <f t="shared" si="8"/>
        <v>119492.18000000001</v>
      </c>
      <c r="P110">
        <f t="shared" si="12"/>
        <v>-1191.9349999999977</v>
      </c>
      <c r="Q110">
        <f t="shared" si="9"/>
        <v>-247.5</v>
      </c>
      <c r="R110">
        <f t="shared" si="13"/>
        <v>-9.9750042220335886E-3</v>
      </c>
      <c r="S110">
        <f>R110-(bitcoin_futures!S114/100/360)</f>
        <v>-1.0124337555366921E-2</v>
      </c>
    </row>
    <row r="111" spans="1:19">
      <c r="A111" t="str">
        <f>bitcoin_futures!A115</f>
        <v>30.05.2024</v>
      </c>
      <c r="B111">
        <f>ROUND(bitcoin_futures!D115/bitcoin_futures!T115, 0)</f>
        <v>447</v>
      </c>
      <c r="C111">
        <f t="shared" si="14"/>
        <v>439</v>
      </c>
      <c r="D111">
        <f t="shared" si="14"/>
        <v>66002.332999999999</v>
      </c>
      <c r="E111">
        <f t="shared" si="14"/>
        <v>31162.5</v>
      </c>
      <c r="F111">
        <f>'Future Returns'!S111*F$4</f>
        <v>16945</v>
      </c>
      <c r="I111">
        <f>(C111-C110)*bitcoin_futures!B115</f>
        <v>0</v>
      </c>
      <c r="J111">
        <f>C111*bitcoin_futures!T115</f>
        <v>67649.899999999994</v>
      </c>
      <c r="K111">
        <f t="shared" si="11"/>
        <v>-3411.0300000000134</v>
      </c>
      <c r="M111">
        <f>-'Future CF'!Q111</f>
        <v>-1565</v>
      </c>
      <c r="O111">
        <f t="shared" si="8"/>
        <v>115757.4</v>
      </c>
      <c r="P111">
        <f t="shared" si="12"/>
        <v>-4976.0300000000134</v>
      </c>
      <c r="Q111">
        <f t="shared" si="9"/>
        <v>-323.75</v>
      </c>
      <c r="R111">
        <f t="shared" si="13"/>
        <v>-4.2986711864641168E-2</v>
      </c>
      <c r="S111">
        <f>R111-(bitcoin_futures!S115/100/360)</f>
        <v>-4.3136156309085613E-2</v>
      </c>
    </row>
    <row r="112" spans="1:19">
      <c r="A112" t="str">
        <f>bitcoin_futures!A116</f>
        <v>31.05.2024</v>
      </c>
      <c r="B112">
        <f>ROUND(bitcoin_futures!D116/bitcoin_futures!T116, 0)</f>
        <v>443</v>
      </c>
      <c r="C112">
        <f t="shared" si="14"/>
        <v>439</v>
      </c>
      <c r="D112">
        <f t="shared" si="14"/>
        <v>66002.332999999999</v>
      </c>
      <c r="E112">
        <f t="shared" si="14"/>
        <v>31162.5</v>
      </c>
      <c r="F112">
        <f>'Future Returns'!S112*F$4</f>
        <v>17336.25</v>
      </c>
      <c r="I112">
        <f>(C112-C111)*bitcoin_futures!B116</f>
        <v>0</v>
      </c>
      <c r="J112">
        <f>C112*bitcoin_futures!T116</f>
        <v>66925.111000000004</v>
      </c>
      <c r="K112">
        <f t="shared" si="11"/>
        <v>-724.78899999998976</v>
      </c>
      <c r="M112">
        <f>-'Future CF'!Q112</f>
        <v>1310</v>
      </c>
      <c r="O112">
        <f t="shared" si="8"/>
        <v>115423.861</v>
      </c>
      <c r="P112">
        <f t="shared" si="12"/>
        <v>585.21100000001024</v>
      </c>
      <c r="Q112">
        <f t="shared" si="9"/>
        <v>391.25</v>
      </c>
      <c r="R112">
        <f t="shared" si="13"/>
        <v>5.0701041788925273E-3</v>
      </c>
      <c r="S112">
        <f>R112-(bitcoin_futures!S116/100/360)</f>
        <v>4.9211875122258603E-3</v>
      </c>
    </row>
    <row r="113" spans="1:19">
      <c r="A113" t="str">
        <f>bitcoin_futures!A117</f>
        <v>03.06.2024</v>
      </c>
      <c r="B113">
        <f>ROUND(bitcoin_futures!D117/bitcoin_futures!T117, 0)</f>
        <v>425</v>
      </c>
      <c r="C113">
        <f t="shared" si="14"/>
        <v>439</v>
      </c>
      <c r="D113">
        <f t="shared" si="14"/>
        <v>66002.332999999999</v>
      </c>
      <c r="E113">
        <f t="shared" si="14"/>
        <v>31162.5</v>
      </c>
      <c r="F113">
        <f>'Future Returns'!S113*F$4</f>
        <v>17008.75</v>
      </c>
      <c r="I113">
        <f>(C113-C112)*bitcoin_futures!B117</f>
        <v>0</v>
      </c>
      <c r="J113">
        <f>C113*bitcoin_futures!T117</f>
        <v>71443.298999999999</v>
      </c>
      <c r="K113">
        <f t="shared" si="11"/>
        <v>4518.1879999999946</v>
      </c>
      <c r="M113">
        <f>-'Future CF'!Q113</f>
        <v>-1625</v>
      </c>
      <c r="O113">
        <f t="shared" si="8"/>
        <v>119614.549</v>
      </c>
      <c r="P113">
        <f t="shared" si="12"/>
        <v>2893.1879999999946</v>
      </c>
      <c r="Q113">
        <f t="shared" si="9"/>
        <v>-327.5</v>
      </c>
      <c r="R113">
        <f t="shared" si="13"/>
        <v>2.4187592765157646E-2</v>
      </c>
      <c r="S113">
        <f>R113-(bitcoin_futures!S117/100/360)</f>
        <v>2.4038426098490981E-2</v>
      </c>
    </row>
    <row r="114" spans="1:19">
      <c r="A114" t="str">
        <f>bitcoin_futures!A118</f>
        <v>04.06.2024</v>
      </c>
      <c r="B114">
        <f>ROUND(bitcoin_futures!D118/bitcoin_futures!T118, 0)</f>
        <v>430</v>
      </c>
      <c r="C114">
        <f t="shared" si="14"/>
        <v>439</v>
      </c>
      <c r="D114">
        <f t="shared" si="14"/>
        <v>66002.332999999999</v>
      </c>
      <c r="E114">
        <f t="shared" si="14"/>
        <v>31162.5</v>
      </c>
      <c r="F114">
        <f>'Future Returns'!S114*F$4</f>
        <v>17415</v>
      </c>
      <c r="I114">
        <f>(C114-C113)*bitcoin_futures!B118</f>
        <v>0</v>
      </c>
      <c r="J114">
        <f>C114*bitcoin_futures!T118</f>
        <v>71942.002999999997</v>
      </c>
      <c r="K114">
        <f t="shared" si="11"/>
        <v>498.7039999999979</v>
      </c>
      <c r="M114">
        <f>-'Future CF'!Q114</f>
        <v>-1425</v>
      </c>
      <c r="O114">
        <f t="shared" si="8"/>
        <v>120519.503</v>
      </c>
      <c r="P114">
        <f t="shared" si="12"/>
        <v>-926.2960000000021</v>
      </c>
      <c r="Q114">
        <f t="shared" si="9"/>
        <v>406.25</v>
      </c>
      <c r="R114">
        <f t="shared" si="13"/>
        <v>-7.6858597732518208E-3</v>
      </c>
      <c r="S114">
        <f>R114-(bitcoin_futures!S118/100/360)</f>
        <v>-7.8350264399184872E-3</v>
      </c>
    </row>
    <row r="115" spans="1:19">
      <c r="A115" t="str">
        <f>bitcoin_futures!A119</f>
        <v>05.06.2024</v>
      </c>
      <c r="B115">
        <f>ROUND(bitcoin_futures!D119/bitcoin_futures!T119, 0)</f>
        <v>419</v>
      </c>
      <c r="C115">
        <f t="shared" si="14"/>
        <v>439</v>
      </c>
      <c r="D115">
        <f t="shared" si="14"/>
        <v>66002.332999999999</v>
      </c>
      <c r="E115">
        <f t="shared" si="14"/>
        <v>31162.5</v>
      </c>
      <c r="F115">
        <f>'Future Returns'!S115*F$4</f>
        <v>17771.25</v>
      </c>
      <c r="I115">
        <f>(C115-C114)*bitcoin_futures!B119</f>
        <v>0</v>
      </c>
      <c r="J115">
        <f>C115*bitcoin_futures!T119</f>
        <v>74396.891000000003</v>
      </c>
      <c r="K115">
        <f t="shared" si="11"/>
        <v>2454.8880000000063</v>
      </c>
      <c r="M115">
        <f>-'Future CF'!Q115</f>
        <v>-805</v>
      </c>
      <c r="O115">
        <f t="shared" si="8"/>
        <v>123330.641</v>
      </c>
      <c r="P115">
        <f t="shared" si="12"/>
        <v>1649.8880000000063</v>
      </c>
      <c r="Q115">
        <f t="shared" si="9"/>
        <v>356.25</v>
      </c>
      <c r="R115">
        <f t="shared" si="13"/>
        <v>1.3377762303205788E-2</v>
      </c>
      <c r="S115">
        <f>R115-(bitcoin_futures!S119/100/360)</f>
        <v>1.3228678969872456E-2</v>
      </c>
    </row>
    <row r="116" spans="1:19">
      <c r="A116" t="str">
        <f>bitcoin_futures!A120</f>
        <v>06.06.2024</v>
      </c>
      <c r="B116">
        <f>ROUND(bitcoin_futures!D120/bitcoin_futures!T120, 0)</f>
        <v>427</v>
      </c>
      <c r="C116">
        <f t="shared" si="14"/>
        <v>439</v>
      </c>
      <c r="D116">
        <f t="shared" si="14"/>
        <v>66002.332999999999</v>
      </c>
      <c r="E116">
        <f t="shared" si="14"/>
        <v>31162.5</v>
      </c>
      <c r="F116">
        <f>'Future Returns'!S116*F$4</f>
        <v>17972.5</v>
      </c>
      <c r="I116">
        <f>(C116-C115)*bitcoin_futures!B120</f>
        <v>0</v>
      </c>
      <c r="J116">
        <f>C116*bitcoin_futures!T120</f>
        <v>72726.057000000001</v>
      </c>
      <c r="K116">
        <f t="shared" si="11"/>
        <v>-1670.8340000000026</v>
      </c>
      <c r="M116">
        <f>-'Future CF'!Q116</f>
        <v>930</v>
      </c>
      <c r="O116">
        <f t="shared" si="8"/>
        <v>121861.057</v>
      </c>
      <c r="P116">
        <f t="shared" si="12"/>
        <v>-740.83400000000256</v>
      </c>
      <c r="Q116">
        <f t="shared" si="9"/>
        <v>201.25</v>
      </c>
      <c r="R116">
        <f t="shared" si="13"/>
        <v>-6.0793334494054366E-3</v>
      </c>
      <c r="S116">
        <f>R116-(bitcoin_futures!S120/100/360)</f>
        <v>-6.2280556716276586E-3</v>
      </c>
    </row>
    <row r="117" spans="1:19">
      <c r="A117" t="str">
        <f>bitcoin_futures!A121</f>
        <v>07.06.2024</v>
      </c>
      <c r="B117">
        <f>ROUND(bitcoin_futures!D121/bitcoin_futures!T121, 0)</f>
        <v>433</v>
      </c>
      <c r="C117">
        <f t="shared" si="14"/>
        <v>439</v>
      </c>
      <c r="D117">
        <f t="shared" si="14"/>
        <v>66002.332999999999</v>
      </c>
      <c r="E117">
        <f t="shared" si="14"/>
        <v>31162.5</v>
      </c>
      <c r="F117">
        <f>'Future Returns'!S117*F$4</f>
        <v>17740</v>
      </c>
      <c r="I117">
        <f>(C117-C116)*bitcoin_futures!B121</f>
        <v>0</v>
      </c>
      <c r="J117">
        <f>C117*bitcoin_futures!T121</f>
        <v>70073.180000000008</v>
      </c>
      <c r="K117">
        <f t="shared" si="11"/>
        <v>-2652.8769999999931</v>
      </c>
      <c r="M117">
        <f>-'Future CF'!Q117</f>
        <v>1205</v>
      </c>
      <c r="O117">
        <f t="shared" si="8"/>
        <v>118975.68000000001</v>
      </c>
      <c r="P117">
        <f t="shared" si="12"/>
        <v>-1447.8769999999931</v>
      </c>
      <c r="Q117">
        <f t="shared" si="9"/>
        <v>-232.5</v>
      </c>
      <c r="R117">
        <f t="shared" si="13"/>
        <v>-1.2169520695321876E-2</v>
      </c>
      <c r="S117">
        <f>R117-(bitcoin_futures!S121/100/360)</f>
        <v>-1.2318076250877432E-2</v>
      </c>
    </row>
    <row r="118" spans="1:19">
      <c r="A118" t="str">
        <f>bitcoin_futures!A122</f>
        <v>10.06.2024</v>
      </c>
      <c r="B118">
        <f>ROUND(bitcoin_futures!D122/bitcoin_futures!T122, 0)</f>
        <v>435</v>
      </c>
      <c r="C118">
        <f t="shared" si="14"/>
        <v>439</v>
      </c>
      <c r="D118">
        <f t="shared" si="14"/>
        <v>66002.332999999999</v>
      </c>
      <c r="E118">
        <f t="shared" si="14"/>
        <v>31162.5</v>
      </c>
      <c r="F118">
        <f>'Future Returns'!S118*F$4</f>
        <v>17438.75</v>
      </c>
      <c r="I118">
        <f>(C118-C117)*bitcoin_futures!B122</f>
        <v>0</v>
      </c>
      <c r="J118">
        <f>C118*bitcoin_futures!T122</f>
        <v>70236.487999999998</v>
      </c>
      <c r="K118">
        <f t="shared" si="11"/>
        <v>163.30799999998999</v>
      </c>
      <c r="M118">
        <f>-'Future CF'!Q118</f>
        <v>-120</v>
      </c>
      <c r="O118">
        <f t="shared" si="8"/>
        <v>118837.738</v>
      </c>
      <c r="P118">
        <f t="shared" si="12"/>
        <v>43.307999999989988</v>
      </c>
      <c r="Q118">
        <f t="shared" si="9"/>
        <v>-301.25</v>
      </c>
      <c r="R118">
        <f t="shared" si="13"/>
        <v>3.6442968983463813E-4</v>
      </c>
      <c r="S118">
        <f>R118-(bitcoin_futures!S122/100/360)</f>
        <v>2.1559635650130482E-4</v>
      </c>
    </row>
    <row r="119" spans="1:19">
      <c r="A119" t="str">
        <f>bitcoin_futures!A123</f>
        <v>11.06.2024</v>
      </c>
      <c r="B119">
        <f>ROUND(bitcoin_futures!D123/bitcoin_futures!T123, 0)</f>
        <v>432</v>
      </c>
      <c r="C119">
        <f t="shared" si="14"/>
        <v>439</v>
      </c>
      <c r="D119">
        <f t="shared" si="14"/>
        <v>66002.332999999999</v>
      </c>
      <c r="E119">
        <f t="shared" si="14"/>
        <v>31162.5</v>
      </c>
      <c r="F119">
        <f>'Future Returns'!S119*F$4</f>
        <v>17468.75</v>
      </c>
      <c r="I119">
        <f>(C119-C118)*bitcoin_futures!B123</f>
        <v>0</v>
      </c>
      <c r="J119">
        <f>C119*bitcoin_futures!T123</f>
        <v>68286.010999999999</v>
      </c>
      <c r="K119">
        <f t="shared" si="11"/>
        <v>-1950.476999999999</v>
      </c>
      <c r="M119">
        <f>-'Future CF'!Q119</f>
        <v>2140</v>
      </c>
      <c r="O119">
        <f t="shared" si="8"/>
        <v>116917.261</v>
      </c>
      <c r="P119">
        <f t="shared" si="12"/>
        <v>189.52300000000105</v>
      </c>
      <c r="Q119">
        <f t="shared" si="9"/>
        <v>30</v>
      </c>
      <c r="R119">
        <f t="shared" si="13"/>
        <v>1.6210010256740538E-3</v>
      </c>
      <c r="S119">
        <f>R119-(bitcoin_futures!S123/100/360)</f>
        <v>1.4725288034518316E-3</v>
      </c>
    </row>
    <row r="120" spans="1:19">
      <c r="A120" t="str">
        <f>bitcoin_futures!A124</f>
        <v>12.06.2024</v>
      </c>
      <c r="B120">
        <f>ROUND(bitcoin_futures!D124/bitcoin_futures!T124, 0)</f>
        <v>427</v>
      </c>
      <c r="C120">
        <f t="shared" si="14"/>
        <v>439</v>
      </c>
      <c r="D120">
        <f t="shared" si="14"/>
        <v>66002.332999999999</v>
      </c>
      <c r="E120">
        <f t="shared" si="14"/>
        <v>31162.5</v>
      </c>
      <c r="F120">
        <f>'Future Returns'!S120*F$4</f>
        <v>16933.75</v>
      </c>
      <c r="I120">
        <f>(C120-C119)*bitcoin_futures!B124</f>
        <v>0</v>
      </c>
      <c r="J120">
        <f>C120*bitcoin_futures!T124</f>
        <v>70401.112999999998</v>
      </c>
      <c r="K120">
        <f t="shared" si="11"/>
        <v>2115.101999999999</v>
      </c>
      <c r="M120">
        <f>-'Future CF'!Q120</f>
        <v>-140</v>
      </c>
      <c r="O120">
        <f t="shared" si="8"/>
        <v>118497.363</v>
      </c>
      <c r="P120">
        <f t="shared" si="12"/>
        <v>1975.101999999999</v>
      </c>
      <c r="Q120">
        <f t="shared" si="9"/>
        <v>-535</v>
      </c>
      <c r="R120">
        <f t="shared" si="13"/>
        <v>1.6667898339644899E-2</v>
      </c>
      <c r="S120">
        <f>R120-(bitcoin_futures!S124/100/360)</f>
        <v>1.65193983396449E-2</v>
      </c>
    </row>
    <row r="121" spans="1:19">
      <c r="A121" t="str">
        <f>bitcoin_futures!A125</f>
        <v>13.06.2024</v>
      </c>
      <c r="B121">
        <f>ROUND(bitcoin_futures!D125/bitcoin_futures!T125, 0)</f>
        <v>449</v>
      </c>
      <c r="C121">
        <f t="shared" si="14"/>
        <v>439</v>
      </c>
      <c r="D121">
        <f t="shared" si="14"/>
        <v>66002.332999999999</v>
      </c>
      <c r="E121">
        <f t="shared" si="14"/>
        <v>31162.5</v>
      </c>
      <c r="F121">
        <f>'Future Returns'!S121*F$4</f>
        <v>16968.75</v>
      </c>
      <c r="I121">
        <f>(C121-C120)*bitcoin_futures!B125</f>
        <v>0</v>
      </c>
      <c r="J121">
        <f>C121*bitcoin_futures!T125</f>
        <v>65142.332000000002</v>
      </c>
      <c r="K121">
        <f t="shared" si="11"/>
        <v>-5258.7809999999954</v>
      </c>
      <c r="M121">
        <f>-'Future CF'!Q121</f>
        <v>1015</v>
      </c>
      <c r="O121">
        <f t="shared" si="8"/>
        <v>113273.58199999999</v>
      </c>
      <c r="P121">
        <f t="shared" si="12"/>
        <v>-4243.7809999999954</v>
      </c>
      <c r="Q121">
        <f t="shared" si="9"/>
        <v>34.999999999992724</v>
      </c>
      <c r="R121">
        <f t="shared" si="13"/>
        <v>-3.7464878615739328E-2</v>
      </c>
      <c r="S121">
        <f>R121-(bitcoin_futures!S125/100/360)</f>
        <v>-3.7612795282405992E-2</v>
      </c>
    </row>
    <row r="122" spans="1:19" s="3" customFormat="1">
      <c r="A122" s="3" t="str">
        <f>bitcoin_futures!A126</f>
        <v>14.06.2024</v>
      </c>
      <c r="B122">
        <f>ROUND(bitcoin_futures!D126/bitcoin_futures!T126, 0)</f>
        <v>437</v>
      </c>
      <c r="C122" s="3">
        <f>B122</f>
        <v>437</v>
      </c>
      <c r="D122" s="3">
        <f>B122*bitcoin_futures!T126</f>
        <v>65355.097999999998</v>
      </c>
      <c r="E122" s="3">
        <f>'Future Returns'!S122</f>
        <v>33700</v>
      </c>
      <c r="F122" s="3">
        <f>'Future Returns'!S122*F$4</f>
        <v>16850</v>
      </c>
      <c r="I122">
        <f>(C122-C121)*bitcoin_futures!T126</f>
        <v>-299.108</v>
      </c>
      <c r="J122">
        <f>C122*bitcoin_futures!T126</f>
        <v>65355.097999999998</v>
      </c>
      <c r="K122">
        <f t="shared" si="11"/>
        <v>511.87399999999599</v>
      </c>
      <c r="M122">
        <f>-'Future CF'!Q122</f>
        <v>1220</v>
      </c>
      <c r="O122">
        <f t="shared" si="8"/>
        <v>115905.098</v>
      </c>
      <c r="P122">
        <f t="shared" si="12"/>
        <v>1731.8739999999959</v>
      </c>
      <c r="Q122">
        <f t="shared" si="9"/>
        <v>2119.6420000000071</v>
      </c>
      <c r="R122">
        <f t="shared" si="13"/>
        <v>1.4942172776558939E-2</v>
      </c>
      <c r="S122">
        <f>R122-(bitcoin_futures!S126/100/360)</f>
        <v>1.4793839443225605E-2</v>
      </c>
    </row>
    <row r="123" spans="1:19">
      <c r="A123" t="str">
        <f>bitcoin_futures!A127</f>
        <v>17.06.2024</v>
      </c>
      <c r="B123">
        <f>ROUND(bitcoin_futures!D127/bitcoin_futures!T127, 0)</f>
        <v>443</v>
      </c>
      <c r="C123">
        <f t="shared" ref="C123:E142" si="15">C$122</f>
        <v>437</v>
      </c>
      <c r="D123">
        <f t="shared" si="15"/>
        <v>65355.097999999998</v>
      </c>
      <c r="E123">
        <f t="shared" si="15"/>
        <v>33700</v>
      </c>
      <c r="F123">
        <f>'Future Returns'!S123*F$4</f>
        <v>16547.5</v>
      </c>
      <c r="I123">
        <f>(C123-C122)*bitcoin_futures!B127</f>
        <v>0</v>
      </c>
      <c r="J123">
        <f>C123*bitcoin_futures!T127</f>
        <v>65867.262000000002</v>
      </c>
      <c r="K123">
        <f t="shared" si="11"/>
        <v>512.16400000000431</v>
      </c>
      <c r="M123">
        <f>-'Future CF'!Q123</f>
        <v>-1270</v>
      </c>
      <c r="O123">
        <f t="shared" si="8"/>
        <v>116114.762</v>
      </c>
      <c r="P123">
        <f t="shared" si="12"/>
        <v>-757.83599999999569</v>
      </c>
      <c r="Q123">
        <f t="shared" si="9"/>
        <v>-302.5</v>
      </c>
      <c r="R123">
        <f t="shared" si="13"/>
        <v>-6.5266120082130095E-3</v>
      </c>
      <c r="S123">
        <f>R123-(bitcoin_futures!S127/100/360)</f>
        <v>-6.6748620082130094E-3</v>
      </c>
    </row>
    <row r="124" spans="1:19">
      <c r="A124" t="str">
        <f>bitcoin_futures!A128</f>
        <v>18.06.2024</v>
      </c>
      <c r="B124">
        <f>ROUND(bitcoin_futures!D128/bitcoin_futures!T128, 0)</f>
        <v>438</v>
      </c>
      <c r="C124">
        <f t="shared" si="15"/>
        <v>437</v>
      </c>
      <c r="D124">
        <f t="shared" si="15"/>
        <v>65355.097999999998</v>
      </c>
      <c r="E124">
        <f t="shared" si="15"/>
        <v>33700</v>
      </c>
      <c r="F124">
        <f>'Future Returns'!S124*F$4</f>
        <v>16865</v>
      </c>
      <c r="I124">
        <f>(C124-C123)*bitcoin_futures!B128</f>
        <v>0</v>
      </c>
      <c r="J124">
        <f>C124*bitcoin_futures!T128</f>
        <v>64214.091000000008</v>
      </c>
      <c r="K124">
        <f t="shared" si="11"/>
        <v>-1653.1709999999948</v>
      </c>
      <c r="M124">
        <f>-'Future CF'!Q124</f>
        <v>2405</v>
      </c>
      <c r="O124">
        <f t="shared" si="8"/>
        <v>114779.09100000001</v>
      </c>
      <c r="P124">
        <f t="shared" si="12"/>
        <v>751.82900000000518</v>
      </c>
      <c r="Q124">
        <f t="shared" si="9"/>
        <v>317.50000000000728</v>
      </c>
      <c r="R124">
        <f t="shared" si="13"/>
        <v>6.5502261208882119E-3</v>
      </c>
      <c r="S124">
        <f>R124-(bitcoin_futures!S128/100/360)</f>
        <v>6.4031427875548786E-3</v>
      </c>
    </row>
    <row r="125" spans="1:19">
      <c r="A125" t="str">
        <f>bitcoin_futures!A129</f>
        <v>19.06.2024</v>
      </c>
      <c r="B125">
        <f>ROUND(bitcoin_futures!D129/bitcoin_futures!T129, 0)</f>
        <v>441</v>
      </c>
      <c r="C125">
        <f t="shared" si="15"/>
        <v>437</v>
      </c>
      <c r="D125">
        <f t="shared" si="15"/>
        <v>65355.097999999998</v>
      </c>
      <c r="E125">
        <f t="shared" si="15"/>
        <v>33700</v>
      </c>
      <c r="F125">
        <f>'Future Returns'!S125*F$4</f>
        <v>16263.75</v>
      </c>
      <c r="I125">
        <f>(C125-C124)*bitcoin_futures!B129</f>
        <v>0</v>
      </c>
      <c r="J125">
        <f>C125*bitcoin_futures!T129</f>
        <v>64214.091000000008</v>
      </c>
      <c r="K125">
        <f t="shared" si="11"/>
        <v>0</v>
      </c>
      <c r="M125">
        <f>-'Future CF'!Q125</f>
        <v>0</v>
      </c>
      <c r="O125">
        <f t="shared" si="8"/>
        <v>114177.84100000001</v>
      </c>
      <c r="P125">
        <f t="shared" si="12"/>
        <v>0</v>
      </c>
      <c r="Q125">
        <f t="shared" si="9"/>
        <v>-601.25</v>
      </c>
      <c r="R125">
        <f t="shared" si="13"/>
        <v>0</v>
      </c>
      <c r="S125">
        <f>R125-(bitcoin_futures!S129/100/360)</f>
        <v>-1.4708333333333332E-4</v>
      </c>
    </row>
    <row r="126" spans="1:19">
      <c r="A126" t="str">
        <f>bitcoin_futures!A130</f>
        <v>20.06.2024</v>
      </c>
      <c r="B126">
        <f>ROUND(bitcoin_futures!D130/bitcoin_futures!T130, 0)</f>
        <v>443</v>
      </c>
      <c r="C126">
        <f t="shared" si="15"/>
        <v>437</v>
      </c>
      <c r="D126">
        <f t="shared" si="15"/>
        <v>65355.097999999998</v>
      </c>
      <c r="E126">
        <f t="shared" si="15"/>
        <v>33700</v>
      </c>
      <c r="F126">
        <f>'Future Returns'!S126*F$4</f>
        <v>16263.75</v>
      </c>
      <c r="I126">
        <f>(C126-C125)*bitcoin_futures!B130</f>
        <v>0</v>
      </c>
      <c r="J126">
        <f>C126*bitcoin_futures!T130</f>
        <v>64037.979999999996</v>
      </c>
      <c r="K126">
        <f t="shared" si="11"/>
        <v>-176.1110000000117</v>
      </c>
      <c r="M126">
        <f>-'Future CF'!Q126</f>
        <v>-620</v>
      </c>
      <c r="O126">
        <f t="shared" si="8"/>
        <v>114001.73</v>
      </c>
      <c r="P126">
        <f t="shared" si="12"/>
        <v>-796.1110000000117</v>
      </c>
      <c r="Q126">
        <f t="shared" si="9"/>
        <v>-7.2759576141834259E-12</v>
      </c>
      <c r="R126">
        <f t="shared" si="13"/>
        <v>-6.9833238495592281E-3</v>
      </c>
      <c r="S126">
        <f>R126-(bitcoin_futures!S130/100/360)</f>
        <v>-7.129490516225895E-3</v>
      </c>
    </row>
    <row r="127" spans="1:19">
      <c r="A127" t="str">
        <f>bitcoin_futures!A131</f>
        <v>21.06.2024</v>
      </c>
      <c r="B127">
        <f>ROUND(bitcoin_futures!D131/bitcoin_futures!T131, 0)</f>
        <v>432</v>
      </c>
      <c r="C127">
        <f t="shared" si="15"/>
        <v>437</v>
      </c>
      <c r="D127">
        <f t="shared" si="15"/>
        <v>65355.097999999998</v>
      </c>
      <c r="E127">
        <f t="shared" si="15"/>
        <v>33700</v>
      </c>
      <c r="F127">
        <f>'Future Returns'!S127*F$4</f>
        <v>16418.75</v>
      </c>
      <c r="I127">
        <f>(C127-C126)*bitcoin_futures!B131</f>
        <v>0</v>
      </c>
      <c r="J127">
        <f>C127*bitcoin_futures!T131</f>
        <v>64840.312000000005</v>
      </c>
      <c r="K127">
        <f t="shared" si="11"/>
        <v>802.33200000000943</v>
      </c>
      <c r="M127">
        <f>-'Future CF'!Q127</f>
        <v>865</v>
      </c>
      <c r="O127">
        <f t="shared" si="8"/>
        <v>114959.06200000001</v>
      </c>
      <c r="P127">
        <f t="shared" si="12"/>
        <v>1667.3320000000094</v>
      </c>
      <c r="Q127">
        <f t="shared" si="9"/>
        <v>155</v>
      </c>
      <c r="R127">
        <f t="shared" si="13"/>
        <v>1.4503702196178404E-2</v>
      </c>
      <c r="S127">
        <f>R127-(bitcoin_futures!S131/100/360)</f>
        <v>1.4356729973956182E-2</v>
      </c>
    </row>
    <row r="128" spans="1:19">
      <c r="A128" t="str">
        <f>bitcoin_futures!A132</f>
        <v>24.06.2024</v>
      </c>
      <c r="B128">
        <f>ROUND(bitcoin_futures!D132/bitcoin_futures!T132, 0)</f>
        <v>437</v>
      </c>
      <c r="C128">
        <f t="shared" si="15"/>
        <v>437</v>
      </c>
      <c r="D128">
        <f t="shared" si="15"/>
        <v>65355.097999999998</v>
      </c>
      <c r="E128">
        <f t="shared" si="15"/>
        <v>33700</v>
      </c>
      <c r="F128">
        <f>'Future Returns'!S128*F$4</f>
        <v>16202.5</v>
      </c>
      <c r="I128">
        <f>(C128-C127)*bitcoin_futures!B132</f>
        <v>0</v>
      </c>
      <c r="J128">
        <f>C128*bitcoin_futures!T132</f>
        <v>59962.955000000002</v>
      </c>
      <c r="K128">
        <f t="shared" si="11"/>
        <v>-4877.3570000000036</v>
      </c>
      <c r="M128">
        <f>-'Future CF'!Q128</f>
        <v>5220</v>
      </c>
      <c r="O128">
        <f t="shared" si="8"/>
        <v>109865.455</v>
      </c>
      <c r="P128">
        <f t="shared" si="12"/>
        <v>342.64299999999639</v>
      </c>
      <c r="Q128">
        <f t="shared" si="9"/>
        <v>-216.25</v>
      </c>
      <c r="R128">
        <f t="shared" si="13"/>
        <v>3.1187510214197574E-3</v>
      </c>
      <c r="S128">
        <f>R128-(bitcoin_futures!S132/100/360)</f>
        <v>2.9710565769753127E-3</v>
      </c>
    </row>
    <row r="129" spans="1:19">
      <c r="A129" t="str">
        <f>bitcoin_futures!A133</f>
        <v>25.06.2024</v>
      </c>
      <c r="B129">
        <f>ROUND(bitcoin_futures!D133/bitcoin_futures!T133, 0)</f>
        <v>414</v>
      </c>
      <c r="C129">
        <f t="shared" si="15"/>
        <v>437</v>
      </c>
      <c r="D129">
        <f t="shared" si="15"/>
        <v>65355.097999999998</v>
      </c>
      <c r="E129">
        <f t="shared" si="15"/>
        <v>33700</v>
      </c>
      <c r="F129">
        <f>'Future Returns'!S129*F$4</f>
        <v>14897.5</v>
      </c>
      <c r="I129">
        <f>(C129-C128)*bitcoin_futures!B133</f>
        <v>0</v>
      </c>
      <c r="J129">
        <f>C129*bitcoin_futures!T133</f>
        <v>65363.838000000003</v>
      </c>
      <c r="K129">
        <f t="shared" si="11"/>
        <v>5400.8830000000016</v>
      </c>
      <c r="M129">
        <f>-'Future CF'!Q129</f>
        <v>-2960</v>
      </c>
      <c r="O129">
        <f t="shared" si="8"/>
        <v>113961.338</v>
      </c>
      <c r="P129">
        <f t="shared" si="12"/>
        <v>2440.8830000000016</v>
      </c>
      <c r="Q129">
        <f t="shared" si="9"/>
        <v>-1305</v>
      </c>
      <c r="R129">
        <f t="shared" si="13"/>
        <v>2.1418518269766203E-2</v>
      </c>
      <c r="S129">
        <f>R129-(bitcoin_futures!S133/100/360)</f>
        <v>2.1270740491988425E-2</v>
      </c>
    </row>
    <row r="130" spans="1:19">
      <c r="A130" t="str">
        <f>bitcoin_futures!A134</f>
        <v>26.06.2024</v>
      </c>
      <c r="B130">
        <f>ROUND(bitcoin_futures!D134/bitcoin_futures!T134, 0)</f>
        <v>417</v>
      </c>
      <c r="C130">
        <f t="shared" si="15"/>
        <v>437</v>
      </c>
      <c r="D130">
        <f t="shared" si="15"/>
        <v>65355.097999999998</v>
      </c>
      <c r="E130">
        <f t="shared" si="15"/>
        <v>33700</v>
      </c>
      <c r="F130">
        <f>'Future Returns'!S130*F$4</f>
        <v>15637.5</v>
      </c>
      <c r="I130">
        <f>(C130-C129)*bitcoin_futures!B134</f>
        <v>0</v>
      </c>
      <c r="J130">
        <f>C130*bitcoin_futures!T134</f>
        <v>63702.800999999999</v>
      </c>
      <c r="K130">
        <f t="shared" si="11"/>
        <v>-1661.0370000000039</v>
      </c>
      <c r="M130">
        <f>-'Future CF'!Q130</f>
        <v>1120</v>
      </c>
      <c r="O130">
        <f t="shared" si="8"/>
        <v>113040.30100000001</v>
      </c>
      <c r="P130">
        <f t="shared" si="12"/>
        <v>-541.0370000000039</v>
      </c>
      <c r="Q130">
        <f t="shared" si="9"/>
        <v>740.00000000000728</v>
      </c>
      <c r="R130">
        <f t="shared" si="13"/>
        <v>-4.7862310628490265E-3</v>
      </c>
      <c r="S130">
        <f>R130-(bitcoin_futures!S134/100/360)</f>
        <v>-4.9342032850712486E-3</v>
      </c>
    </row>
    <row r="131" spans="1:19">
      <c r="A131" t="str">
        <f>bitcoin_futures!A135</f>
        <v>27.06.2024</v>
      </c>
      <c r="B131">
        <f>ROUND(bitcoin_futures!D135/bitcoin_futures!T135, 0)</f>
        <v>403</v>
      </c>
      <c r="C131">
        <f t="shared" si="15"/>
        <v>437</v>
      </c>
      <c r="D131">
        <f t="shared" si="15"/>
        <v>65355.097999999998</v>
      </c>
      <c r="E131">
        <f t="shared" si="15"/>
        <v>33700</v>
      </c>
      <c r="F131">
        <f>'Future Returns'!S131*F$4</f>
        <v>15357.5</v>
      </c>
      <c r="I131">
        <f>(C131-C130)*bitcoin_futures!B135</f>
        <v>0</v>
      </c>
      <c r="J131">
        <f>C131*bitcoin_futures!T135</f>
        <v>66659.98</v>
      </c>
      <c r="K131">
        <f t="shared" si="11"/>
        <v>2957.1789999999964</v>
      </c>
      <c r="M131">
        <f>-'Future CF'!Q131</f>
        <v>-415</v>
      </c>
      <c r="O131">
        <f t="shared" si="8"/>
        <v>115717.48</v>
      </c>
      <c r="P131">
        <f t="shared" si="12"/>
        <v>2542.1789999999964</v>
      </c>
      <c r="Q131">
        <f t="shared" si="9"/>
        <v>-280.00000000000728</v>
      </c>
      <c r="R131">
        <f t="shared" si="13"/>
        <v>2.1968841699629101E-2</v>
      </c>
      <c r="S131">
        <f>R131-(bitcoin_futures!S135/100/360)</f>
        <v>2.1820897255184657E-2</v>
      </c>
    </row>
    <row r="132" spans="1:19">
      <c r="A132" t="str">
        <f>bitcoin_futures!A136</f>
        <v>28.06.2024</v>
      </c>
      <c r="B132">
        <f>ROUND(bitcoin_futures!D136/bitcoin_futures!T136, 0)</f>
        <v>438</v>
      </c>
      <c r="C132">
        <f t="shared" si="15"/>
        <v>437</v>
      </c>
      <c r="D132">
        <f t="shared" si="15"/>
        <v>65355.097999999998</v>
      </c>
      <c r="E132">
        <f t="shared" si="15"/>
        <v>33700</v>
      </c>
      <c r="F132">
        <f>'Future Returns'!S132*F$4</f>
        <v>15461.25</v>
      </c>
      <c r="I132">
        <f>(C132-C131)*bitcoin_futures!B136</f>
        <v>0</v>
      </c>
      <c r="J132">
        <f>C132*bitcoin_futures!T136</f>
        <v>60195.875999999997</v>
      </c>
      <c r="K132">
        <f t="shared" si="11"/>
        <v>-6464.1039999999994</v>
      </c>
      <c r="M132">
        <f>-'Future CF'!Q132</f>
        <v>1520</v>
      </c>
      <c r="O132">
        <f t="shared" si="8"/>
        <v>109357.12599999999</v>
      </c>
      <c r="P132">
        <f t="shared" si="12"/>
        <v>-4944.1039999999994</v>
      </c>
      <c r="Q132">
        <f t="shared" si="9"/>
        <v>103.74999999999272</v>
      </c>
      <c r="R132">
        <f t="shared" si="13"/>
        <v>-4.5210624865909516E-2</v>
      </c>
      <c r="S132">
        <f>R132-(bitcoin_futures!S136/100/360)</f>
        <v>-4.5358485977020628E-2</v>
      </c>
    </row>
    <row r="133" spans="1:19">
      <c r="A133" t="str">
        <f>bitcoin_futures!A137</f>
        <v>01.07.2024</v>
      </c>
      <c r="B133">
        <f>ROUND(bitcoin_futures!D137/bitcoin_futures!T137, 0)</f>
        <v>463</v>
      </c>
      <c r="C133">
        <f t="shared" si="15"/>
        <v>437</v>
      </c>
      <c r="D133">
        <f t="shared" si="15"/>
        <v>65355.097999999998</v>
      </c>
      <c r="E133">
        <f t="shared" si="15"/>
        <v>33700</v>
      </c>
      <c r="F133">
        <f>'Future Returns'!S133*F$4</f>
        <v>15081.25</v>
      </c>
      <c r="I133">
        <f>(C133-C132)*bitcoin_futures!B137</f>
        <v>0</v>
      </c>
      <c r="J133">
        <f>C133*bitcoin_futures!T137</f>
        <v>59692.889000000003</v>
      </c>
      <c r="K133">
        <f t="shared" si="11"/>
        <v>-502.98699999999371</v>
      </c>
      <c r="M133">
        <f>-'Future CF'!Q133</f>
        <v>-3370</v>
      </c>
      <c r="O133">
        <f t="shared" si="8"/>
        <v>108474.139</v>
      </c>
      <c r="P133">
        <f t="shared" si="12"/>
        <v>-3872.9869999999937</v>
      </c>
      <c r="Q133">
        <f t="shared" si="9"/>
        <v>-380</v>
      </c>
      <c r="R133">
        <f t="shared" si="13"/>
        <v>-3.5704242833400075E-2</v>
      </c>
      <c r="S133">
        <f>R133-(bitcoin_futures!S137/100/360)</f>
        <v>-3.5853465055622299E-2</v>
      </c>
    </row>
    <row r="134" spans="1:19">
      <c r="A134" t="str">
        <f>bitcoin_futures!A138</f>
        <v>02.07.2024</v>
      </c>
      <c r="B134">
        <f>ROUND(bitcoin_futures!D138/bitcoin_futures!T138, 0)</f>
        <v>470</v>
      </c>
      <c r="C134">
        <f t="shared" si="15"/>
        <v>437</v>
      </c>
      <c r="D134">
        <f t="shared" si="15"/>
        <v>65355.097999999998</v>
      </c>
      <c r="E134">
        <f t="shared" si="15"/>
        <v>33700</v>
      </c>
      <c r="F134">
        <f>'Future Returns'!S134*F$4</f>
        <v>15923.75</v>
      </c>
      <c r="I134">
        <f>(C134-C133)*bitcoin_futures!B138</f>
        <v>0</v>
      </c>
      <c r="J134">
        <f>C134*bitcoin_futures!T138</f>
        <v>57692.303</v>
      </c>
      <c r="K134">
        <f t="shared" si="11"/>
        <v>-2000.586000000003</v>
      </c>
      <c r="M134">
        <f>-'Future CF'!Q134</f>
        <v>1510</v>
      </c>
      <c r="O134">
        <f t="shared" si="8"/>
        <v>107316.053</v>
      </c>
      <c r="P134">
        <f t="shared" si="12"/>
        <v>-490.58600000000297</v>
      </c>
      <c r="Q134">
        <f t="shared" si="9"/>
        <v>842.50000000000728</v>
      </c>
      <c r="R134">
        <f t="shared" si="13"/>
        <v>-4.5714130019299439E-3</v>
      </c>
      <c r="S134">
        <f>R134-(bitcoin_futures!S138/100/360)</f>
        <v>-4.7204130019299437E-3</v>
      </c>
    </row>
    <row r="135" spans="1:19">
      <c r="A135" t="str">
        <f>bitcoin_futures!A139</f>
        <v>03.07.2024</v>
      </c>
      <c r="B135">
        <f>ROUND(bitcoin_futures!D139/bitcoin_futures!T139, 0)</f>
        <v>460</v>
      </c>
      <c r="C135">
        <f t="shared" si="15"/>
        <v>437</v>
      </c>
      <c r="D135">
        <f t="shared" si="15"/>
        <v>65355.097999999998</v>
      </c>
      <c r="E135">
        <f t="shared" si="15"/>
        <v>33700</v>
      </c>
      <c r="F135">
        <f>'Future Returns'!S135*F$4</f>
        <v>15546.25</v>
      </c>
      <c r="I135">
        <f>(C135-C134)*bitcoin_futures!B139</f>
        <v>0</v>
      </c>
      <c r="J135">
        <f>C135*bitcoin_futures!T139</f>
        <v>56901.332999999999</v>
      </c>
      <c r="K135">
        <f t="shared" si="11"/>
        <v>-790.97000000000116</v>
      </c>
      <c r="M135">
        <f>-'Future CF'!Q135</f>
        <v>2360</v>
      </c>
      <c r="O135">
        <f t="shared" si="8"/>
        <v>106147.583</v>
      </c>
      <c r="P135">
        <f t="shared" si="12"/>
        <v>1569.0299999999988</v>
      </c>
      <c r="Q135">
        <f t="shared" si="9"/>
        <v>-377.5</v>
      </c>
      <c r="R135">
        <f t="shared" si="13"/>
        <v>1.4781589515797066E-2</v>
      </c>
      <c r="S135">
        <f>R135-(bitcoin_futures!S139/100/360)</f>
        <v>1.4632895071352622E-2</v>
      </c>
    </row>
    <row r="136" spans="1:19">
      <c r="A136" t="str">
        <f>bitcoin_futures!A140</f>
        <v>04.07.2024</v>
      </c>
      <c r="B136">
        <f>ROUND(bitcoin_futures!D140/bitcoin_futures!T140, 0)</f>
        <v>448</v>
      </c>
      <c r="C136">
        <f t="shared" si="15"/>
        <v>437</v>
      </c>
      <c r="D136">
        <f t="shared" si="15"/>
        <v>65355.097999999998</v>
      </c>
      <c r="E136">
        <f t="shared" si="15"/>
        <v>33700</v>
      </c>
      <c r="F136">
        <f>'Future Returns'!S136*F$4</f>
        <v>14956.25</v>
      </c>
      <c r="I136">
        <f>(C136-C135)*bitcoin_futures!B140</f>
        <v>0</v>
      </c>
      <c r="J136">
        <f>C136*bitcoin_futures!T140</f>
        <v>56901.332999999999</v>
      </c>
      <c r="K136">
        <f t="shared" si="11"/>
        <v>0</v>
      </c>
      <c r="M136">
        <f>-'Future CF'!Q136</f>
        <v>0</v>
      </c>
      <c r="O136">
        <f t="shared" si="8"/>
        <v>105557.583</v>
      </c>
      <c r="P136">
        <f t="shared" si="12"/>
        <v>0</v>
      </c>
      <c r="Q136">
        <f t="shared" si="9"/>
        <v>-590</v>
      </c>
      <c r="R136">
        <f t="shared" si="13"/>
        <v>0</v>
      </c>
      <c r="S136">
        <f>R136-(bitcoin_futures!S140/100/360)</f>
        <v>-1.482777777777778E-4</v>
      </c>
    </row>
    <row r="137" spans="1:19">
      <c r="A137" t="str">
        <f>bitcoin_futures!A141</f>
        <v>05.07.2024</v>
      </c>
      <c r="B137">
        <f>ROUND(bitcoin_futures!D141/bitcoin_futures!T141, 0)</f>
        <v>441</v>
      </c>
      <c r="C137">
        <f t="shared" si="15"/>
        <v>437</v>
      </c>
      <c r="D137">
        <f t="shared" si="15"/>
        <v>65355.097999999998</v>
      </c>
      <c r="E137">
        <f t="shared" si="15"/>
        <v>33700</v>
      </c>
      <c r="F137">
        <f>'Future Returns'!S137*F$4</f>
        <v>14956.25</v>
      </c>
      <c r="I137">
        <f>(C137-C136)*bitcoin_futures!B141</f>
        <v>0</v>
      </c>
      <c r="J137">
        <f>C137*bitcoin_futures!T141</f>
        <v>56011.163999999997</v>
      </c>
      <c r="K137">
        <f t="shared" si="11"/>
        <v>-890.16900000000169</v>
      </c>
      <c r="M137">
        <f>-'Future CF'!Q137</f>
        <v>3140</v>
      </c>
      <c r="O137">
        <f t="shared" si="8"/>
        <v>104667.41399999999</v>
      </c>
      <c r="P137">
        <f t="shared" si="12"/>
        <v>2249.8309999999983</v>
      </c>
      <c r="Q137">
        <f t="shared" si="9"/>
        <v>-7.2759576141834259E-12</v>
      </c>
      <c r="R137">
        <f t="shared" si="13"/>
        <v>2.149504715956772E-2</v>
      </c>
      <c r="S137">
        <f>R137-(bitcoin_futures!S141/100/360)</f>
        <v>2.1346463826234386E-2</v>
      </c>
    </row>
    <row r="138" spans="1:19">
      <c r="A138" t="str">
        <f>bitcoin_futures!A142</f>
        <v>08.07.2024</v>
      </c>
      <c r="B138">
        <f>ROUND(bitcoin_futures!D142/bitcoin_futures!T142, 0)</f>
        <v>436</v>
      </c>
      <c r="C138">
        <f t="shared" si="15"/>
        <v>437</v>
      </c>
      <c r="D138">
        <f t="shared" si="15"/>
        <v>65355.097999999998</v>
      </c>
      <c r="E138">
        <f t="shared" si="15"/>
        <v>33700</v>
      </c>
      <c r="F138">
        <f>'Future Returns'!S138*F$4</f>
        <v>14171.25</v>
      </c>
      <c r="I138">
        <f>(C138-C137)*bitcoin_futures!B142</f>
        <v>0</v>
      </c>
      <c r="J138">
        <f>C138*bitcoin_futures!T142</f>
        <v>56398.345999999998</v>
      </c>
      <c r="K138">
        <f t="shared" si="11"/>
        <v>387.1820000000007</v>
      </c>
      <c r="M138">
        <f>-'Future CF'!Q138</f>
        <v>-70</v>
      </c>
      <c r="O138">
        <f t="shared" si="8"/>
        <v>104269.59599999999</v>
      </c>
      <c r="P138">
        <f t="shared" si="12"/>
        <v>317.1820000000007</v>
      </c>
      <c r="Q138">
        <f t="shared" si="9"/>
        <v>-785</v>
      </c>
      <c r="R138">
        <f t="shared" si="13"/>
        <v>3.041941392004633E-3</v>
      </c>
      <c r="S138">
        <f>R138-(bitcoin_futures!S142/100/360)</f>
        <v>2.8929691697824108E-3</v>
      </c>
    </row>
    <row r="139" spans="1:19">
      <c r="A139" t="str">
        <f>bitcoin_futures!A143</f>
        <v>09.07.2024</v>
      </c>
      <c r="B139">
        <f>ROUND(bitcoin_futures!D143/bitcoin_futures!T143, 0)</f>
        <v>444</v>
      </c>
      <c r="C139">
        <f t="shared" si="15"/>
        <v>437</v>
      </c>
      <c r="D139">
        <f t="shared" si="15"/>
        <v>65355.097999999998</v>
      </c>
      <c r="E139">
        <f t="shared" si="15"/>
        <v>33700</v>
      </c>
      <c r="F139">
        <f>'Future Returns'!S139*F$4</f>
        <v>14188.75</v>
      </c>
      <c r="I139">
        <f>(C139-C138)*bitcoin_futures!B143</f>
        <v>0</v>
      </c>
      <c r="J139">
        <f>C139*bitcoin_futures!T143</f>
        <v>56887.348999999995</v>
      </c>
      <c r="K139">
        <f t="shared" si="11"/>
        <v>489.00299999999697</v>
      </c>
      <c r="M139">
        <f>-'Future CF'!Q139</f>
        <v>-1405</v>
      </c>
      <c r="O139">
        <f t="shared" si="8"/>
        <v>104776.09899999999</v>
      </c>
      <c r="P139">
        <f t="shared" si="12"/>
        <v>-915.99700000000303</v>
      </c>
      <c r="Q139">
        <f t="shared" si="9"/>
        <v>17.5</v>
      </c>
      <c r="R139">
        <f t="shared" si="13"/>
        <v>-8.7424232123778835E-3</v>
      </c>
      <c r="S139">
        <f>R139-(bitcoin_futures!S143/100/360)</f>
        <v>-8.8903398790445495E-3</v>
      </c>
    </row>
    <row r="140" spans="1:19">
      <c r="A140" t="str">
        <f>bitcoin_futures!A144</f>
        <v>10.07.2024</v>
      </c>
      <c r="B140">
        <f>ROUND(bitcoin_futures!D144/bitcoin_futures!T144, 0)</f>
        <v>440</v>
      </c>
      <c r="C140">
        <f t="shared" si="15"/>
        <v>437</v>
      </c>
      <c r="D140">
        <f t="shared" si="15"/>
        <v>65355.097999999998</v>
      </c>
      <c r="E140">
        <f t="shared" si="15"/>
        <v>33700</v>
      </c>
      <c r="F140">
        <f>'Future Returns'!S140*F$4</f>
        <v>14540</v>
      </c>
      <c r="I140">
        <f>(C140-C139)*bitcoin_futures!B144</f>
        <v>0</v>
      </c>
      <c r="J140">
        <f>C140*bitcoin_futures!T144</f>
        <v>57059.964</v>
      </c>
      <c r="K140">
        <f t="shared" si="11"/>
        <v>172.61500000000524</v>
      </c>
      <c r="M140">
        <f>-'Future CF'!Q140</f>
        <v>535</v>
      </c>
      <c r="O140">
        <f t="shared" si="8"/>
        <v>105299.96400000001</v>
      </c>
      <c r="P140">
        <f t="shared" si="12"/>
        <v>707.61500000000524</v>
      </c>
      <c r="Q140">
        <f t="shared" si="9"/>
        <v>351.25000000001455</v>
      </c>
      <c r="R140">
        <f t="shared" si="13"/>
        <v>6.7199928007573217E-3</v>
      </c>
      <c r="S140">
        <f>R140-(bitcoin_futures!S144/100/360)</f>
        <v>6.5719372452017659E-3</v>
      </c>
    </row>
    <row r="141" spans="1:19">
      <c r="A141" t="str">
        <f>bitcoin_futures!A145</f>
        <v>11.07.2024</v>
      </c>
      <c r="B141">
        <f>ROUND(bitcoin_futures!D145/bitcoin_futures!T145, 0)</f>
        <v>424</v>
      </c>
      <c r="C141">
        <f t="shared" si="15"/>
        <v>437</v>
      </c>
      <c r="D141">
        <f t="shared" si="15"/>
        <v>65355.097999999998</v>
      </c>
      <c r="E141">
        <f t="shared" si="15"/>
        <v>33700</v>
      </c>
      <c r="F141">
        <f>'Future Returns'!S141*F$4</f>
        <v>14406.25</v>
      </c>
      <c r="I141">
        <f>(C141-C140)*bitcoin_futures!B145</f>
        <v>0</v>
      </c>
      <c r="J141">
        <f>C141*bitcoin_futures!T145</f>
        <v>59369.072</v>
      </c>
      <c r="K141">
        <f t="shared" si="11"/>
        <v>2309.1080000000002</v>
      </c>
      <c r="M141">
        <f>-'Future CF'!Q141</f>
        <v>45</v>
      </c>
      <c r="O141">
        <f t="shared" ref="O141:O204" si="16">J141+E141+F141</f>
        <v>107475.322</v>
      </c>
      <c r="P141">
        <f t="shared" si="12"/>
        <v>2354.1080000000002</v>
      </c>
      <c r="Q141">
        <f t="shared" si="9"/>
        <v>-133.75000000000728</v>
      </c>
      <c r="R141">
        <f t="shared" si="13"/>
        <v>2.1903707345952407E-2</v>
      </c>
      <c r="S141">
        <f>R141-(bitcoin_futures!S145/100/360)</f>
        <v>2.1755985123730184E-2</v>
      </c>
    </row>
    <row r="142" spans="1:19">
      <c r="A142" t="str">
        <f>bitcoin_futures!A146</f>
        <v>12.07.2024</v>
      </c>
      <c r="B142">
        <f>ROUND(bitcoin_futures!D146/bitcoin_futures!T146, 0)</f>
        <v>415</v>
      </c>
      <c r="C142">
        <f t="shared" si="15"/>
        <v>437</v>
      </c>
      <c r="D142">
        <f t="shared" si="15"/>
        <v>65355.097999999998</v>
      </c>
      <c r="E142">
        <f t="shared" si="15"/>
        <v>33700</v>
      </c>
      <c r="F142">
        <f>'Future Returns'!S142*F$4</f>
        <v>14395</v>
      </c>
      <c r="I142">
        <f>(C142-C141)*bitcoin_futures!B146</f>
        <v>0</v>
      </c>
      <c r="J142">
        <f>C142*bitcoin_futures!T146</f>
        <v>61038.411999999997</v>
      </c>
      <c r="K142">
        <f t="shared" si="11"/>
        <v>1669.3399999999965</v>
      </c>
      <c r="M142">
        <f>-'Future CF'!Q142</f>
        <v>-265</v>
      </c>
      <c r="O142">
        <f t="shared" si="16"/>
        <v>109133.412</v>
      </c>
      <c r="P142">
        <f t="shared" si="12"/>
        <v>1404.3399999999965</v>
      </c>
      <c r="Q142">
        <f t="shared" ref="Q142:Q205" si="17">O142-O141-K142</f>
        <v>-11.25</v>
      </c>
      <c r="R142">
        <f t="shared" si="13"/>
        <v>1.28681031250081E-2</v>
      </c>
      <c r="S142">
        <f>R142-(bitcoin_futures!S146/100/360)</f>
        <v>1.2719603125008101E-2</v>
      </c>
    </row>
    <row r="143" spans="1:19" s="3" customFormat="1">
      <c r="A143" s="3" t="str">
        <f>bitcoin_futures!A147</f>
        <v>15.07.2024</v>
      </c>
      <c r="B143">
        <f>ROUND(bitcoin_futures!D147/bitcoin_futures!T147, 0)</f>
        <v>395</v>
      </c>
      <c r="C143" s="3">
        <f>B143</f>
        <v>395</v>
      </c>
      <c r="D143" s="3">
        <f>B143*bitcoin_futures!T147</f>
        <v>63645.56</v>
      </c>
      <c r="E143" s="3">
        <f>'Future Returns'!S143</f>
        <v>29220</v>
      </c>
      <c r="F143" s="3">
        <f>'Future Returns'!S143*F$4</f>
        <v>14610</v>
      </c>
      <c r="I143">
        <f>(C143-C142)*bitcoin_futures!T147</f>
        <v>-6767.3759999999993</v>
      </c>
      <c r="J143">
        <f>C143*bitcoin_futures!T147</f>
        <v>63645.56</v>
      </c>
      <c r="K143">
        <f t="shared" ref="K143:K206" si="18">J143-J142-I143</f>
        <v>9374.5240000000013</v>
      </c>
      <c r="M143">
        <f>-'Future CF'!Q143</f>
        <v>-5855</v>
      </c>
      <c r="O143">
        <f t="shared" si="16"/>
        <v>107475.56</v>
      </c>
      <c r="P143">
        <f t="shared" ref="P143:P206" si="19">K143+M143</f>
        <v>3519.5240000000013</v>
      </c>
      <c r="Q143">
        <f t="shared" si="17"/>
        <v>-11032.376</v>
      </c>
      <c r="R143">
        <f t="shared" si="13"/>
        <v>3.2747203178099295E-2</v>
      </c>
      <c r="S143">
        <f>R143-(bitcoin_futures!S147/100/360)</f>
        <v>3.2598230955877071E-2</v>
      </c>
    </row>
    <row r="144" spans="1:19">
      <c r="A144" t="str">
        <f>bitcoin_futures!A148</f>
        <v>16.07.2024</v>
      </c>
      <c r="B144">
        <f>ROUND(bitcoin_futures!D148/bitcoin_futures!T148, 0)</f>
        <v>390</v>
      </c>
      <c r="C144">
        <f t="shared" ref="C144:E165" si="20">C$143</f>
        <v>395</v>
      </c>
      <c r="D144">
        <f t="shared" si="20"/>
        <v>63645.56</v>
      </c>
      <c r="E144">
        <f t="shared" si="20"/>
        <v>29220</v>
      </c>
      <c r="F144">
        <f>'Future Returns'!S144*F$4</f>
        <v>16088.75</v>
      </c>
      <c r="I144">
        <f>(C144-C143)*bitcoin_futures!B148</f>
        <v>0</v>
      </c>
      <c r="J144">
        <f>C144*bitcoin_futures!T148</f>
        <v>65739.850000000006</v>
      </c>
      <c r="K144">
        <f t="shared" si="18"/>
        <v>2094.2900000000081</v>
      </c>
      <c r="M144">
        <f>-'Future CF'!Q144</f>
        <v>-1775</v>
      </c>
      <c r="O144">
        <f t="shared" si="16"/>
        <v>111048.6</v>
      </c>
      <c r="P144">
        <f t="shared" si="19"/>
        <v>319.29000000000815</v>
      </c>
      <c r="Q144">
        <f t="shared" si="17"/>
        <v>1478.75</v>
      </c>
      <c r="R144">
        <f t="shared" ref="R144:R207" si="21">P144/O144</f>
        <v>2.8752276030495488E-3</v>
      </c>
      <c r="S144">
        <f>R144-(bitcoin_futures!S148/100/360)</f>
        <v>2.7264220474939932E-3</v>
      </c>
    </row>
    <row r="145" spans="1:19">
      <c r="A145" t="str">
        <f>bitcoin_futures!A149</f>
        <v>17.07.2024</v>
      </c>
      <c r="B145">
        <f>ROUND(bitcoin_futures!D149/bitcoin_futures!T149, 0)</f>
        <v>407</v>
      </c>
      <c r="C145">
        <f t="shared" si="20"/>
        <v>395</v>
      </c>
      <c r="D145">
        <f t="shared" si="20"/>
        <v>63645.56</v>
      </c>
      <c r="E145">
        <f t="shared" si="20"/>
        <v>29220</v>
      </c>
      <c r="F145">
        <f>'Future Returns'!S145*F$4</f>
        <v>16532.5</v>
      </c>
      <c r="I145">
        <f>(C145-C144)*bitcoin_futures!B149</f>
        <v>0</v>
      </c>
      <c r="J145">
        <f>C145*bitcoin_futures!T149</f>
        <v>62805</v>
      </c>
      <c r="K145">
        <f t="shared" si="18"/>
        <v>-2934.8500000000058</v>
      </c>
      <c r="M145">
        <f>-'Future CF'!Q145</f>
        <v>730</v>
      </c>
      <c r="O145">
        <f t="shared" si="16"/>
        <v>108557.5</v>
      </c>
      <c r="P145">
        <f t="shared" si="19"/>
        <v>-2204.8500000000058</v>
      </c>
      <c r="Q145">
        <f t="shared" si="17"/>
        <v>443.75</v>
      </c>
      <c r="R145">
        <f t="shared" si="21"/>
        <v>-2.0310434562328773E-2</v>
      </c>
      <c r="S145">
        <f>R145-(bitcoin_futures!S149/100/360)</f>
        <v>-2.0458823451217661E-2</v>
      </c>
    </row>
    <row r="146" spans="1:19">
      <c r="A146" t="str">
        <f>bitcoin_futures!A150</f>
        <v>18.07.2024</v>
      </c>
      <c r="B146">
        <f>ROUND(bitcoin_futures!D150/bitcoin_futures!T150, 0)</f>
        <v>408</v>
      </c>
      <c r="C146">
        <f t="shared" si="20"/>
        <v>395</v>
      </c>
      <c r="D146">
        <f t="shared" si="20"/>
        <v>63645.56</v>
      </c>
      <c r="E146">
        <f t="shared" si="20"/>
        <v>29220</v>
      </c>
      <c r="F146">
        <f>'Future Returns'!S146*F$4</f>
        <v>16350</v>
      </c>
      <c r="I146">
        <f>(C146-C145)*bitcoin_futures!B150</f>
        <v>0</v>
      </c>
      <c r="J146">
        <f>C146*bitcoin_futures!T150</f>
        <v>61428.82</v>
      </c>
      <c r="K146">
        <f t="shared" si="18"/>
        <v>-1376.1800000000003</v>
      </c>
      <c r="M146">
        <f>-'Future CF'!Q146</f>
        <v>1105</v>
      </c>
      <c r="O146">
        <f t="shared" si="16"/>
        <v>106998.82</v>
      </c>
      <c r="P146">
        <f t="shared" si="19"/>
        <v>-271.18000000000029</v>
      </c>
      <c r="Q146">
        <f t="shared" si="17"/>
        <v>-182.49999999999272</v>
      </c>
      <c r="R146">
        <f t="shared" si="21"/>
        <v>-2.5344204730482099E-3</v>
      </c>
      <c r="S146">
        <f>R146-(bitcoin_futures!S150/100/360)</f>
        <v>-2.6828093619370988E-3</v>
      </c>
    </row>
    <row r="147" spans="1:19">
      <c r="A147" t="str">
        <f>bitcoin_futures!A151</f>
        <v>19.07.2024</v>
      </c>
      <c r="B147">
        <f>ROUND(bitcoin_futures!D151/bitcoin_futures!T151, 0)</f>
        <v>378</v>
      </c>
      <c r="C147">
        <f t="shared" si="20"/>
        <v>395</v>
      </c>
      <c r="D147">
        <f t="shared" si="20"/>
        <v>63645.56</v>
      </c>
      <c r="E147">
        <f t="shared" si="20"/>
        <v>29220</v>
      </c>
      <c r="F147">
        <f>'Future Returns'!S147*F$4</f>
        <v>16073.75</v>
      </c>
      <c r="I147">
        <f>(C147-C146)*bitcoin_futures!B151</f>
        <v>0</v>
      </c>
      <c r="J147">
        <f>C147*bitcoin_futures!T151</f>
        <v>70250.75</v>
      </c>
      <c r="K147">
        <f t="shared" si="18"/>
        <v>8821.93</v>
      </c>
      <c r="M147">
        <f>-'Future CF'!Q147</f>
        <v>-3950</v>
      </c>
      <c r="O147">
        <f t="shared" si="16"/>
        <v>115544.5</v>
      </c>
      <c r="P147">
        <f t="shared" si="19"/>
        <v>4871.93</v>
      </c>
      <c r="Q147">
        <f t="shared" si="17"/>
        <v>-276.25000000000728</v>
      </c>
      <c r="R147">
        <f t="shared" si="21"/>
        <v>4.2164966744414493E-2</v>
      </c>
      <c r="S147">
        <f>R147-(bitcoin_futures!S151/100/360)</f>
        <v>4.201638341108116E-2</v>
      </c>
    </row>
    <row r="148" spans="1:19">
      <c r="A148" t="str">
        <f>bitcoin_futures!A152</f>
        <v>22.07.2024</v>
      </c>
      <c r="B148">
        <f>ROUND(bitcoin_futures!D152/bitcoin_futures!T152, 0)</f>
        <v>377</v>
      </c>
      <c r="C148">
        <f t="shared" si="20"/>
        <v>395</v>
      </c>
      <c r="D148">
        <f t="shared" si="20"/>
        <v>63645.56</v>
      </c>
      <c r="E148">
        <f t="shared" si="20"/>
        <v>29220</v>
      </c>
      <c r="F148">
        <f>'Future Returns'!S148*F$4</f>
        <v>17061.25</v>
      </c>
      <c r="I148">
        <f>(C148-C147)*bitcoin_futures!B152</f>
        <v>0</v>
      </c>
      <c r="J148">
        <f>C148*bitcoin_futures!T152</f>
        <v>71103.554999999993</v>
      </c>
      <c r="K148">
        <f t="shared" si="18"/>
        <v>852.80499999999302</v>
      </c>
      <c r="M148">
        <f>-'Future CF'!Q148</f>
        <v>-845</v>
      </c>
      <c r="O148">
        <f t="shared" si="16"/>
        <v>117384.80499999999</v>
      </c>
      <c r="P148">
        <f t="shared" si="19"/>
        <v>7.8049999999930151</v>
      </c>
      <c r="Q148">
        <f t="shared" si="17"/>
        <v>987.5</v>
      </c>
      <c r="R148">
        <f t="shared" si="21"/>
        <v>6.64907182832822E-5</v>
      </c>
      <c r="S148">
        <f>R148-(bitcoin_futures!S152/100/360)</f>
        <v>-8.2759281716717796E-5</v>
      </c>
    </row>
    <row r="149" spans="1:19">
      <c r="A149" t="str">
        <f>bitcoin_futures!A153</f>
        <v>23.07.2024</v>
      </c>
      <c r="B149">
        <f>ROUND(bitcoin_futures!D153/bitcoin_futures!T153, 0)</f>
        <v>382</v>
      </c>
      <c r="C149">
        <f t="shared" si="20"/>
        <v>395</v>
      </c>
      <c r="D149">
        <f t="shared" si="20"/>
        <v>63645.56</v>
      </c>
      <c r="E149">
        <f t="shared" si="20"/>
        <v>29220</v>
      </c>
      <c r="F149">
        <f>'Future Returns'!S149*F$4</f>
        <v>17272.5</v>
      </c>
      <c r="I149">
        <f>(C149-C148)*bitcoin_futures!B153</f>
        <v>0</v>
      </c>
      <c r="J149">
        <f>C149*bitcoin_futures!T153</f>
        <v>68009.914999999994</v>
      </c>
      <c r="K149">
        <f t="shared" si="18"/>
        <v>-3093.6399999999994</v>
      </c>
      <c r="M149">
        <f>-'Future CF'!Q149</f>
        <v>2795</v>
      </c>
      <c r="O149">
        <f t="shared" si="16"/>
        <v>114502.41499999999</v>
      </c>
      <c r="P149">
        <f t="shared" si="19"/>
        <v>-298.63999999999942</v>
      </c>
      <c r="Q149">
        <f t="shared" si="17"/>
        <v>211.25</v>
      </c>
      <c r="R149">
        <f t="shared" si="21"/>
        <v>-2.6081545965646177E-3</v>
      </c>
      <c r="S149">
        <f>R149-(bitcoin_futures!S153/100/360)</f>
        <v>-2.7573768187868397E-3</v>
      </c>
    </row>
    <row r="150" spans="1:19">
      <c r="A150" t="str">
        <f>bitcoin_futures!A154</f>
        <v>24.07.2024</v>
      </c>
      <c r="B150">
        <f>ROUND(bitcoin_futures!D154/bitcoin_futures!T154, 0)</f>
        <v>394</v>
      </c>
      <c r="C150">
        <f t="shared" si="20"/>
        <v>395</v>
      </c>
      <c r="D150">
        <f t="shared" si="20"/>
        <v>63645.56</v>
      </c>
      <c r="E150">
        <f t="shared" si="20"/>
        <v>29220</v>
      </c>
      <c r="F150">
        <f>'Future Returns'!S150*F$4</f>
        <v>16573.75</v>
      </c>
      <c r="I150">
        <f>(C150-C149)*bitcoin_futures!B154</f>
        <v>0</v>
      </c>
      <c r="J150">
        <f>C150*bitcoin_futures!T154</f>
        <v>66071.255000000005</v>
      </c>
      <c r="K150">
        <f t="shared" si="18"/>
        <v>-1938.6599999999889</v>
      </c>
      <c r="M150">
        <f>-'Future CF'!Q150</f>
        <v>-150</v>
      </c>
      <c r="O150">
        <f t="shared" si="16"/>
        <v>111865.005</v>
      </c>
      <c r="P150">
        <f t="shared" si="19"/>
        <v>-2088.6599999999889</v>
      </c>
      <c r="Q150">
        <f t="shared" si="17"/>
        <v>-698.75</v>
      </c>
      <c r="R150">
        <f t="shared" si="21"/>
        <v>-1.8671254696676489E-2</v>
      </c>
      <c r="S150">
        <f>R150-(bitcoin_futures!S154/100/360)</f>
        <v>-1.8820532474454268E-2</v>
      </c>
    </row>
    <row r="151" spans="1:19">
      <c r="A151" t="str">
        <f>bitcoin_futures!A155</f>
        <v>25.07.2024</v>
      </c>
      <c r="B151">
        <f>ROUND(bitcoin_futures!D155/bitcoin_futures!T155, 0)</f>
        <v>403</v>
      </c>
      <c r="C151">
        <f t="shared" si="20"/>
        <v>395</v>
      </c>
      <c r="D151">
        <f t="shared" si="20"/>
        <v>63645.56</v>
      </c>
      <c r="E151">
        <f t="shared" si="20"/>
        <v>29220</v>
      </c>
      <c r="F151">
        <f>'Future Returns'!S151*F$4</f>
        <v>16611.25</v>
      </c>
      <c r="I151">
        <f>(C151-C150)*bitcoin_futures!B155</f>
        <v>0</v>
      </c>
      <c r="J151">
        <f>C151*bitcoin_futures!T155</f>
        <v>63455.564999999995</v>
      </c>
      <c r="K151">
        <f t="shared" si="18"/>
        <v>-2615.6900000000096</v>
      </c>
      <c r="M151">
        <f>-'Future CF'!Q151</f>
        <v>1055</v>
      </c>
      <c r="O151">
        <f t="shared" si="16"/>
        <v>109286.815</v>
      </c>
      <c r="P151">
        <f t="shared" si="19"/>
        <v>-1560.6900000000096</v>
      </c>
      <c r="Q151">
        <f t="shared" si="17"/>
        <v>37.500000000007276</v>
      </c>
      <c r="R151">
        <f t="shared" si="21"/>
        <v>-1.428067969589936E-2</v>
      </c>
      <c r="S151">
        <f>R151-(bitcoin_futures!S155/100/360)</f>
        <v>-1.4430207473677138E-2</v>
      </c>
    </row>
    <row r="152" spans="1:19">
      <c r="A152" t="str">
        <f>bitcoin_futures!A156</f>
        <v>26.07.2024</v>
      </c>
      <c r="B152">
        <f>ROUND(bitcoin_futures!D156/bitcoin_futures!T156, 0)</f>
        <v>387</v>
      </c>
      <c r="C152">
        <f t="shared" si="20"/>
        <v>395</v>
      </c>
      <c r="D152">
        <f t="shared" si="20"/>
        <v>63645.56</v>
      </c>
      <c r="E152">
        <f t="shared" si="20"/>
        <v>29220</v>
      </c>
      <c r="F152">
        <f>'Future Returns'!S152*F$4</f>
        <v>16347.5</v>
      </c>
      <c r="I152">
        <f>(C152-C151)*bitcoin_futures!B156</f>
        <v>0</v>
      </c>
      <c r="J152">
        <f>C152*bitcoin_futures!T156</f>
        <v>69232.044999999998</v>
      </c>
      <c r="K152">
        <f t="shared" si="18"/>
        <v>5776.4800000000032</v>
      </c>
      <c r="M152">
        <f>-'Future CF'!Q152</f>
        <v>-3385</v>
      </c>
      <c r="O152">
        <f t="shared" si="16"/>
        <v>114799.545</v>
      </c>
      <c r="P152">
        <f t="shared" si="19"/>
        <v>2391.4800000000032</v>
      </c>
      <c r="Q152">
        <f t="shared" si="17"/>
        <v>-263.75000000000728</v>
      </c>
      <c r="R152">
        <f t="shared" si="21"/>
        <v>2.0831789882094075E-2</v>
      </c>
      <c r="S152">
        <f>R152-(bitcoin_futures!S156/100/360)</f>
        <v>2.0682873215427409E-2</v>
      </c>
    </row>
    <row r="153" spans="1:19">
      <c r="A153" t="str">
        <f>bitcoin_futures!A157</f>
        <v>29.07.2024</v>
      </c>
      <c r="B153">
        <f>ROUND(bitcoin_futures!D157/bitcoin_futures!T157, 0)</f>
        <v>400</v>
      </c>
      <c r="C153">
        <f t="shared" si="20"/>
        <v>395</v>
      </c>
      <c r="D153">
        <f t="shared" si="20"/>
        <v>63645.56</v>
      </c>
      <c r="E153">
        <f t="shared" si="20"/>
        <v>29220</v>
      </c>
      <c r="F153">
        <f>'Future Returns'!S153*F$4</f>
        <v>17193.75</v>
      </c>
      <c r="I153">
        <f>(C153-C152)*bitcoin_futures!B157</f>
        <v>0</v>
      </c>
      <c r="J153">
        <f>C153*bitcoin_futures!T157</f>
        <v>66551.575000000012</v>
      </c>
      <c r="K153">
        <f t="shared" si="18"/>
        <v>-2680.4699999999866</v>
      </c>
      <c r="M153">
        <f>-'Future CF'!Q153</f>
        <v>915</v>
      </c>
      <c r="O153">
        <f t="shared" si="16"/>
        <v>112965.32500000001</v>
      </c>
      <c r="P153">
        <f t="shared" si="19"/>
        <v>-1765.4699999999866</v>
      </c>
      <c r="Q153">
        <f t="shared" si="17"/>
        <v>846.25</v>
      </c>
      <c r="R153">
        <f t="shared" si="21"/>
        <v>-1.562842403188754E-2</v>
      </c>
      <c r="S153">
        <f>R153-(bitcoin_futures!S157/100/360)</f>
        <v>-1.577792403188754E-2</v>
      </c>
    </row>
    <row r="154" spans="1:19">
      <c r="A154" t="str">
        <f>bitcoin_futures!A158</f>
        <v>30.07.2024</v>
      </c>
      <c r="B154">
        <f>ROUND(bitcoin_futures!D158/bitcoin_futures!T158, 0)</f>
        <v>410</v>
      </c>
      <c r="C154">
        <f t="shared" si="20"/>
        <v>395</v>
      </c>
      <c r="D154">
        <f t="shared" si="20"/>
        <v>63645.56</v>
      </c>
      <c r="E154">
        <f t="shared" si="20"/>
        <v>29220</v>
      </c>
      <c r="F154">
        <f>'Future Returns'!S154*F$4</f>
        <v>16965</v>
      </c>
      <c r="I154">
        <f>(C154-C153)*bitcoin_futures!B158</f>
        <v>0</v>
      </c>
      <c r="J154">
        <f>C154*bitcoin_futures!T158</f>
        <v>63360.765000000007</v>
      </c>
      <c r="K154">
        <f t="shared" si="18"/>
        <v>-3190.8100000000049</v>
      </c>
      <c r="M154">
        <f>-'Future CF'!Q154</f>
        <v>1475</v>
      </c>
      <c r="O154">
        <f t="shared" si="16"/>
        <v>109545.76500000001</v>
      </c>
      <c r="P154">
        <f t="shared" si="19"/>
        <v>-1715.8100000000049</v>
      </c>
      <c r="Q154">
        <f t="shared" si="17"/>
        <v>-228.74999999999272</v>
      </c>
      <c r="R154">
        <f t="shared" si="21"/>
        <v>-1.566295146142806E-2</v>
      </c>
      <c r="S154">
        <f>R154-(bitcoin_futures!S158/100/360)</f>
        <v>-1.5812507016983616E-2</v>
      </c>
    </row>
    <row r="155" spans="1:19">
      <c r="A155" t="str">
        <f>bitcoin_futures!A159</f>
        <v>31.07.2024</v>
      </c>
      <c r="B155">
        <f>ROUND(bitcoin_futures!D159/bitcoin_futures!T159, 0)</f>
        <v>408</v>
      </c>
      <c r="C155">
        <f t="shared" si="20"/>
        <v>395</v>
      </c>
      <c r="D155">
        <f t="shared" si="20"/>
        <v>63645.56</v>
      </c>
      <c r="E155">
        <f t="shared" si="20"/>
        <v>29220</v>
      </c>
      <c r="F155">
        <f>'Future Returns'!S155*F$4</f>
        <v>16596.25</v>
      </c>
      <c r="I155">
        <f>(C155-C154)*bitcoin_futures!B159</f>
        <v>0</v>
      </c>
      <c r="J155">
        <f>C155*bitcoin_futures!T159</f>
        <v>63770.38</v>
      </c>
      <c r="K155">
        <f t="shared" si="18"/>
        <v>409.61499999999069</v>
      </c>
      <c r="M155">
        <f>-'Future CF'!Q155</f>
        <v>700</v>
      </c>
      <c r="O155">
        <f t="shared" si="16"/>
        <v>109586.63</v>
      </c>
      <c r="P155">
        <f t="shared" si="19"/>
        <v>1109.6149999999907</v>
      </c>
      <c r="Q155">
        <f t="shared" si="17"/>
        <v>-368.75</v>
      </c>
      <c r="R155">
        <f t="shared" si="21"/>
        <v>1.0125459647768989E-2</v>
      </c>
      <c r="S155">
        <f>R155-(bitcoin_futures!S159/100/360)</f>
        <v>9.9762929811023221E-3</v>
      </c>
    </row>
    <row r="156" spans="1:19">
      <c r="A156" t="str">
        <f>bitcoin_futures!A160</f>
        <v>01.08.2024</v>
      </c>
      <c r="B156">
        <f>ROUND(bitcoin_futures!D160/bitcoin_futures!T160, 0)</f>
        <v>418</v>
      </c>
      <c r="C156">
        <f t="shared" si="20"/>
        <v>395</v>
      </c>
      <c r="D156">
        <f t="shared" si="20"/>
        <v>63645.56</v>
      </c>
      <c r="E156">
        <f t="shared" si="20"/>
        <v>29220</v>
      </c>
      <c r="F156">
        <f>'Future Returns'!S156*F$4</f>
        <v>16421.25</v>
      </c>
      <c r="I156">
        <f>(C156-C155)*bitcoin_futures!B160</f>
        <v>0</v>
      </c>
      <c r="J156">
        <f>C156*bitcoin_futures!T160</f>
        <v>59716.495000000003</v>
      </c>
      <c r="K156">
        <f t="shared" si="18"/>
        <v>-4053.8849999999948</v>
      </c>
      <c r="M156">
        <f>-'Future CF'!Q156</f>
        <v>1895</v>
      </c>
      <c r="O156">
        <f t="shared" si="16"/>
        <v>105357.745</v>
      </c>
      <c r="P156">
        <f t="shared" si="19"/>
        <v>-2158.8849999999948</v>
      </c>
      <c r="Q156">
        <f t="shared" si="17"/>
        <v>-175.00000000001455</v>
      </c>
      <c r="R156">
        <f t="shared" si="21"/>
        <v>-2.0490994753162142E-2</v>
      </c>
      <c r="S156">
        <f>R156-(bitcoin_futures!S160/100/360)</f>
        <v>-2.0639605864273252E-2</v>
      </c>
    </row>
    <row r="157" spans="1:19">
      <c r="A157" t="str">
        <f>bitcoin_futures!A161</f>
        <v>02.08.2024</v>
      </c>
      <c r="B157">
        <f>ROUND(bitcoin_futures!D161/bitcoin_futures!T161, 0)</f>
        <v>433</v>
      </c>
      <c r="C157">
        <f t="shared" si="20"/>
        <v>395</v>
      </c>
      <c r="D157">
        <f t="shared" si="20"/>
        <v>63645.56</v>
      </c>
      <c r="E157">
        <f t="shared" si="20"/>
        <v>29220</v>
      </c>
      <c r="F157">
        <f>'Future Returns'!S157*F$4</f>
        <v>15947.5</v>
      </c>
      <c r="I157">
        <f>(C157-C156)*bitcoin_futures!B161</f>
        <v>0</v>
      </c>
      <c r="J157">
        <f>C157*bitcoin_futures!T161</f>
        <v>57195.605000000003</v>
      </c>
      <c r="K157">
        <f t="shared" si="18"/>
        <v>-2520.8899999999994</v>
      </c>
      <c r="M157">
        <f>-'Future CF'!Q157</f>
        <v>845</v>
      </c>
      <c r="O157">
        <f t="shared" si="16"/>
        <v>102363.10500000001</v>
      </c>
      <c r="P157">
        <f t="shared" si="19"/>
        <v>-1675.8899999999994</v>
      </c>
      <c r="Q157">
        <f t="shared" si="17"/>
        <v>-473.74999999998545</v>
      </c>
      <c r="R157">
        <f t="shared" si="21"/>
        <v>-1.6372012161999183E-2</v>
      </c>
      <c r="S157">
        <f>R157-(bitcoin_futures!S161/100/360)</f>
        <v>-1.6520095495332517E-2</v>
      </c>
    </row>
    <row r="158" spans="1:19">
      <c r="A158" t="str">
        <f>bitcoin_futures!A162</f>
        <v>05.08.2024</v>
      </c>
      <c r="B158">
        <f>ROUND(bitcoin_futures!D162/bitcoin_futures!T162, 0)</f>
        <v>406</v>
      </c>
      <c r="C158">
        <f t="shared" si="20"/>
        <v>395</v>
      </c>
      <c r="D158">
        <f t="shared" si="20"/>
        <v>63645.56</v>
      </c>
      <c r="E158">
        <f t="shared" si="20"/>
        <v>29220</v>
      </c>
      <c r="F158">
        <f>'Future Returns'!S158*F$4</f>
        <v>15736.25</v>
      </c>
      <c r="I158">
        <f>(C158-C157)*bitcoin_futures!B162</f>
        <v>0</v>
      </c>
      <c r="J158">
        <f>C158*bitcoin_futures!T162</f>
        <v>51705.5</v>
      </c>
      <c r="K158">
        <f t="shared" si="18"/>
        <v>-5490.1050000000032</v>
      </c>
      <c r="M158">
        <f>-'Future CF'!Q158</f>
        <v>9175</v>
      </c>
      <c r="O158">
        <f t="shared" si="16"/>
        <v>96661.75</v>
      </c>
      <c r="P158">
        <f t="shared" si="19"/>
        <v>3684.8949999999968</v>
      </c>
      <c r="Q158">
        <f t="shared" si="17"/>
        <v>-211.25000000000728</v>
      </c>
      <c r="R158">
        <f t="shared" si="21"/>
        <v>3.812154238879388E-2</v>
      </c>
      <c r="S158">
        <f>R158-(bitcoin_futures!S162/100/360)</f>
        <v>3.7972820166571657E-2</v>
      </c>
    </row>
    <row r="159" spans="1:19">
      <c r="A159" t="str">
        <f>bitcoin_futures!A163</f>
        <v>06.08.2024</v>
      </c>
      <c r="B159">
        <f>ROUND(bitcoin_futures!D163/bitcoin_futures!T163, 0)</f>
        <v>414</v>
      </c>
      <c r="C159">
        <f t="shared" si="20"/>
        <v>395</v>
      </c>
      <c r="D159">
        <f t="shared" si="20"/>
        <v>63645.56</v>
      </c>
      <c r="E159">
        <f t="shared" si="20"/>
        <v>29220</v>
      </c>
      <c r="F159">
        <f>'Future Returns'!S159*F$4</f>
        <v>13442.5</v>
      </c>
      <c r="I159">
        <f>(C159-C158)*bitcoin_futures!B163</f>
        <v>0</v>
      </c>
      <c r="J159">
        <f>C159*bitcoin_futures!T163</f>
        <v>54083.794999999998</v>
      </c>
      <c r="K159">
        <f t="shared" si="18"/>
        <v>2378.2949999999983</v>
      </c>
      <c r="M159">
        <f>-'Future CF'!Q159</f>
        <v>-3375</v>
      </c>
      <c r="O159">
        <f t="shared" si="16"/>
        <v>96746.294999999998</v>
      </c>
      <c r="P159">
        <f t="shared" si="19"/>
        <v>-996.70500000000175</v>
      </c>
      <c r="Q159">
        <f t="shared" si="17"/>
        <v>-2293.75</v>
      </c>
      <c r="R159">
        <f t="shared" si="21"/>
        <v>-1.0302254985578536E-2</v>
      </c>
      <c r="S159">
        <f>R159-(bitcoin_futures!S163/100/360)</f>
        <v>-1.0450338318911869E-2</v>
      </c>
    </row>
    <row r="160" spans="1:19">
      <c r="A160" t="str">
        <f>bitcoin_futures!A164</f>
        <v>07.08.2024</v>
      </c>
      <c r="B160">
        <f>ROUND(bitcoin_futures!D164/bitcoin_futures!T164, 0)</f>
        <v>441</v>
      </c>
      <c r="C160">
        <f t="shared" si="20"/>
        <v>395</v>
      </c>
      <c r="D160">
        <f t="shared" si="20"/>
        <v>63645.56</v>
      </c>
      <c r="E160">
        <f t="shared" si="20"/>
        <v>29220</v>
      </c>
      <c r="F160">
        <f>'Future Returns'!S160*F$4</f>
        <v>14286.25</v>
      </c>
      <c r="I160">
        <f>(C160-C159)*bitcoin_futures!B164</f>
        <v>0</v>
      </c>
      <c r="J160">
        <f>C160*bitcoin_futures!T164</f>
        <v>49250.575000000004</v>
      </c>
      <c r="K160">
        <f t="shared" si="18"/>
        <v>-4833.2199999999939</v>
      </c>
      <c r="M160">
        <f>-'Future CF'!Q160</f>
        <v>2145</v>
      </c>
      <c r="O160">
        <f t="shared" si="16"/>
        <v>92756.825000000012</v>
      </c>
      <c r="P160">
        <f t="shared" si="19"/>
        <v>-2688.2199999999939</v>
      </c>
      <c r="Q160">
        <f t="shared" si="17"/>
        <v>843.75000000000728</v>
      </c>
      <c r="R160">
        <f t="shared" si="21"/>
        <v>-2.8981371451642438E-2</v>
      </c>
      <c r="S160">
        <f>R160-(bitcoin_futures!S164/100/360)</f>
        <v>-2.9129732562753547E-2</v>
      </c>
    </row>
    <row r="161" spans="1:19">
      <c r="A161" t="str">
        <f>bitcoin_futures!A165</f>
        <v>08.08.2024</v>
      </c>
      <c r="B161">
        <f>ROUND(bitcoin_futures!D165/bitcoin_futures!T165, 0)</f>
        <v>439</v>
      </c>
      <c r="C161">
        <f t="shared" si="20"/>
        <v>395</v>
      </c>
      <c r="D161">
        <f t="shared" si="20"/>
        <v>63645.56</v>
      </c>
      <c r="E161">
        <f t="shared" si="20"/>
        <v>29220</v>
      </c>
      <c r="F161">
        <f>'Future Returns'!S161*F$4</f>
        <v>13750</v>
      </c>
      <c r="I161">
        <f>(C161-C160)*bitcoin_futures!B165</f>
        <v>0</v>
      </c>
      <c r="J161">
        <f>C161*bitcoin_futures!T165</f>
        <v>53716.05</v>
      </c>
      <c r="K161">
        <f t="shared" si="18"/>
        <v>4465.4749999999985</v>
      </c>
      <c r="M161">
        <f>-'Future CF'!Q161</f>
        <v>-4695</v>
      </c>
      <c r="O161">
        <f t="shared" si="16"/>
        <v>96686.05</v>
      </c>
      <c r="P161">
        <f t="shared" si="19"/>
        <v>-229.52500000000146</v>
      </c>
      <c r="Q161">
        <f t="shared" si="17"/>
        <v>-536.25000000000728</v>
      </c>
      <c r="R161">
        <f t="shared" si="21"/>
        <v>-2.3739205397262735E-3</v>
      </c>
      <c r="S161">
        <f>R161-(bitcoin_futures!S165/100/360)</f>
        <v>-2.522364984170718E-3</v>
      </c>
    </row>
    <row r="162" spans="1:19">
      <c r="A162" t="str">
        <f>bitcoin_futures!A166</f>
        <v>09.08.2024</v>
      </c>
      <c r="B162">
        <f>ROUND(bitcoin_futures!D166/bitcoin_futures!T166, 0)</f>
        <v>447</v>
      </c>
      <c r="C162">
        <f t="shared" si="20"/>
        <v>395</v>
      </c>
      <c r="D162">
        <f t="shared" si="20"/>
        <v>63645.56</v>
      </c>
      <c r="E162">
        <f t="shared" si="20"/>
        <v>29220</v>
      </c>
      <c r="F162">
        <f>'Future Returns'!S162*F$4</f>
        <v>14923.75</v>
      </c>
      <c r="I162">
        <f>(C162-C161)*bitcoin_futures!B166</f>
        <v>0</v>
      </c>
      <c r="J162">
        <f>C162*bitcoin_futures!T166</f>
        <v>53471.15</v>
      </c>
      <c r="K162">
        <f t="shared" si="18"/>
        <v>-244.90000000000146</v>
      </c>
      <c r="M162">
        <f>-'Future CF'!Q162</f>
        <v>-1295</v>
      </c>
      <c r="O162">
        <f t="shared" si="16"/>
        <v>97614.9</v>
      </c>
      <c r="P162">
        <f t="shared" si="19"/>
        <v>-1539.9000000000015</v>
      </c>
      <c r="Q162">
        <f t="shared" si="17"/>
        <v>1173.7499999999927</v>
      </c>
      <c r="R162">
        <f t="shared" si="21"/>
        <v>-1.5775255621836435E-2</v>
      </c>
      <c r="S162">
        <f>R162-(bitcoin_futures!S166/100/360)</f>
        <v>-1.5923755621836434E-2</v>
      </c>
    </row>
    <row r="163" spans="1:19">
      <c r="A163" t="str">
        <f>bitcoin_futures!A167</f>
        <v>12.08.2024</v>
      </c>
      <c r="B163">
        <f>ROUND(bitcoin_futures!D167/bitcoin_futures!T167, 0)</f>
        <v>449</v>
      </c>
      <c r="C163">
        <f t="shared" si="20"/>
        <v>395</v>
      </c>
      <c r="D163">
        <f t="shared" si="20"/>
        <v>63645.56</v>
      </c>
      <c r="E163">
        <f t="shared" si="20"/>
        <v>29220</v>
      </c>
      <c r="F163">
        <f>'Future Returns'!S163*F$4</f>
        <v>15247.5</v>
      </c>
      <c r="I163">
        <f>(C163-C162)*bitcoin_futures!B167</f>
        <v>0</v>
      </c>
      <c r="J163">
        <f>C163*bitcoin_futures!T167</f>
        <v>51926.700000000004</v>
      </c>
      <c r="K163">
        <f t="shared" si="18"/>
        <v>-1544.4499999999971</v>
      </c>
      <c r="M163">
        <f>-'Future CF'!Q163</f>
        <v>1790</v>
      </c>
      <c r="O163">
        <f t="shared" si="16"/>
        <v>96394.200000000012</v>
      </c>
      <c r="P163">
        <f t="shared" si="19"/>
        <v>245.55000000000291</v>
      </c>
      <c r="Q163">
        <f t="shared" si="17"/>
        <v>323.75000000001455</v>
      </c>
      <c r="R163">
        <f t="shared" si="21"/>
        <v>2.5473524340676396E-3</v>
      </c>
      <c r="S163">
        <f>R163-(bitcoin_futures!S167/100/360)</f>
        <v>2.3985191007343063E-3</v>
      </c>
    </row>
    <row r="164" spans="1:19">
      <c r="A164" t="str">
        <f>bitcoin_futures!A168</f>
        <v>13.08.2024</v>
      </c>
      <c r="B164">
        <f>ROUND(bitcoin_futures!D168/bitcoin_futures!T168, 0)</f>
        <v>448</v>
      </c>
      <c r="C164">
        <f t="shared" si="20"/>
        <v>395</v>
      </c>
      <c r="D164">
        <f t="shared" si="20"/>
        <v>63645.56</v>
      </c>
      <c r="E164">
        <f t="shared" si="20"/>
        <v>29220</v>
      </c>
      <c r="F164">
        <f>'Future Returns'!S164*F$4</f>
        <v>14800</v>
      </c>
      <c r="I164">
        <f>(C164-C163)*bitcoin_futures!B168</f>
        <v>0</v>
      </c>
      <c r="J164">
        <f>C164*bitcoin_futures!T168</f>
        <v>53475.1</v>
      </c>
      <c r="K164">
        <f t="shared" si="18"/>
        <v>1548.3999999999942</v>
      </c>
      <c r="M164">
        <f>-'Future CF'!Q164</f>
        <v>-1905</v>
      </c>
      <c r="O164">
        <f t="shared" si="16"/>
        <v>97495.1</v>
      </c>
      <c r="P164">
        <f t="shared" si="19"/>
        <v>-356.60000000000582</v>
      </c>
      <c r="Q164">
        <f t="shared" si="17"/>
        <v>-447.5</v>
      </c>
      <c r="R164">
        <f t="shared" si="21"/>
        <v>-3.6576197162729797E-3</v>
      </c>
      <c r="S164">
        <f>R164-(bitcoin_futures!S168/100/360)</f>
        <v>-3.8053974940507576E-3</v>
      </c>
    </row>
    <row r="165" spans="1:19">
      <c r="A165" t="str">
        <f>bitcoin_futures!A169</f>
        <v>14.08.2024</v>
      </c>
      <c r="B165">
        <f>ROUND(bitcoin_futures!D169/bitcoin_futures!T169, 0)</f>
        <v>452</v>
      </c>
      <c r="C165">
        <f t="shared" si="20"/>
        <v>395</v>
      </c>
      <c r="D165">
        <f t="shared" si="20"/>
        <v>63645.56</v>
      </c>
      <c r="E165">
        <f t="shared" si="20"/>
        <v>29220</v>
      </c>
      <c r="F165">
        <f>'Future Returns'!S165*F$4</f>
        <v>15276.25</v>
      </c>
      <c r="I165">
        <f>(C165-C164)*bitcoin_futures!B169</f>
        <v>0</v>
      </c>
      <c r="J165">
        <f>C165*bitcoin_futures!T169</f>
        <v>51496.15</v>
      </c>
      <c r="K165">
        <f t="shared" si="18"/>
        <v>-1978.9499999999971</v>
      </c>
      <c r="M165">
        <f>-'Future CF'!Q165</f>
        <v>2025</v>
      </c>
      <c r="O165">
        <f t="shared" si="16"/>
        <v>95992.4</v>
      </c>
      <c r="P165">
        <f t="shared" si="19"/>
        <v>46.05000000000291</v>
      </c>
      <c r="Q165">
        <f t="shared" si="17"/>
        <v>476.24999999998545</v>
      </c>
      <c r="R165">
        <f t="shared" si="21"/>
        <v>4.7972547826705982E-4</v>
      </c>
      <c r="S165">
        <f>R165-(bitcoin_futures!S169/100/360)</f>
        <v>3.3180881160039318E-4</v>
      </c>
    </row>
    <row r="166" spans="1:19" s="3" customFormat="1">
      <c r="A166" s="3" t="str">
        <f>bitcoin_futures!A170</f>
        <v>15.08.2024</v>
      </c>
      <c r="B166">
        <f>ROUND(bitcoin_futures!D170/bitcoin_futures!T170, 0)</f>
        <v>434</v>
      </c>
      <c r="C166" s="3">
        <f>B166</f>
        <v>434</v>
      </c>
      <c r="D166" s="3">
        <f>B166*bitcoin_futures!T170</f>
        <v>57257.62</v>
      </c>
      <c r="E166" s="3">
        <f>'Future Returns'!S166</f>
        <v>29782.5</v>
      </c>
      <c r="F166" s="3">
        <f>'Future Returns'!S166*F$4</f>
        <v>14891.25</v>
      </c>
      <c r="I166">
        <f>(C166-C165)*bitcoin_futures!T170</f>
        <v>5145.2700000000004</v>
      </c>
      <c r="J166">
        <f>C166*bitcoin_futures!T170</f>
        <v>57257.62</v>
      </c>
      <c r="K166">
        <f t="shared" si="18"/>
        <v>616.20000000000073</v>
      </c>
      <c r="M166">
        <f>-'Future CF'!Q166</f>
        <v>1860</v>
      </c>
      <c r="O166">
        <f t="shared" si="16"/>
        <v>101931.37</v>
      </c>
      <c r="P166">
        <f t="shared" si="19"/>
        <v>2476.2000000000007</v>
      </c>
      <c r="Q166">
        <f t="shared" si="17"/>
        <v>5322.77</v>
      </c>
      <c r="R166">
        <f t="shared" si="21"/>
        <v>2.4292815842659632E-2</v>
      </c>
      <c r="S166">
        <f>R166-(bitcoin_futures!S170/100/360)</f>
        <v>2.4145010287104075E-2</v>
      </c>
    </row>
    <row r="167" spans="1:19">
      <c r="A167" t="str">
        <f>bitcoin_futures!A171</f>
        <v>16.08.2024</v>
      </c>
      <c r="B167">
        <f>ROUND(bitcoin_futures!D171/bitcoin_futures!T171, 0)</f>
        <v>449</v>
      </c>
      <c r="C167">
        <f t="shared" ref="C167:E186" si="22">C$166</f>
        <v>434</v>
      </c>
      <c r="D167">
        <f t="shared" si="22"/>
        <v>57257.62</v>
      </c>
      <c r="E167">
        <f t="shared" si="22"/>
        <v>29782.5</v>
      </c>
      <c r="F167">
        <f>'Future Returns'!S167*F$4</f>
        <v>14421.25</v>
      </c>
      <c r="I167">
        <f>(C167-C166)*bitcoin_futures!B171</f>
        <v>0</v>
      </c>
      <c r="J167">
        <f>C167*bitcoin_futures!T171</f>
        <v>57739.359999999993</v>
      </c>
      <c r="K167">
        <f t="shared" si="18"/>
        <v>481.73999999999069</v>
      </c>
      <c r="M167">
        <f>-'Future CF'!Q167</f>
        <v>-2805</v>
      </c>
      <c r="O167">
        <f t="shared" si="16"/>
        <v>101943.10999999999</v>
      </c>
      <c r="P167">
        <f t="shared" si="19"/>
        <v>-2323.2600000000093</v>
      </c>
      <c r="Q167">
        <f t="shared" si="17"/>
        <v>-470</v>
      </c>
      <c r="R167">
        <f t="shared" si="21"/>
        <v>-2.2789769705868396E-2</v>
      </c>
      <c r="S167">
        <f>R167-(bitcoin_futures!S171/100/360)</f>
        <v>-2.2938019705868395E-2</v>
      </c>
    </row>
    <row r="168" spans="1:19">
      <c r="A168" t="str">
        <f>bitcoin_futures!A172</f>
        <v>19.08.2024</v>
      </c>
      <c r="B168">
        <f>ROUND(bitcoin_futures!D172/bitcoin_futures!T172, 0)</f>
        <v>436</v>
      </c>
      <c r="C168">
        <f t="shared" si="22"/>
        <v>434</v>
      </c>
      <c r="D168">
        <f t="shared" si="22"/>
        <v>57257.62</v>
      </c>
      <c r="E168">
        <f t="shared" si="22"/>
        <v>29782.5</v>
      </c>
      <c r="F168">
        <f>'Future Returns'!S168*F$4</f>
        <v>15122.5</v>
      </c>
      <c r="I168">
        <f>(C168-C167)*bitcoin_futures!B172</f>
        <v>0</v>
      </c>
      <c r="J168">
        <f>C168*bitcoin_futures!T172</f>
        <v>58741.899999999994</v>
      </c>
      <c r="K168">
        <f t="shared" si="18"/>
        <v>1002.5400000000009</v>
      </c>
      <c r="M168">
        <f>-'Future CF'!Q168</f>
        <v>800</v>
      </c>
      <c r="O168">
        <f t="shared" si="16"/>
        <v>103646.9</v>
      </c>
      <c r="P168">
        <f t="shared" si="19"/>
        <v>1802.5400000000009</v>
      </c>
      <c r="Q168">
        <f t="shared" si="17"/>
        <v>701.25000000000728</v>
      </c>
      <c r="R168">
        <f t="shared" si="21"/>
        <v>1.7391161723119563E-2</v>
      </c>
      <c r="S168">
        <f>R168-(bitcoin_futures!S172/100/360)</f>
        <v>1.7242772834230674E-2</v>
      </c>
    </row>
    <row r="169" spans="1:19">
      <c r="A169" t="str">
        <f>bitcoin_futures!A173</f>
        <v>20.08.2024</v>
      </c>
      <c r="B169">
        <f>ROUND(bitcoin_futures!D173/bitcoin_futures!T173, 0)</f>
        <v>444</v>
      </c>
      <c r="C169">
        <f t="shared" si="22"/>
        <v>434</v>
      </c>
      <c r="D169">
        <f t="shared" si="22"/>
        <v>57257.62</v>
      </c>
      <c r="E169">
        <f t="shared" si="22"/>
        <v>29782.5</v>
      </c>
      <c r="F169">
        <f>'Future Returns'!S169*F$4</f>
        <v>14922.5</v>
      </c>
      <c r="I169">
        <f>(C169-C168)*bitcoin_futures!B173</f>
        <v>0</v>
      </c>
      <c r="J169">
        <f>C169*bitcoin_futures!T173</f>
        <v>58021.46</v>
      </c>
      <c r="K169">
        <f t="shared" si="18"/>
        <v>-720.43999999999505</v>
      </c>
      <c r="M169">
        <f>-'Future CF'!Q169</f>
        <v>-475</v>
      </c>
      <c r="O169">
        <f t="shared" si="16"/>
        <v>102726.45999999999</v>
      </c>
      <c r="P169">
        <f t="shared" si="19"/>
        <v>-1195.4399999999951</v>
      </c>
      <c r="Q169">
        <f t="shared" si="17"/>
        <v>-200.00000000000728</v>
      </c>
      <c r="R169">
        <f t="shared" si="21"/>
        <v>-1.163711861578794E-2</v>
      </c>
      <c r="S169">
        <f>R169-(bitcoin_futures!S173/100/360)</f>
        <v>-1.1784701949121273E-2</v>
      </c>
    </row>
    <row r="170" spans="1:19">
      <c r="A170" t="str">
        <f>bitcoin_futures!A174</f>
        <v>21.08.2024</v>
      </c>
      <c r="B170">
        <f>ROUND(bitcoin_futures!D174/bitcoin_futures!T174, 0)</f>
        <v>432</v>
      </c>
      <c r="C170">
        <f t="shared" si="22"/>
        <v>434</v>
      </c>
      <c r="D170">
        <f t="shared" si="22"/>
        <v>57257.62</v>
      </c>
      <c r="E170">
        <f t="shared" si="22"/>
        <v>29782.5</v>
      </c>
      <c r="F170">
        <f>'Future Returns'!S170*F$4</f>
        <v>15041.25</v>
      </c>
      <c r="I170">
        <f>(C170-C169)*bitcoin_futures!B174</f>
        <v>0</v>
      </c>
      <c r="J170">
        <f>C170*bitcoin_futures!T174</f>
        <v>61376.279999999992</v>
      </c>
      <c r="K170">
        <f t="shared" si="18"/>
        <v>3354.8199999999924</v>
      </c>
      <c r="M170">
        <f>-'Future CF'!Q170</f>
        <v>-2075</v>
      </c>
      <c r="O170">
        <f t="shared" si="16"/>
        <v>106200.03</v>
      </c>
      <c r="P170">
        <f t="shared" si="19"/>
        <v>1279.8199999999924</v>
      </c>
      <c r="Q170">
        <f t="shared" si="17"/>
        <v>118.75000000001455</v>
      </c>
      <c r="R170">
        <f t="shared" si="21"/>
        <v>1.205103237729775E-2</v>
      </c>
      <c r="S170">
        <f>R170-(bitcoin_futures!S174/100/360)</f>
        <v>1.1903921266186638E-2</v>
      </c>
    </row>
    <row r="171" spans="1:19">
      <c r="A171" t="str">
        <f>bitcoin_futures!A175</f>
        <v>22.08.2024</v>
      </c>
      <c r="B171">
        <f>ROUND(bitcoin_futures!D175/bitcoin_futures!T175, 0)</f>
        <v>451</v>
      </c>
      <c r="C171">
        <f t="shared" si="22"/>
        <v>434</v>
      </c>
      <c r="D171">
        <f t="shared" si="22"/>
        <v>57257.62</v>
      </c>
      <c r="E171">
        <f t="shared" si="22"/>
        <v>29782.5</v>
      </c>
      <c r="F171">
        <f>'Future Returns'!S171*F$4</f>
        <v>15560</v>
      </c>
      <c r="I171">
        <f>(C171-C170)*bitcoin_futures!B175</f>
        <v>0</v>
      </c>
      <c r="J171">
        <f>C171*bitcoin_futures!T175</f>
        <v>58073.54</v>
      </c>
      <c r="K171">
        <f t="shared" si="18"/>
        <v>-3302.7399999999907</v>
      </c>
      <c r="M171">
        <f>-'Future CF'!Q171</f>
        <v>1405</v>
      </c>
      <c r="O171">
        <f t="shared" si="16"/>
        <v>103416.04000000001</v>
      </c>
      <c r="P171">
        <f t="shared" si="19"/>
        <v>-1897.7399999999907</v>
      </c>
      <c r="Q171">
        <f t="shared" si="17"/>
        <v>518.75</v>
      </c>
      <c r="R171">
        <f t="shared" si="21"/>
        <v>-1.8350538272399432E-2</v>
      </c>
      <c r="S171">
        <f>R171-(bitcoin_futures!S175/100/360)</f>
        <v>-1.8498149383510545E-2</v>
      </c>
    </row>
    <row r="172" spans="1:19">
      <c r="A172" t="str">
        <f>bitcoin_futures!A176</f>
        <v>23.08.2024</v>
      </c>
      <c r="B172">
        <f>ROUND(bitcoin_futures!D176/bitcoin_futures!T176, 0)</f>
        <v>424</v>
      </c>
      <c r="C172">
        <f t="shared" si="22"/>
        <v>434</v>
      </c>
      <c r="D172">
        <f t="shared" si="22"/>
        <v>57257.62</v>
      </c>
      <c r="E172">
        <f t="shared" si="22"/>
        <v>29782.5</v>
      </c>
      <c r="F172">
        <f>'Future Returns'!S172*F$4</f>
        <v>15208.75</v>
      </c>
      <c r="I172">
        <f>(C172-C171)*bitcoin_futures!B176</f>
        <v>0</v>
      </c>
      <c r="J172">
        <f>C172*bitcoin_futures!T176</f>
        <v>65104.34</v>
      </c>
      <c r="K172">
        <f t="shared" si="18"/>
        <v>7030.7999999999956</v>
      </c>
      <c r="M172">
        <f>-'Future CF'!Q172</f>
        <v>-3495</v>
      </c>
      <c r="O172">
        <f t="shared" si="16"/>
        <v>110095.59</v>
      </c>
      <c r="P172">
        <f t="shared" si="19"/>
        <v>3535.7999999999956</v>
      </c>
      <c r="Q172">
        <f t="shared" si="17"/>
        <v>-351.25000000000728</v>
      </c>
      <c r="R172">
        <f t="shared" si="21"/>
        <v>3.2115727796181444E-2</v>
      </c>
      <c r="S172">
        <f>R172-(bitcoin_futures!S176/100/360)</f>
        <v>3.1968450018403663E-2</v>
      </c>
    </row>
    <row r="173" spans="1:19">
      <c r="A173" t="str">
        <f>bitcoin_futures!A177</f>
        <v>26.08.2024</v>
      </c>
      <c r="B173">
        <f>ROUND(bitcoin_futures!D177/bitcoin_futures!T177, 0)</f>
        <v>432</v>
      </c>
      <c r="C173">
        <f t="shared" si="22"/>
        <v>434</v>
      </c>
      <c r="D173">
        <f t="shared" si="22"/>
        <v>57257.62</v>
      </c>
      <c r="E173">
        <f t="shared" si="22"/>
        <v>29782.5</v>
      </c>
      <c r="F173">
        <f>'Future Returns'!S173*F$4</f>
        <v>16082.5</v>
      </c>
      <c r="I173">
        <f>(C173-C172)*bitcoin_futures!B177</f>
        <v>0</v>
      </c>
      <c r="J173">
        <f>C173*bitcoin_futures!T177</f>
        <v>63754.600000000006</v>
      </c>
      <c r="K173">
        <f t="shared" si="18"/>
        <v>-1349.7399999999907</v>
      </c>
      <c r="M173">
        <f>-'Future CF'!Q173</f>
        <v>470</v>
      </c>
      <c r="O173">
        <f t="shared" si="16"/>
        <v>109619.6</v>
      </c>
      <c r="P173">
        <f t="shared" si="19"/>
        <v>-879.73999999999069</v>
      </c>
      <c r="Q173">
        <f t="shared" si="17"/>
        <v>873.75</v>
      </c>
      <c r="R173">
        <f t="shared" si="21"/>
        <v>-8.0253896201043489E-3</v>
      </c>
      <c r="S173">
        <f>R173-(bitcoin_futures!S177/100/360)</f>
        <v>-8.1735007312154599E-3</v>
      </c>
    </row>
    <row r="174" spans="1:19">
      <c r="A174" t="str">
        <f>bitcoin_futures!A178</f>
        <v>27.08.2024</v>
      </c>
      <c r="B174">
        <f>ROUND(bitcoin_futures!D178/bitcoin_futures!T178, 0)</f>
        <v>443</v>
      </c>
      <c r="C174">
        <f t="shared" si="22"/>
        <v>434</v>
      </c>
      <c r="D174">
        <f t="shared" si="22"/>
        <v>57257.62</v>
      </c>
      <c r="E174">
        <f t="shared" si="22"/>
        <v>29782.5</v>
      </c>
      <c r="F174">
        <f>'Future Returns'!S174*F$4</f>
        <v>15965</v>
      </c>
      <c r="I174">
        <f>(C174-C173)*bitcoin_futures!B178</f>
        <v>0</v>
      </c>
      <c r="J174">
        <f>C174*bitcoin_futures!T178</f>
        <v>60764.34</v>
      </c>
      <c r="K174">
        <f t="shared" si="18"/>
        <v>-2990.2600000000093</v>
      </c>
      <c r="M174">
        <f>-'Future CF'!Q174</f>
        <v>1320</v>
      </c>
      <c r="O174">
        <f t="shared" si="16"/>
        <v>106511.84</v>
      </c>
      <c r="P174">
        <f t="shared" si="19"/>
        <v>-1670.2600000000093</v>
      </c>
      <c r="Q174">
        <f t="shared" si="17"/>
        <v>-117.5</v>
      </c>
      <c r="R174">
        <f t="shared" si="21"/>
        <v>-1.5681449123402708E-2</v>
      </c>
      <c r="S174">
        <f>R174-(bitcoin_futures!S178/100/360)</f>
        <v>-1.5829504678958262E-2</v>
      </c>
    </row>
    <row r="175" spans="1:19">
      <c r="A175" t="str">
        <f>bitcoin_futures!A179</f>
        <v>28.08.2024</v>
      </c>
      <c r="B175">
        <f>ROUND(bitcoin_futures!D179/bitcoin_futures!T179, 0)</f>
        <v>449</v>
      </c>
      <c r="C175">
        <f t="shared" si="22"/>
        <v>434</v>
      </c>
      <c r="D175">
        <f t="shared" si="22"/>
        <v>57257.62</v>
      </c>
      <c r="E175">
        <f t="shared" si="22"/>
        <v>29782.5</v>
      </c>
      <c r="F175">
        <f>'Future Returns'!S175*F$4</f>
        <v>15635</v>
      </c>
      <c r="I175">
        <f>(C175-C174)*bitcoin_futures!B179</f>
        <v>0</v>
      </c>
      <c r="J175">
        <f>C175*bitcoin_futures!T179</f>
        <v>57327.060000000005</v>
      </c>
      <c r="K175">
        <f t="shared" si="18"/>
        <v>-3437.2799999999916</v>
      </c>
      <c r="M175">
        <f>-'Future CF'!Q175</f>
        <v>3200</v>
      </c>
      <c r="O175">
        <f t="shared" si="16"/>
        <v>102744.56</v>
      </c>
      <c r="P175">
        <f t="shared" si="19"/>
        <v>-237.27999999999156</v>
      </c>
      <c r="Q175">
        <f t="shared" si="17"/>
        <v>-330.00000000000728</v>
      </c>
      <c r="R175">
        <f t="shared" si="21"/>
        <v>-2.3094166737391408E-3</v>
      </c>
      <c r="S175">
        <f>R175-(bitcoin_futures!S179/100/360)</f>
        <v>-2.4570277848502517E-3</v>
      </c>
    </row>
    <row r="176" spans="1:19">
      <c r="A176" t="str">
        <f>bitcoin_futures!A180</f>
        <v>29.08.2024</v>
      </c>
      <c r="B176">
        <f>ROUND(bitcoin_futures!D180/bitcoin_futures!T180, 0)</f>
        <v>448</v>
      </c>
      <c r="C176">
        <f t="shared" si="22"/>
        <v>434</v>
      </c>
      <c r="D176">
        <f t="shared" si="22"/>
        <v>57257.62</v>
      </c>
      <c r="E176">
        <f t="shared" si="22"/>
        <v>29782.5</v>
      </c>
      <c r="F176">
        <f>'Future Returns'!S176*F$4</f>
        <v>14835</v>
      </c>
      <c r="I176">
        <f>(C176-C175)*bitcoin_futures!B180</f>
        <v>0</v>
      </c>
      <c r="J176">
        <f>C176*bitcoin_futures!T180</f>
        <v>57531.040000000001</v>
      </c>
      <c r="K176">
        <f t="shared" si="18"/>
        <v>203.97999999999593</v>
      </c>
      <c r="M176">
        <f>-'Future CF'!Q176</f>
        <v>-305</v>
      </c>
      <c r="O176">
        <f t="shared" si="16"/>
        <v>102148.54000000001</v>
      </c>
      <c r="P176">
        <f t="shared" si="19"/>
        <v>-101.02000000000407</v>
      </c>
      <c r="Q176">
        <f t="shared" si="17"/>
        <v>-799.99999999998545</v>
      </c>
      <c r="R176">
        <f t="shared" si="21"/>
        <v>-9.8895197131553783E-4</v>
      </c>
      <c r="S176">
        <f>R176-(bitcoin_futures!S180/100/360)</f>
        <v>-1.13592419353776E-3</v>
      </c>
    </row>
    <row r="177" spans="1:19">
      <c r="A177" t="str">
        <f>bitcoin_futures!A181</f>
        <v>30.08.2024</v>
      </c>
      <c r="B177">
        <f>ROUND(bitcoin_futures!D181/bitcoin_futures!T181, 0)</f>
        <v>445</v>
      </c>
      <c r="C177">
        <f t="shared" si="22"/>
        <v>434</v>
      </c>
      <c r="D177">
        <f t="shared" si="22"/>
        <v>57257.62</v>
      </c>
      <c r="E177">
        <f t="shared" si="22"/>
        <v>29782.5</v>
      </c>
      <c r="F177">
        <f>'Future Returns'!S177*F$4</f>
        <v>14911.25</v>
      </c>
      <c r="I177">
        <f>(C177-C176)*bitcoin_futures!B181</f>
        <v>0</v>
      </c>
      <c r="J177">
        <f>C177*bitcoin_futures!T181</f>
        <v>57470.279999999992</v>
      </c>
      <c r="K177">
        <f t="shared" si="18"/>
        <v>-60.760000000009313</v>
      </c>
      <c r="M177">
        <f>-'Future CF'!Q177</f>
        <v>665</v>
      </c>
      <c r="O177">
        <f t="shared" si="16"/>
        <v>102164.03</v>
      </c>
      <c r="P177">
        <f t="shared" si="19"/>
        <v>604.23999999999069</v>
      </c>
      <c r="Q177">
        <f t="shared" si="17"/>
        <v>76.25</v>
      </c>
      <c r="R177">
        <f t="shared" si="21"/>
        <v>5.9144103849465479E-3</v>
      </c>
      <c r="S177">
        <f>R177-(bitcoin_futures!S181/100/360)</f>
        <v>5.7681326071687697E-3</v>
      </c>
    </row>
    <row r="178" spans="1:19">
      <c r="A178" t="str">
        <f>bitcoin_futures!A182</f>
        <v>02.09.2024</v>
      </c>
      <c r="B178">
        <f>ROUND(bitcoin_futures!D182/bitcoin_futures!T182, 0)</f>
        <v>441</v>
      </c>
      <c r="C178">
        <f t="shared" si="22"/>
        <v>434</v>
      </c>
      <c r="D178">
        <f t="shared" si="22"/>
        <v>57257.62</v>
      </c>
      <c r="E178">
        <f t="shared" si="22"/>
        <v>29782.5</v>
      </c>
      <c r="F178">
        <f>'Future Returns'!S178*F$4</f>
        <v>14745</v>
      </c>
      <c r="I178">
        <f>(C178-C177)*bitcoin_futures!B182</f>
        <v>0</v>
      </c>
      <c r="J178">
        <f>C178*bitcoin_futures!T182</f>
        <v>57470.279999999992</v>
      </c>
      <c r="K178">
        <f t="shared" si="18"/>
        <v>0</v>
      </c>
      <c r="M178">
        <f>-'Future CF'!Q178</f>
        <v>0</v>
      </c>
      <c r="O178">
        <f t="shared" si="16"/>
        <v>101997.78</v>
      </c>
      <c r="P178">
        <f t="shared" si="19"/>
        <v>0</v>
      </c>
      <c r="Q178">
        <f t="shared" si="17"/>
        <v>-166.25</v>
      </c>
      <c r="R178">
        <f t="shared" si="21"/>
        <v>0</v>
      </c>
      <c r="S178">
        <f>R178-(bitcoin_futures!S182/100/360)</f>
        <v>-1.4627777777777778E-4</v>
      </c>
    </row>
    <row r="179" spans="1:19">
      <c r="A179" t="str">
        <f>bitcoin_futures!A183</f>
        <v>03.09.2024</v>
      </c>
      <c r="B179">
        <f>ROUND(bitcoin_futures!D183/bitcoin_futures!T183, 0)</f>
        <v>474</v>
      </c>
      <c r="C179">
        <f t="shared" si="22"/>
        <v>434</v>
      </c>
      <c r="D179">
        <f t="shared" si="22"/>
        <v>57257.62</v>
      </c>
      <c r="E179">
        <f t="shared" si="22"/>
        <v>29782.5</v>
      </c>
      <c r="F179">
        <f>'Future Returns'!S179*F$4</f>
        <v>14745</v>
      </c>
      <c r="I179">
        <f>(C179-C178)*bitcoin_futures!B183</f>
        <v>0</v>
      </c>
      <c r="J179">
        <f>C179*bitcoin_futures!T183</f>
        <v>53086.879999999997</v>
      </c>
      <c r="K179">
        <f t="shared" si="18"/>
        <v>-4383.3999999999942</v>
      </c>
      <c r="M179">
        <f>-'Future CF'!Q179</f>
        <v>740</v>
      </c>
      <c r="O179">
        <f t="shared" si="16"/>
        <v>97614.38</v>
      </c>
      <c r="P179">
        <f t="shared" si="19"/>
        <v>-3643.3999999999942</v>
      </c>
      <c r="Q179">
        <f t="shared" si="17"/>
        <v>0</v>
      </c>
      <c r="R179">
        <f t="shared" si="21"/>
        <v>-3.7324418799771039E-2</v>
      </c>
      <c r="S179">
        <f>R179-(bitcoin_futures!S183/100/360)</f>
        <v>-3.7469974355326598E-2</v>
      </c>
    </row>
    <row r="180" spans="1:19">
      <c r="A180" t="str">
        <f>bitcoin_futures!A184</f>
        <v>04.09.2024</v>
      </c>
      <c r="B180">
        <f>ROUND(bitcoin_futures!D184/bitcoin_futures!T184, 0)</f>
        <v>463</v>
      </c>
      <c r="C180">
        <f t="shared" si="22"/>
        <v>434</v>
      </c>
      <c r="D180">
        <f t="shared" si="22"/>
        <v>57257.62</v>
      </c>
      <c r="E180">
        <f t="shared" si="22"/>
        <v>29782.5</v>
      </c>
      <c r="F180">
        <f>'Future Returns'!S180*F$4</f>
        <v>14560</v>
      </c>
      <c r="I180">
        <f>(C180-C179)*bitcoin_futures!B184</f>
        <v>0</v>
      </c>
      <c r="J180">
        <f>C180*bitcoin_futures!T184</f>
        <v>54184.899999999994</v>
      </c>
      <c r="K180">
        <f t="shared" si="18"/>
        <v>1098.0199999999968</v>
      </c>
      <c r="M180">
        <f>-'Future CF'!Q180</f>
        <v>-115</v>
      </c>
      <c r="O180">
        <f t="shared" si="16"/>
        <v>98527.4</v>
      </c>
      <c r="P180">
        <f t="shared" si="19"/>
        <v>983.0199999999968</v>
      </c>
      <c r="Q180">
        <f t="shared" si="17"/>
        <v>-185.00000000000728</v>
      </c>
      <c r="R180">
        <f t="shared" si="21"/>
        <v>9.9771231149913316E-3</v>
      </c>
      <c r="S180">
        <f>R180-(bitcoin_futures!S184/100/360)</f>
        <v>9.8330397816579988E-3</v>
      </c>
    </row>
    <row r="181" spans="1:19">
      <c r="A181" t="str">
        <f>bitcoin_futures!A185</f>
        <v>05.09.2024</v>
      </c>
      <c r="B181">
        <f>ROUND(bitcoin_futures!D185/bitcoin_futures!T185, 0)</f>
        <v>470</v>
      </c>
      <c r="C181">
        <f t="shared" si="22"/>
        <v>434</v>
      </c>
      <c r="D181">
        <f t="shared" si="22"/>
        <v>57257.62</v>
      </c>
      <c r="E181">
        <f t="shared" si="22"/>
        <v>29782.5</v>
      </c>
      <c r="F181">
        <f>'Future Returns'!S181*F$4</f>
        <v>14588.75</v>
      </c>
      <c r="I181">
        <f>(C181-C180)*bitcoin_futures!B185</f>
        <v>0</v>
      </c>
      <c r="J181">
        <f>C181*bitcoin_futures!T185</f>
        <v>51893.38</v>
      </c>
      <c r="K181">
        <f t="shared" si="18"/>
        <v>-2291.5199999999968</v>
      </c>
      <c r="M181">
        <f>-'Future CF'!Q181</f>
        <v>2140</v>
      </c>
      <c r="O181">
        <f t="shared" si="16"/>
        <v>96264.63</v>
      </c>
      <c r="P181">
        <f t="shared" si="19"/>
        <v>-151.5199999999968</v>
      </c>
      <c r="Q181">
        <f t="shared" si="17"/>
        <v>28.750000000007276</v>
      </c>
      <c r="R181">
        <f t="shared" si="21"/>
        <v>-1.5739945190668347E-3</v>
      </c>
      <c r="S181">
        <f>R181-(bitcoin_futures!S185/100/360)</f>
        <v>-1.7169667412890569E-3</v>
      </c>
    </row>
    <row r="182" spans="1:19">
      <c r="A182" t="str">
        <f>bitcoin_futures!A186</f>
        <v>06.09.2024</v>
      </c>
      <c r="B182">
        <f>ROUND(bitcoin_futures!D186/bitcoin_futures!T186, 0)</f>
        <v>469</v>
      </c>
      <c r="C182">
        <f t="shared" si="22"/>
        <v>434</v>
      </c>
      <c r="D182">
        <f t="shared" si="22"/>
        <v>57257.62</v>
      </c>
      <c r="E182">
        <f t="shared" si="22"/>
        <v>29782.5</v>
      </c>
      <c r="F182">
        <f>'Future Returns'!S182*F$4</f>
        <v>14053.75</v>
      </c>
      <c r="I182">
        <f>(C182-C181)*bitcoin_futures!B186</f>
        <v>0</v>
      </c>
      <c r="J182">
        <f>C182*bitcoin_futures!T186</f>
        <v>49606.2</v>
      </c>
      <c r="K182">
        <f t="shared" si="18"/>
        <v>-2287.1800000000003</v>
      </c>
      <c r="M182">
        <f>-'Future CF'!Q182</f>
        <v>2520</v>
      </c>
      <c r="O182">
        <f t="shared" si="16"/>
        <v>93442.45</v>
      </c>
      <c r="P182">
        <f t="shared" si="19"/>
        <v>232.81999999999971</v>
      </c>
      <c r="Q182">
        <f t="shared" si="17"/>
        <v>-535.00000000000728</v>
      </c>
      <c r="R182">
        <f t="shared" si="21"/>
        <v>2.491587067762026E-3</v>
      </c>
      <c r="S182">
        <f>R182-(bitcoin_futures!S186/100/360)</f>
        <v>2.3491426233175814E-3</v>
      </c>
    </row>
    <row r="183" spans="1:19">
      <c r="A183" t="str">
        <f>bitcoin_futures!A187</f>
        <v>09.09.2024</v>
      </c>
      <c r="B183">
        <f>ROUND(bitcoin_futures!D187/bitcoin_futures!T187, 0)</f>
        <v>455</v>
      </c>
      <c r="C183">
        <f t="shared" si="22"/>
        <v>434</v>
      </c>
      <c r="D183">
        <f t="shared" si="22"/>
        <v>57257.62</v>
      </c>
      <c r="E183">
        <f t="shared" si="22"/>
        <v>29782.5</v>
      </c>
      <c r="F183">
        <f>'Future Returns'!S183*F$4</f>
        <v>13423.75</v>
      </c>
      <c r="I183">
        <f>(C183-C182)*bitcoin_futures!B187</f>
        <v>0</v>
      </c>
      <c r="J183">
        <f>C183*bitcoin_futures!T187</f>
        <v>54171.88</v>
      </c>
      <c r="K183">
        <f t="shared" si="18"/>
        <v>4565.68</v>
      </c>
      <c r="M183">
        <f>-'Future CF'!Q183</f>
        <v>-3715</v>
      </c>
      <c r="O183">
        <f t="shared" si="16"/>
        <v>97378.13</v>
      </c>
      <c r="P183">
        <f t="shared" si="19"/>
        <v>850.68000000000029</v>
      </c>
      <c r="Q183">
        <f t="shared" si="17"/>
        <v>-629.99999999999272</v>
      </c>
      <c r="R183">
        <f t="shared" si="21"/>
        <v>8.7358424319711244E-3</v>
      </c>
      <c r="S183">
        <f>R183-(bitcoin_futures!S187/100/360)</f>
        <v>8.5943702097489028E-3</v>
      </c>
    </row>
    <row r="184" spans="1:19">
      <c r="A184" t="str">
        <f>bitcoin_futures!A188</f>
        <v>10.09.2024</v>
      </c>
      <c r="B184">
        <f>ROUND(bitcoin_futures!D188/bitcoin_futures!T188, 0)</f>
        <v>445</v>
      </c>
      <c r="C184">
        <f t="shared" si="22"/>
        <v>434</v>
      </c>
      <c r="D184">
        <f t="shared" si="22"/>
        <v>57257.62</v>
      </c>
      <c r="E184">
        <f t="shared" si="22"/>
        <v>29782.5</v>
      </c>
      <c r="F184">
        <f>'Future Returns'!S184*F$4</f>
        <v>14352.5</v>
      </c>
      <c r="I184">
        <f>(C184-C183)*bitcoin_futures!B188</f>
        <v>0</v>
      </c>
      <c r="J184">
        <f>C184*bitcoin_futures!T188</f>
        <v>56263.759999999995</v>
      </c>
      <c r="K184">
        <f t="shared" si="18"/>
        <v>2091.8799999999974</v>
      </c>
      <c r="M184">
        <f>-'Future CF'!Q184</f>
        <v>-785</v>
      </c>
      <c r="O184">
        <f t="shared" si="16"/>
        <v>100398.76</v>
      </c>
      <c r="P184">
        <f t="shared" si="19"/>
        <v>1306.8799999999974</v>
      </c>
      <c r="Q184">
        <f t="shared" si="17"/>
        <v>928.74999999999272</v>
      </c>
      <c r="R184">
        <f t="shared" si="21"/>
        <v>1.301689383414693E-2</v>
      </c>
      <c r="S184">
        <f>R184-(bitcoin_futures!S188/100/360)</f>
        <v>1.2876727167480263E-2</v>
      </c>
    </row>
    <row r="185" spans="1:19">
      <c r="A185" t="str">
        <f>bitcoin_futures!A189</f>
        <v>11.09.2024</v>
      </c>
      <c r="B185">
        <f>ROUND(bitcoin_futures!D189/bitcoin_futures!T189, 0)</f>
        <v>445</v>
      </c>
      <c r="C185">
        <f t="shared" si="22"/>
        <v>434</v>
      </c>
      <c r="D185">
        <f t="shared" si="22"/>
        <v>57257.62</v>
      </c>
      <c r="E185">
        <f t="shared" si="22"/>
        <v>29782.5</v>
      </c>
      <c r="F185">
        <f>'Future Returns'!S185*F$4</f>
        <v>14548.75</v>
      </c>
      <c r="I185">
        <f>(C185-C184)*bitcoin_futures!B189</f>
        <v>0</v>
      </c>
      <c r="J185">
        <f>C185*bitcoin_futures!T189</f>
        <v>56107.520000000004</v>
      </c>
      <c r="K185">
        <f t="shared" si="18"/>
        <v>-156.23999999999069</v>
      </c>
      <c r="M185">
        <f>-'Future CF'!Q185</f>
        <v>335</v>
      </c>
      <c r="O185">
        <f t="shared" si="16"/>
        <v>100438.77</v>
      </c>
      <c r="P185">
        <f t="shared" si="19"/>
        <v>178.76000000000931</v>
      </c>
      <c r="Q185">
        <f t="shared" si="17"/>
        <v>196.25</v>
      </c>
      <c r="R185">
        <f t="shared" si="21"/>
        <v>1.7797908118549173E-3</v>
      </c>
      <c r="S185">
        <f>R185-(bitcoin_futures!S189/100/360)</f>
        <v>1.638318589632695E-3</v>
      </c>
    </row>
    <row r="186" spans="1:19">
      <c r="A186" t="str">
        <f>bitcoin_futures!A190</f>
        <v>12.09.2024</v>
      </c>
      <c r="B186">
        <f>ROUND(bitcoin_futures!D190/bitcoin_futures!T190, 0)</f>
        <v>446</v>
      </c>
      <c r="C186">
        <f t="shared" si="22"/>
        <v>434</v>
      </c>
      <c r="D186">
        <f t="shared" si="22"/>
        <v>57257.62</v>
      </c>
      <c r="E186">
        <f t="shared" si="22"/>
        <v>29782.5</v>
      </c>
      <c r="F186">
        <f>'Future Returns'!S186*F$4</f>
        <v>14465</v>
      </c>
      <c r="I186">
        <f>(C186-C185)*bitcoin_futures!B190</f>
        <v>0</v>
      </c>
      <c r="J186">
        <f>C186*bitcoin_futures!T190</f>
        <v>56754.180000000008</v>
      </c>
      <c r="K186">
        <f t="shared" si="18"/>
        <v>646.66000000000349</v>
      </c>
      <c r="M186">
        <f>-'Future CF'!Q186</f>
        <v>-720</v>
      </c>
      <c r="O186">
        <f t="shared" si="16"/>
        <v>101001.68000000001</v>
      </c>
      <c r="P186">
        <f t="shared" si="19"/>
        <v>-73.339999999996508</v>
      </c>
      <c r="Q186">
        <f t="shared" si="17"/>
        <v>-83.75</v>
      </c>
      <c r="R186">
        <f t="shared" si="21"/>
        <v>-7.2612653571699508E-4</v>
      </c>
      <c r="S186">
        <f>R186-(bitcoin_futures!S190/100/360)</f>
        <v>-8.6693209127255066E-4</v>
      </c>
    </row>
    <row r="187" spans="1:19" s="3" customFormat="1">
      <c r="A187" s="3" t="str">
        <f>bitcoin_futures!A191</f>
        <v>13.09.2024</v>
      </c>
      <c r="B187">
        <f>ROUND(bitcoin_futures!D191/bitcoin_futures!T191, 0)</f>
        <v>423</v>
      </c>
      <c r="C187" s="3">
        <f>B187</f>
        <v>423</v>
      </c>
      <c r="D187" s="3">
        <f>B187*bitcoin_futures!T191</f>
        <v>59841.81</v>
      </c>
      <c r="E187" s="3">
        <f>'Future Returns'!S187</f>
        <v>29507.5</v>
      </c>
      <c r="F187" s="3">
        <f>'Future Returns'!S187*F$4</f>
        <v>14753.75</v>
      </c>
      <c r="I187">
        <f>(C187-C186)*bitcoin_futures!T191</f>
        <v>-1556.17</v>
      </c>
      <c r="J187">
        <f>C187*bitcoin_futures!T191</f>
        <v>59841.81</v>
      </c>
      <c r="K187">
        <f t="shared" si="18"/>
        <v>4643.7999999999902</v>
      </c>
      <c r="M187">
        <f>-'Future CF'!Q187</f>
        <v>-1355</v>
      </c>
      <c r="O187">
        <f t="shared" si="16"/>
        <v>104103.06</v>
      </c>
      <c r="P187">
        <f t="shared" si="19"/>
        <v>3288.7999999999902</v>
      </c>
      <c r="Q187">
        <f t="shared" si="17"/>
        <v>-1542.42</v>
      </c>
      <c r="R187">
        <f t="shared" si="21"/>
        <v>3.1591770693387783E-2</v>
      </c>
      <c r="S187">
        <f>R187-(bitcoin_futures!S191/100/360)</f>
        <v>3.1452826248943341E-2</v>
      </c>
    </row>
    <row r="188" spans="1:19">
      <c r="A188" t="str">
        <f>bitcoin_futures!A192</f>
        <v>16.09.2024</v>
      </c>
      <c r="B188">
        <f>ROUND(bitcoin_futures!D192/bitcoin_futures!T192, 0)</f>
        <v>431</v>
      </c>
      <c r="C188">
        <f t="shared" ref="C188:E208" si="23">C$187</f>
        <v>423</v>
      </c>
      <c r="D188">
        <f t="shared" si="23"/>
        <v>59841.81</v>
      </c>
      <c r="E188">
        <f t="shared" si="23"/>
        <v>29507.5</v>
      </c>
      <c r="F188">
        <f>'Future Returns'!S188*F$4</f>
        <v>15096.25</v>
      </c>
      <c r="I188">
        <f>(C188-C187)*bitcoin_futures!B192</f>
        <v>0</v>
      </c>
      <c r="J188">
        <f>C188*bitcoin_futures!T192</f>
        <v>56906.19</v>
      </c>
      <c r="K188">
        <f t="shared" si="18"/>
        <v>-2935.6199999999953</v>
      </c>
      <c r="M188">
        <f>-'Future CF'!Q188</f>
        <v>1965</v>
      </c>
      <c r="O188">
        <f t="shared" si="16"/>
        <v>101509.94</v>
      </c>
      <c r="P188">
        <f t="shared" si="19"/>
        <v>-970.61999999999534</v>
      </c>
      <c r="Q188">
        <f t="shared" si="17"/>
        <v>342.5</v>
      </c>
      <c r="R188">
        <f t="shared" si="21"/>
        <v>-9.561822221547913E-3</v>
      </c>
      <c r="S188">
        <f>R188-(bitcoin_futures!S192/100/360)</f>
        <v>-9.698211110436802E-3</v>
      </c>
    </row>
    <row r="189" spans="1:19">
      <c r="A189" t="str">
        <f>bitcoin_futures!A193</f>
        <v>17.09.2024</v>
      </c>
      <c r="B189">
        <f>ROUND(bitcoin_futures!D193/bitcoin_futures!T193, 0)</f>
        <v>460</v>
      </c>
      <c r="C189">
        <f t="shared" si="23"/>
        <v>423</v>
      </c>
      <c r="D189">
        <f t="shared" si="23"/>
        <v>59841.81</v>
      </c>
      <c r="E189">
        <f t="shared" si="23"/>
        <v>29507.5</v>
      </c>
      <c r="F189">
        <f>'Future Returns'!S189*F$4</f>
        <v>14605</v>
      </c>
      <c r="I189">
        <f>(C189-C188)*bitcoin_futures!B193</f>
        <v>0</v>
      </c>
      <c r="J189">
        <f>C189*bitcoin_futures!T193</f>
        <v>55527.210000000006</v>
      </c>
      <c r="K189">
        <f t="shared" si="18"/>
        <v>-1378.9799999999959</v>
      </c>
      <c r="M189">
        <f>-'Future CF'!Q189</f>
        <v>-2130</v>
      </c>
      <c r="O189">
        <f t="shared" si="16"/>
        <v>99639.71</v>
      </c>
      <c r="P189">
        <f t="shared" si="19"/>
        <v>-3508.9799999999959</v>
      </c>
      <c r="Q189">
        <f t="shared" si="17"/>
        <v>-491.25</v>
      </c>
      <c r="R189">
        <f t="shared" si="21"/>
        <v>-3.5216682184241559E-2</v>
      </c>
      <c r="S189">
        <f>R189-(bitcoin_futures!S193/100/360)</f>
        <v>-3.5353182184241556E-2</v>
      </c>
    </row>
    <row r="190" spans="1:19">
      <c r="A190" t="str">
        <f>bitcoin_futures!A194</f>
        <v>18.09.2024</v>
      </c>
      <c r="B190">
        <f>ROUND(bitcoin_futures!D194/bitcoin_futures!T194, 0)</f>
        <v>455</v>
      </c>
      <c r="C190">
        <f t="shared" si="23"/>
        <v>423</v>
      </c>
      <c r="D190">
        <f t="shared" si="23"/>
        <v>59841.81</v>
      </c>
      <c r="E190">
        <f t="shared" si="23"/>
        <v>29507.5</v>
      </c>
      <c r="F190">
        <f>'Future Returns'!S190*F$4</f>
        <v>15137.5</v>
      </c>
      <c r="I190">
        <f>(C190-C189)*bitcoin_futures!B194</f>
        <v>0</v>
      </c>
      <c r="J190">
        <f>C190*bitcoin_futures!T194</f>
        <v>56119.409999999996</v>
      </c>
      <c r="K190">
        <f t="shared" si="18"/>
        <v>592.19999999998981</v>
      </c>
      <c r="M190">
        <f>-'Future CF'!Q190</f>
        <v>-30</v>
      </c>
      <c r="O190">
        <f t="shared" si="16"/>
        <v>100764.41</v>
      </c>
      <c r="P190">
        <f t="shared" si="19"/>
        <v>562.19999999998981</v>
      </c>
      <c r="Q190">
        <f t="shared" si="17"/>
        <v>532.50000000000728</v>
      </c>
      <c r="R190">
        <f t="shared" si="21"/>
        <v>5.5793508839082151E-3</v>
      </c>
      <c r="S190">
        <f>R190-(bitcoin_futures!S194/100/360)</f>
        <v>5.4466286616859927E-3</v>
      </c>
    </row>
    <row r="191" spans="1:19">
      <c r="A191" t="str">
        <f>bitcoin_futures!A195</f>
        <v>19.09.2024</v>
      </c>
      <c r="B191">
        <f>ROUND(bitcoin_futures!D195/bitcoin_futures!T195, 0)</f>
        <v>438</v>
      </c>
      <c r="C191">
        <f t="shared" si="23"/>
        <v>423</v>
      </c>
      <c r="D191">
        <f t="shared" si="23"/>
        <v>59841.81</v>
      </c>
      <c r="E191">
        <f t="shared" si="23"/>
        <v>29507.5</v>
      </c>
      <c r="F191">
        <f>'Future Returns'!S191*F$4</f>
        <v>15145</v>
      </c>
      <c r="I191">
        <f>(C191-C190)*bitcoin_futures!B195</f>
        <v>0</v>
      </c>
      <c r="J191">
        <f>C191*bitcoin_futures!T195</f>
        <v>61191.18</v>
      </c>
      <c r="K191">
        <f t="shared" si="18"/>
        <v>5071.7700000000041</v>
      </c>
      <c r="M191">
        <f>-'Future CF'!Q191</f>
        <v>-3300</v>
      </c>
      <c r="O191">
        <f t="shared" si="16"/>
        <v>105843.68</v>
      </c>
      <c r="P191">
        <f t="shared" si="19"/>
        <v>1771.7700000000041</v>
      </c>
      <c r="Q191">
        <f t="shared" si="17"/>
        <v>7.4999999999854481</v>
      </c>
      <c r="R191">
        <f t="shared" si="21"/>
        <v>1.6739497341740236E-2</v>
      </c>
      <c r="S191">
        <f>R191-(bitcoin_futures!S195/100/360)</f>
        <v>1.6610525119518015E-2</v>
      </c>
    </row>
    <row r="192" spans="1:19">
      <c r="A192" t="str">
        <f>bitcoin_futures!A196</f>
        <v>20.09.2024</v>
      </c>
      <c r="B192">
        <f>ROUND(bitcoin_futures!D196/bitcoin_futures!T196, 0)</f>
        <v>435</v>
      </c>
      <c r="C192">
        <f t="shared" si="23"/>
        <v>423</v>
      </c>
      <c r="D192">
        <f t="shared" si="23"/>
        <v>59841.81</v>
      </c>
      <c r="E192">
        <f t="shared" si="23"/>
        <v>29507.5</v>
      </c>
      <c r="F192">
        <f>'Future Returns'!S192*F$4</f>
        <v>15970</v>
      </c>
      <c r="I192">
        <f>(C192-C191)*bitcoin_futures!B196</f>
        <v>0</v>
      </c>
      <c r="J192">
        <f>C192*bitcoin_futures!T196</f>
        <v>61241.94</v>
      </c>
      <c r="K192">
        <f t="shared" si="18"/>
        <v>50.760000000002037</v>
      </c>
      <c r="M192">
        <f>-'Future CF'!Q192</f>
        <v>480</v>
      </c>
      <c r="O192">
        <f t="shared" si="16"/>
        <v>106719.44</v>
      </c>
      <c r="P192">
        <f t="shared" si="19"/>
        <v>530.76000000000204</v>
      </c>
      <c r="Q192">
        <f t="shared" si="17"/>
        <v>825.00000000000728</v>
      </c>
      <c r="R192">
        <f t="shared" si="21"/>
        <v>4.9734144032240243E-3</v>
      </c>
      <c r="S192">
        <f>R192-(bitcoin_futures!S196/100/360)</f>
        <v>4.8414699587795802E-3</v>
      </c>
    </row>
    <row r="193" spans="1:19">
      <c r="A193" t="str">
        <f>bitcoin_futures!A197</f>
        <v>23.09.2024</v>
      </c>
      <c r="B193">
        <f>ROUND(bitcoin_futures!D197/bitcoin_futures!T197, 0)</f>
        <v>423</v>
      </c>
      <c r="C193">
        <f t="shared" si="23"/>
        <v>423</v>
      </c>
      <c r="D193">
        <f t="shared" si="23"/>
        <v>59841.81</v>
      </c>
      <c r="E193">
        <f t="shared" si="23"/>
        <v>29507.5</v>
      </c>
      <c r="F193">
        <f>'Future Returns'!S193*F$4</f>
        <v>15850</v>
      </c>
      <c r="I193">
        <f>(C193-C192)*bitcoin_futures!B197</f>
        <v>0</v>
      </c>
      <c r="J193">
        <f>C193*bitcoin_futures!T197</f>
        <v>63437.31</v>
      </c>
      <c r="K193">
        <f t="shared" si="18"/>
        <v>2195.3699999999953</v>
      </c>
      <c r="M193">
        <f>-'Future CF'!Q193</f>
        <v>-385</v>
      </c>
      <c r="O193">
        <f t="shared" si="16"/>
        <v>108794.81</v>
      </c>
      <c r="P193">
        <f t="shared" si="19"/>
        <v>1810.3699999999953</v>
      </c>
      <c r="Q193">
        <f t="shared" si="17"/>
        <v>-120</v>
      </c>
      <c r="R193">
        <f t="shared" si="21"/>
        <v>1.6640223922446257E-2</v>
      </c>
      <c r="S193">
        <f>R193-(bitcoin_futures!S197/100/360)</f>
        <v>1.6509390589112924E-2</v>
      </c>
    </row>
    <row r="194" spans="1:19">
      <c r="A194" t="str">
        <f>bitcoin_futures!A198</f>
        <v>24.09.2024</v>
      </c>
      <c r="B194">
        <f>ROUND(bitcoin_futures!D198/bitcoin_futures!T198, 0)</f>
        <v>415</v>
      </c>
      <c r="C194">
        <f t="shared" si="23"/>
        <v>423</v>
      </c>
      <c r="D194">
        <f t="shared" si="23"/>
        <v>59841.81</v>
      </c>
      <c r="E194">
        <f t="shared" si="23"/>
        <v>29507.5</v>
      </c>
      <c r="F194">
        <f>'Future Returns'!S194*F$4</f>
        <v>15946.25</v>
      </c>
      <c r="I194">
        <f>(C194-C193)*bitcoin_futures!B198</f>
        <v>0</v>
      </c>
      <c r="J194">
        <f>C194*bitcoin_futures!T198</f>
        <v>65091.24</v>
      </c>
      <c r="K194">
        <f t="shared" si="18"/>
        <v>1653.9300000000003</v>
      </c>
      <c r="M194">
        <f>-'Future CF'!Q194</f>
        <v>-1075</v>
      </c>
      <c r="O194">
        <f t="shared" si="16"/>
        <v>110544.98999999999</v>
      </c>
      <c r="P194">
        <f t="shared" si="19"/>
        <v>578.93000000000029</v>
      </c>
      <c r="Q194">
        <f t="shared" si="17"/>
        <v>96.249999999992724</v>
      </c>
      <c r="R194">
        <f t="shared" si="21"/>
        <v>5.2370532576826896E-3</v>
      </c>
      <c r="S194">
        <f>R194-(bitcoin_futures!S198/100/360)</f>
        <v>5.1073588132382452E-3</v>
      </c>
    </row>
    <row r="195" spans="1:19">
      <c r="A195" t="str">
        <f>bitcoin_futures!A199</f>
        <v>25.09.2024</v>
      </c>
      <c r="B195">
        <f>ROUND(bitcoin_futures!D199/bitcoin_futures!T199, 0)</f>
        <v>417</v>
      </c>
      <c r="C195">
        <f t="shared" si="23"/>
        <v>423</v>
      </c>
      <c r="D195">
        <f t="shared" si="23"/>
        <v>59841.81</v>
      </c>
      <c r="E195">
        <f t="shared" si="23"/>
        <v>29507.5</v>
      </c>
      <c r="F195">
        <f>'Future Returns'!S195*F$4</f>
        <v>16215</v>
      </c>
      <c r="I195">
        <f>(C195-C194)*bitcoin_futures!B199</f>
        <v>0</v>
      </c>
      <c r="J195">
        <f>C195*bitcoin_futures!T199</f>
        <v>64270.62</v>
      </c>
      <c r="K195">
        <f t="shared" si="18"/>
        <v>-820.61999999999534</v>
      </c>
      <c r="M195">
        <f>-'Future CF'!Q195</f>
        <v>1280</v>
      </c>
      <c r="O195">
        <f t="shared" si="16"/>
        <v>109993.12</v>
      </c>
      <c r="P195">
        <f t="shared" si="19"/>
        <v>459.38000000000466</v>
      </c>
      <c r="Q195">
        <f t="shared" si="17"/>
        <v>268.75</v>
      </c>
      <c r="R195">
        <f t="shared" si="21"/>
        <v>4.1764430357099126E-3</v>
      </c>
      <c r="S195">
        <f>R195-(bitcoin_futures!S199/100/360)</f>
        <v>4.0467763690432458E-3</v>
      </c>
    </row>
    <row r="196" spans="1:19">
      <c r="A196" t="str">
        <f>bitcoin_futures!A200</f>
        <v>26.09.2024</v>
      </c>
      <c r="B196">
        <f>ROUND(bitcoin_futures!D200/bitcoin_futures!T200, 0)</f>
        <v>392</v>
      </c>
      <c r="C196">
        <f t="shared" si="23"/>
        <v>423</v>
      </c>
      <c r="D196">
        <f t="shared" si="23"/>
        <v>59841.81</v>
      </c>
      <c r="E196">
        <f t="shared" si="23"/>
        <v>29507.5</v>
      </c>
      <c r="F196">
        <f>'Future Returns'!S196*F$4</f>
        <v>15895</v>
      </c>
      <c r="I196">
        <f>(C196-C195)*bitcoin_futures!B200</f>
        <v>0</v>
      </c>
      <c r="J196">
        <f>C196*bitcoin_futures!T200</f>
        <v>70209.539999999994</v>
      </c>
      <c r="K196">
        <f t="shared" si="18"/>
        <v>5938.919999999991</v>
      </c>
      <c r="M196">
        <f>-'Future CF'!Q196</f>
        <v>-1635</v>
      </c>
      <c r="O196">
        <f t="shared" si="16"/>
        <v>115612.04</v>
      </c>
      <c r="P196">
        <f t="shared" si="19"/>
        <v>4303.919999999991</v>
      </c>
      <c r="Q196">
        <f t="shared" si="17"/>
        <v>-319.99999999999272</v>
      </c>
      <c r="R196">
        <f t="shared" si="21"/>
        <v>3.7227264565178428E-2</v>
      </c>
      <c r="S196">
        <f>R196-(bitcoin_futures!S200/100/360)</f>
        <v>3.7096403454067318E-2</v>
      </c>
    </row>
    <row r="197" spans="1:19">
      <c r="A197" t="str">
        <f>bitcoin_futures!A201</f>
        <v>27.09.2024</v>
      </c>
      <c r="B197">
        <f>ROUND(bitcoin_futures!D201/bitcoin_futures!T201, 0)</f>
        <v>373</v>
      </c>
      <c r="C197">
        <f t="shared" si="23"/>
        <v>423</v>
      </c>
      <c r="D197">
        <f t="shared" si="23"/>
        <v>59841.81</v>
      </c>
      <c r="E197">
        <f t="shared" si="23"/>
        <v>29507.5</v>
      </c>
      <c r="F197">
        <f>'Future Returns'!S197*F$4</f>
        <v>16303.75</v>
      </c>
      <c r="I197">
        <f>(C197-C196)*bitcoin_futures!B201</f>
        <v>0</v>
      </c>
      <c r="J197">
        <f>C197*bitcoin_futures!T201</f>
        <v>74541.06</v>
      </c>
      <c r="K197">
        <f t="shared" si="18"/>
        <v>4331.5200000000041</v>
      </c>
      <c r="M197">
        <f>-'Future CF'!Q197</f>
        <v>-925</v>
      </c>
      <c r="O197">
        <f t="shared" si="16"/>
        <v>120352.31</v>
      </c>
      <c r="P197">
        <f t="shared" si="19"/>
        <v>3406.5200000000041</v>
      </c>
      <c r="Q197">
        <f t="shared" si="17"/>
        <v>408.75</v>
      </c>
      <c r="R197">
        <f t="shared" si="21"/>
        <v>2.8304566817205289E-2</v>
      </c>
      <c r="S197">
        <f>R197-(bitcoin_futures!S201/100/360)</f>
        <v>2.8172372372760844E-2</v>
      </c>
    </row>
    <row r="198" spans="1:19">
      <c r="A198" t="str">
        <f>bitcoin_futures!A202</f>
        <v>30.09.2024</v>
      </c>
      <c r="B198">
        <f>ROUND(bitcoin_futures!D202/bitcoin_futures!T202, 0)</f>
        <v>376</v>
      </c>
      <c r="C198">
        <f t="shared" si="23"/>
        <v>423</v>
      </c>
      <c r="D198">
        <f t="shared" si="23"/>
        <v>59841.81</v>
      </c>
      <c r="E198">
        <f t="shared" si="23"/>
        <v>29507.5</v>
      </c>
      <c r="F198">
        <f>'Future Returns'!S198*F$4</f>
        <v>16535</v>
      </c>
      <c r="I198">
        <f>(C198-C197)*bitcoin_futures!B202</f>
        <v>0</v>
      </c>
      <c r="J198">
        <f>C198*bitcoin_futures!T202</f>
        <v>71317.8</v>
      </c>
      <c r="K198">
        <f t="shared" si="18"/>
        <v>-3223.2599999999948</v>
      </c>
      <c r="M198">
        <f>-'Future CF'!Q198</f>
        <v>2395</v>
      </c>
      <c r="O198">
        <f t="shared" si="16"/>
        <v>117360.3</v>
      </c>
      <c r="P198">
        <f t="shared" si="19"/>
        <v>-828.25999999999476</v>
      </c>
      <c r="Q198">
        <f t="shared" si="17"/>
        <v>231.25</v>
      </c>
      <c r="R198">
        <f t="shared" si="21"/>
        <v>-7.0574120890965234E-3</v>
      </c>
      <c r="S198">
        <f>R198-(bitcoin_futures!S202/100/360)</f>
        <v>-7.1913009779854126E-3</v>
      </c>
    </row>
    <row r="199" spans="1:19">
      <c r="A199" t="str">
        <f>bitcoin_futures!A203</f>
        <v>01.10.2024</v>
      </c>
      <c r="B199">
        <f>ROUND(bitcoin_futures!D203/bitcoin_futures!T203, 0)</f>
        <v>380</v>
      </c>
      <c r="C199">
        <f t="shared" si="23"/>
        <v>423</v>
      </c>
      <c r="D199">
        <f t="shared" si="23"/>
        <v>59841.81</v>
      </c>
      <c r="E199">
        <f t="shared" si="23"/>
        <v>29507.5</v>
      </c>
      <c r="F199">
        <f>'Future Returns'!S199*F$4</f>
        <v>15936.25</v>
      </c>
      <c r="I199">
        <f>(C199-C198)*bitcoin_futures!B203</f>
        <v>0</v>
      </c>
      <c r="J199">
        <f>C199*bitcoin_futures!T203</f>
        <v>68817.87</v>
      </c>
      <c r="K199">
        <f t="shared" si="18"/>
        <v>-2499.9300000000076</v>
      </c>
      <c r="M199">
        <f>-'Future CF'!Q199</f>
        <v>1780</v>
      </c>
      <c r="O199">
        <f t="shared" si="16"/>
        <v>114261.62</v>
      </c>
      <c r="P199">
        <f t="shared" si="19"/>
        <v>-719.93000000000757</v>
      </c>
      <c r="Q199">
        <f t="shared" si="17"/>
        <v>-598.75</v>
      </c>
      <c r="R199">
        <f t="shared" si="21"/>
        <v>-6.3007158484188093E-3</v>
      </c>
      <c r="S199">
        <f>R199-(bitcoin_futures!S203/100/360)</f>
        <v>-6.4350769595299204E-3</v>
      </c>
    </row>
    <row r="200" spans="1:19">
      <c r="A200" t="str">
        <f>bitcoin_futures!A204</f>
        <v>02.10.2024</v>
      </c>
      <c r="B200">
        <f>ROUND(bitcoin_futures!D204/bitcoin_futures!T204, 0)</f>
        <v>367</v>
      </c>
      <c r="C200">
        <f t="shared" si="23"/>
        <v>423</v>
      </c>
      <c r="D200">
        <f t="shared" si="23"/>
        <v>59841.81</v>
      </c>
      <c r="E200">
        <f t="shared" si="23"/>
        <v>29507.5</v>
      </c>
      <c r="F200">
        <f>'Future Returns'!S200*F$4</f>
        <v>15491.25</v>
      </c>
      <c r="I200">
        <f>(C200-C199)*bitcoin_futures!B204</f>
        <v>0</v>
      </c>
      <c r="J200">
        <f>C200*bitcoin_futures!T204</f>
        <v>69642.720000000001</v>
      </c>
      <c r="K200">
        <f t="shared" si="18"/>
        <v>824.85000000000582</v>
      </c>
      <c r="M200">
        <f>-'Future CF'!Q200</f>
        <v>1535</v>
      </c>
      <c r="O200">
        <f t="shared" si="16"/>
        <v>114641.47</v>
      </c>
      <c r="P200">
        <f t="shared" si="19"/>
        <v>2359.8500000000058</v>
      </c>
      <c r="Q200">
        <f t="shared" si="17"/>
        <v>-445</v>
      </c>
      <c r="R200">
        <f t="shared" si="21"/>
        <v>2.058461043809021E-2</v>
      </c>
      <c r="S200">
        <f>R200-(bitcoin_futures!S204/100/360)</f>
        <v>2.0451221549201322E-2</v>
      </c>
    </row>
    <row r="201" spans="1:19">
      <c r="A201" t="str">
        <f>bitcoin_futures!A205</f>
        <v>03.10.2024</v>
      </c>
      <c r="B201">
        <f>ROUND(bitcoin_futures!D205/bitcoin_futures!T205, 0)</f>
        <v>372</v>
      </c>
      <c r="C201">
        <f t="shared" si="23"/>
        <v>423</v>
      </c>
      <c r="D201">
        <f t="shared" si="23"/>
        <v>59841.81</v>
      </c>
      <c r="E201">
        <f t="shared" si="23"/>
        <v>29507.5</v>
      </c>
      <c r="F201">
        <f>'Future Returns'!S201*F$4</f>
        <v>15107.5</v>
      </c>
      <c r="I201">
        <f>(C201-C200)*bitcoin_futures!B205</f>
        <v>0</v>
      </c>
      <c r="J201">
        <f>C201*bitcoin_futures!T205</f>
        <v>69122.429999999993</v>
      </c>
      <c r="K201">
        <f t="shared" si="18"/>
        <v>-520.29000000000815</v>
      </c>
      <c r="M201">
        <f>-'Future CF'!Q201</f>
        <v>-865</v>
      </c>
      <c r="O201">
        <f t="shared" si="16"/>
        <v>113737.43</v>
      </c>
      <c r="P201">
        <f t="shared" si="19"/>
        <v>-1385.2900000000081</v>
      </c>
      <c r="Q201">
        <f t="shared" si="17"/>
        <v>-383.75</v>
      </c>
      <c r="R201">
        <f t="shared" si="21"/>
        <v>-1.2179719552305764E-2</v>
      </c>
      <c r="S201">
        <f>R201-(bitcoin_futures!S205/100/360)</f>
        <v>-1.2313080663416876E-2</v>
      </c>
    </row>
    <row r="202" spans="1:19">
      <c r="A202" t="str">
        <f>bitcoin_futures!A206</f>
        <v>04.10.2024</v>
      </c>
      <c r="B202">
        <f>ROUND(bitcoin_futures!D206/bitcoin_futures!T206, 0)</f>
        <v>353</v>
      </c>
      <c r="C202">
        <f t="shared" si="23"/>
        <v>423</v>
      </c>
      <c r="D202">
        <f t="shared" si="23"/>
        <v>59841.81</v>
      </c>
      <c r="E202">
        <f t="shared" si="23"/>
        <v>29507.5</v>
      </c>
      <c r="F202">
        <f>'Future Returns'!S202*F$4</f>
        <v>15323.75</v>
      </c>
      <c r="I202">
        <f>(C202-C201)*bitcoin_futures!B206</f>
        <v>0</v>
      </c>
      <c r="J202">
        <f>C202*bitcoin_futures!T206</f>
        <v>74663.73</v>
      </c>
      <c r="K202">
        <f t="shared" si="18"/>
        <v>5541.3000000000029</v>
      </c>
      <c r="M202">
        <f>-'Future CF'!Q202</f>
        <v>-1420</v>
      </c>
      <c r="O202">
        <f t="shared" si="16"/>
        <v>119494.98</v>
      </c>
      <c r="P202">
        <f t="shared" si="19"/>
        <v>4121.3000000000029</v>
      </c>
      <c r="Q202">
        <f t="shared" si="17"/>
        <v>216.25</v>
      </c>
      <c r="R202">
        <f t="shared" si="21"/>
        <v>3.4489314948627996E-2</v>
      </c>
      <c r="S202">
        <f>R202-(bitcoin_futures!S206/100/360)</f>
        <v>3.4358148281961327E-2</v>
      </c>
    </row>
    <row r="203" spans="1:19">
      <c r="A203" t="str">
        <f>bitcoin_futures!A207</f>
        <v>07.10.2024</v>
      </c>
      <c r="B203">
        <f>ROUND(bitcoin_futures!D207/bitcoin_futures!T207, 0)</f>
        <v>340</v>
      </c>
      <c r="C203">
        <f t="shared" si="23"/>
        <v>423</v>
      </c>
      <c r="D203">
        <f t="shared" si="23"/>
        <v>59841.81</v>
      </c>
      <c r="E203">
        <f t="shared" si="23"/>
        <v>29507.5</v>
      </c>
      <c r="F203">
        <f>'Future Returns'!S203*F$4</f>
        <v>15678.75</v>
      </c>
      <c r="I203">
        <f>(C203-C202)*bitcoin_futures!B207</f>
        <v>0</v>
      </c>
      <c r="J203">
        <f>C203*bitcoin_futures!T207</f>
        <v>78716.070000000007</v>
      </c>
      <c r="K203">
        <f t="shared" si="18"/>
        <v>4052.3400000000111</v>
      </c>
      <c r="M203">
        <f>-'Future CF'!Q203</f>
        <v>-845</v>
      </c>
      <c r="O203">
        <f t="shared" si="16"/>
        <v>123902.32</v>
      </c>
      <c r="P203">
        <f t="shared" si="19"/>
        <v>3207.3400000000111</v>
      </c>
      <c r="Q203">
        <f t="shared" si="17"/>
        <v>355</v>
      </c>
      <c r="R203">
        <f t="shared" si="21"/>
        <v>2.5886036677925085E-2</v>
      </c>
      <c r="S203">
        <f>R203-(bitcoin_futures!S207/100/360)</f>
        <v>2.5751147789036196E-2</v>
      </c>
    </row>
    <row r="204" spans="1:19">
      <c r="A204" t="str">
        <f>bitcoin_futures!A208</f>
        <v>08.10.2024</v>
      </c>
      <c r="B204">
        <f>ROUND(bitcoin_futures!D208/bitcoin_futures!T208, 0)</f>
        <v>323</v>
      </c>
      <c r="C204">
        <f t="shared" si="23"/>
        <v>423</v>
      </c>
      <c r="D204">
        <f t="shared" si="23"/>
        <v>59841.81</v>
      </c>
      <c r="E204">
        <f t="shared" si="23"/>
        <v>29507.5</v>
      </c>
      <c r="F204">
        <f>'Future Returns'!S204*F$4</f>
        <v>15890</v>
      </c>
      <c r="I204">
        <f>(C204-C203)*bitcoin_futures!B208</f>
        <v>0</v>
      </c>
      <c r="J204">
        <f>C204*bitcoin_futures!T208</f>
        <v>81300.599999999991</v>
      </c>
      <c r="K204">
        <f t="shared" si="18"/>
        <v>2584.5299999999843</v>
      </c>
      <c r="M204">
        <f>-'Future CF'!Q204</f>
        <v>1160</v>
      </c>
      <c r="O204">
        <f t="shared" si="16"/>
        <v>126698.09999999999</v>
      </c>
      <c r="P204">
        <f t="shared" si="19"/>
        <v>3744.5299999999843</v>
      </c>
      <c r="Q204">
        <f t="shared" si="17"/>
        <v>211.25</v>
      </c>
      <c r="R204">
        <f t="shared" si="21"/>
        <v>2.9554744704143033E-2</v>
      </c>
      <c r="S204">
        <f>R204-(bitcoin_futures!S208/100/360)</f>
        <v>2.9421105815254145E-2</v>
      </c>
    </row>
    <row r="205" spans="1:19">
      <c r="A205" t="str">
        <f>bitcoin_futures!A209</f>
        <v>09.10.2024</v>
      </c>
      <c r="B205">
        <f>ROUND(bitcoin_futures!D209/bitcoin_futures!T209, 0)</f>
        <v>323</v>
      </c>
      <c r="C205">
        <f t="shared" si="23"/>
        <v>423</v>
      </c>
      <c r="D205">
        <f t="shared" si="23"/>
        <v>59841.81</v>
      </c>
      <c r="E205">
        <f t="shared" si="23"/>
        <v>29507.5</v>
      </c>
      <c r="F205">
        <f>'Future Returns'!S205*F$4</f>
        <v>15600</v>
      </c>
      <c r="I205">
        <f>(C205-C204)*bitcoin_futures!B209</f>
        <v>0</v>
      </c>
      <c r="J205">
        <f>C205*bitcoin_futures!T209</f>
        <v>79908.929999999993</v>
      </c>
      <c r="K205">
        <f t="shared" si="18"/>
        <v>-1391.6699999999983</v>
      </c>
      <c r="M205">
        <f>-'Future CF'!Q205</f>
        <v>1285</v>
      </c>
      <c r="O205">
        <f t="shared" ref="O205:O268" si="24">J205+E205+F205</f>
        <v>125016.43</v>
      </c>
      <c r="P205">
        <f t="shared" si="19"/>
        <v>-106.66999999999825</v>
      </c>
      <c r="Q205">
        <f t="shared" si="17"/>
        <v>-290</v>
      </c>
      <c r="R205">
        <f t="shared" si="21"/>
        <v>-8.5324784910270006E-4</v>
      </c>
      <c r="S205">
        <f>R205-(bitcoin_futures!S209/100/360)</f>
        <v>-9.8647007132492224E-4</v>
      </c>
    </row>
    <row r="206" spans="1:19">
      <c r="A206" t="str">
        <f>bitcoin_futures!A210</f>
        <v>10.10.2024</v>
      </c>
      <c r="B206">
        <f>ROUND(bitcoin_futures!D210/bitcoin_futures!T210, 0)</f>
        <v>324</v>
      </c>
      <c r="C206">
        <f t="shared" si="23"/>
        <v>423</v>
      </c>
      <c r="D206">
        <f t="shared" si="23"/>
        <v>59841.81</v>
      </c>
      <c r="E206">
        <f t="shared" si="23"/>
        <v>29507.5</v>
      </c>
      <c r="F206">
        <f>'Future Returns'!S206*F$4</f>
        <v>15278.75</v>
      </c>
      <c r="I206">
        <f>(C206-C205)*bitcoin_futures!B210</f>
        <v>0</v>
      </c>
      <c r="J206">
        <f>C206*bitcoin_futures!T210</f>
        <v>77552.820000000007</v>
      </c>
      <c r="K206">
        <f t="shared" si="18"/>
        <v>-2356.109999999986</v>
      </c>
      <c r="M206">
        <f>-'Future CF'!Q206</f>
        <v>1320</v>
      </c>
      <c r="O206">
        <f t="shared" si="24"/>
        <v>122339.07</v>
      </c>
      <c r="P206">
        <f t="shared" si="19"/>
        <v>-1036.109999999986</v>
      </c>
      <c r="Q206">
        <f t="shared" ref="Q206:Q269" si="25">O206-O205-K206</f>
        <v>-321.25</v>
      </c>
      <c r="R206">
        <f t="shared" si="21"/>
        <v>-8.4691668818471979E-3</v>
      </c>
      <c r="S206">
        <f>R206-(bitcoin_futures!S210/100/360)</f>
        <v>-8.60238910406942E-3</v>
      </c>
    </row>
    <row r="207" spans="1:19">
      <c r="A207" t="str">
        <f>bitcoin_futures!A211</f>
        <v>11.10.2024</v>
      </c>
      <c r="B207">
        <f>ROUND(bitcoin_futures!D211/bitcoin_futures!T211, 0)</f>
        <v>297</v>
      </c>
      <c r="C207">
        <f t="shared" si="23"/>
        <v>423</v>
      </c>
      <c r="D207">
        <f t="shared" si="23"/>
        <v>59841.81</v>
      </c>
      <c r="E207">
        <f t="shared" si="23"/>
        <v>29507.5</v>
      </c>
      <c r="F207">
        <f>'Future Returns'!S207*F$4</f>
        <v>14948.75</v>
      </c>
      <c r="I207">
        <f>(C207-C206)*bitcoin_futures!B211</f>
        <v>0</v>
      </c>
      <c r="J207">
        <f>C207*bitcoin_futures!T211</f>
        <v>89925.57</v>
      </c>
      <c r="K207">
        <f t="shared" ref="K207:K270" si="26">J207-J206-I207</f>
        <v>12372.75</v>
      </c>
      <c r="M207">
        <f>-'Future CF'!Q207</f>
        <v>-3510</v>
      </c>
      <c r="O207">
        <f t="shared" si="24"/>
        <v>134381.82</v>
      </c>
      <c r="P207">
        <f t="shared" ref="P207:P270" si="27">K207+M207</f>
        <v>8862.75</v>
      </c>
      <c r="Q207">
        <f t="shared" si="25"/>
        <v>-330</v>
      </c>
      <c r="R207">
        <f t="shared" si="21"/>
        <v>6.5952001543065866E-2</v>
      </c>
      <c r="S207">
        <f>R207-(bitcoin_futures!S211/100/360)</f>
        <v>6.5817945987510312E-2</v>
      </c>
    </row>
    <row r="208" spans="1:19">
      <c r="A208" t="str">
        <f>bitcoin_futures!A212</f>
        <v>14.10.2024</v>
      </c>
      <c r="B208">
        <f>ROUND(bitcoin_futures!D212/bitcoin_futures!T212, 0)</f>
        <v>327</v>
      </c>
      <c r="C208">
        <f t="shared" si="23"/>
        <v>423</v>
      </c>
      <c r="D208">
        <f t="shared" si="23"/>
        <v>59841.81</v>
      </c>
      <c r="E208">
        <f t="shared" si="23"/>
        <v>29507.5</v>
      </c>
      <c r="F208">
        <f>'Future Returns'!S208*F$4</f>
        <v>15826.25</v>
      </c>
      <c r="I208">
        <f>(C208-C207)*bitcoin_futures!B212</f>
        <v>0</v>
      </c>
      <c r="J208">
        <f>C208*bitcoin_futures!T212</f>
        <v>85306.409999999989</v>
      </c>
      <c r="K208">
        <f t="shared" si="26"/>
        <v>-4619.160000000018</v>
      </c>
      <c r="M208">
        <f>-'Future CF'!Q208</f>
        <v>-2840</v>
      </c>
      <c r="O208">
        <f t="shared" si="24"/>
        <v>130640.15999999999</v>
      </c>
      <c r="P208">
        <f t="shared" si="27"/>
        <v>-7459.160000000018</v>
      </c>
      <c r="Q208">
        <f t="shared" si="25"/>
        <v>877.5</v>
      </c>
      <c r="R208">
        <f t="shared" ref="R208:R271" si="28">P208/O208</f>
        <v>-5.7096990695663714E-2</v>
      </c>
      <c r="S208">
        <f>R208-(bitcoin_futures!S212/100/360)</f>
        <v>-5.7231046251219268E-2</v>
      </c>
    </row>
    <row r="209" spans="1:19" s="3" customFormat="1">
      <c r="A209" s="3" t="str">
        <f>bitcoin_futures!A213</f>
        <v>15.10.2024</v>
      </c>
      <c r="B209">
        <f>ROUND(bitcoin_futures!D213/bitcoin_futures!T213, 0)</f>
        <v>344</v>
      </c>
      <c r="C209" s="3">
        <f>B209</f>
        <v>344</v>
      </c>
      <c r="D209" s="3">
        <f>B209*bitcoin_futures!T213</f>
        <v>66842.64</v>
      </c>
      <c r="E209" s="3">
        <f>'Future Returns'!S209</f>
        <v>33355</v>
      </c>
      <c r="F209" s="3">
        <f>'Future Returns'!S209*F$4</f>
        <v>16677.5</v>
      </c>
      <c r="I209">
        <f>(C209-C208)*bitcoin_futures!T213</f>
        <v>-15350.49</v>
      </c>
      <c r="J209">
        <f>C209*bitcoin_futures!T213</f>
        <v>66842.64</v>
      </c>
      <c r="K209">
        <f t="shared" si="26"/>
        <v>-3113.2799999999897</v>
      </c>
      <c r="M209">
        <f>-'Future CF'!Q209</f>
        <v>-1075</v>
      </c>
      <c r="O209">
        <f t="shared" si="24"/>
        <v>116875.14</v>
      </c>
      <c r="P209">
        <f t="shared" si="27"/>
        <v>-4188.2799999999897</v>
      </c>
      <c r="Q209">
        <f t="shared" si="25"/>
        <v>-10651.74</v>
      </c>
      <c r="R209">
        <f t="shared" si="28"/>
        <v>-3.583550787618299E-2</v>
      </c>
      <c r="S209">
        <f>R209-(bitcoin_futures!S213/100/360)</f>
        <v>-3.5968563431738543E-2</v>
      </c>
    </row>
    <row r="210" spans="1:19">
      <c r="A210" t="str">
        <f>bitcoin_futures!A214</f>
        <v>16.10.2024</v>
      </c>
      <c r="B210">
        <f>ROUND(bitcoin_futures!D214/bitcoin_futures!T214, 0)</f>
        <v>349</v>
      </c>
      <c r="C210">
        <f t="shared" ref="C210:E231" si="29">C$209</f>
        <v>344</v>
      </c>
      <c r="D210">
        <f t="shared" si="29"/>
        <v>66842.64</v>
      </c>
      <c r="E210">
        <f t="shared" si="29"/>
        <v>33355</v>
      </c>
      <c r="F210">
        <f>'Future Returns'!S210*F$4</f>
        <v>16948.75</v>
      </c>
      <c r="I210">
        <f>(C210-C209)*bitcoin_futures!B214</f>
        <v>0</v>
      </c>
      <c r="J210">
        <f>C210*bitcoin_futures!T214</f>
        <v>66766.960000000006</v>
      </c>
      <c r="K210">
        <f t="shared" si="26"/>
        <v>-75.679999999993015</v>
      </c>
      <c r="M210">
        <f>-'Future CF'!Q210</f>
        <v>-705</v>
      </c>
      <c r="O210">
        <f t="shared" si="24"/>
        <v>117070.71</v>
      </c>
      <c r="P210">
        <f t="shared" si="27"/>
        <v>-780.67999999999302</v>
      </c>
      <c r="Q210">
        <f t="shared" si="25"/>
        <v>271.25</v>
      </c>
      <c r="R210">
        <f t="shared" si="28"/>
        <v>-6.668448495785094E-3</v>
      </c>
      <c r="S210">
        <f>R210-(bitcoin_futures!S214/100/360)</f>
        <v>-6.8012262735628716E-3</v>
      </c>
    </row>
    <row r="211" spans="1:19">
      <c r="A211" t="str">
        <f>bitcoin_futures!A215</f>
        <v>17.10.2024</v>
      </c>
      <c r="B211">
        <f>ROUND(bitcoin_futures!D215/bitcoin_futures!T215, 0)</f>
        <v>346</v>
      </c>
      <c r="C211">
        <f t="shared" si="29"/>
        <v>344</v>
      </c>
      <c r="D211">
        <f t="shared" si="29"/>
        <v>66842.64</v>
      </c>
      <c r="E211">
        <f t="shared" si="29"/>
        <v>33355</v>
      </c>
      <c r="F211">
        <f>'Future Returns'!S211*F$4</f>
        <v>17125</v>
      </c>
      <c r="I211">
        <f>(C211-C210)*bitcoin_futures!B215</f>
        <v>0</v>
      </c>
      <c r="J211">
        <f>C211*bitcoin_futures!T215</f>
        <v>66536.479999999996</v>
      </c>
      <c r="K211">
        <f t="shared" si="26"/>
        <v>-230.48000000001048</v>
      </c>
      <c r="M211">
        <f>-'Future CF'!Q211</f>
        <v>1015</v>
      </c>
      <c r="O211">
        <f t="shared" si="24"/>
        <v>117016.48</v>
      </c>
      <c r="P211">
        <f t="shared" si="27"/>
        <v>784.51999999998952</v>
      </c>
      <c r="Q211">
        <f t="shared" si="25"/>
        <v>176.25</v>
      </c>
      <c r="R211">
        <f t="shared" si="28"/>
        <v>6.704354805408516E-3</v>
      </c>
      <c r="S211">
        <f>R211-(bitcoin_futures!S215/100/360)</f>
        <v>6.5720492498529603E-3</v>
      </c>
    </row>
    <row r="212" spans="1:19">
      <c r="A212" t="str">
        <f>bitcoin_futures!A216</f>
        <v>18.10.2024</v>
      </c>
      <c r="B212">
        <f>ROUND(bitcoin_futures!D216/bitcoin_futures!T216, 0)</f>
        <v>319</v>
      </c>
      <c r="C212">
        <f t="shared" si="29"/>
        <v>344</v>
      </c>
      <c r="D212">
        <f t="shared" si="29"/>
        <v>66842.64</v>
      </c>
      <c r="E212">
        <f t="shared" si="29"/>
        <v>33355</v>
      </c>
      <c r="F212">
        <f>'Future Returns'!S212*F$4</f>
        <v>16871.25</v>
      </c>
      <c r="I212">
        <f>(C212-C211)*bitcoin_futures!B216</f>
        <v>0</v>
      </c>
      <c r="J212">
        <f>C212*bitcoin_futures!T216</f>
        <v>74255.840000000011</v>
      </c>
      <c r="K212">
        <f t="shared" si="26"/>
        <v>7719.3600000000151</v>
      </c>
      <c r="M212">
        <f>-'Future CF'!Q212</f>
        <v>-1915</v>
      </c>
      <c r="O212">
        <f t="shared" si="24"/>
        <v>124482.09000000001</v>
      </c>
      <c r="P212">
        <f t="shared" si="27"/>
        <v>5804.3600000000151</v>
      </c>
      <c r="Q212">
        <f t="shared" si="25"/>
        <v>-253.75</v>
      </c>
      <c r="R212">
        <f t="shared" si="28"/>
        <v>4.6628073162974806E-2</v>
      </c>
      <c r="S212">
        <f>R212-(bitcoin_futures!S216/100/360)</f>
        <v>4.6495628718530364E-2</v>
      </c>
    </row>
    <row r="213" spans="1:19">
      <c r="A213" t="str">
        <f>bitcoin_futures!A217</f>
        <v>21.10.2024</v>
      </c>
      <c r="B213">
        <f>ROUND(bitcoin_futures!D217/bitcoin_futures!T217, 0)</f>
        <v>308</v>
      </c>
      <c r="C213">
        <f t="shared" si="29"/>
        <v>344</v>
      </c>
      <c r="D213">
        <f t="shared" si="29"/>
        <v>66842.64</v>
      </c>
      <c r="E213">
        <f t="shared" si="29"/>
        <v>33355</v>
      </c>
      <c r="F213">
        <f>'Future Returns'!S213*F$4</f>
        <v>17350</v>
      </c>
      <c r="I213">
        <f>(C213-C212)*bitcoin_futures!B217</f>
        <v>0</v>
      </c>
      <c r="J213">
        <f>C213*bitcoin_futures!T217</f>
        <v>75353.2</v>
      </c>
      <c r="K213">
        <f t="shared" si="26"/>
        <v>1097.359999999986</v>
      </c>
      <c r="M213">
        <f>-'Future CF'!Q213</f>
        <v>1015</v>
      </c>
      <c r="O213">
        <f t="shared" si="24"/>
        <v>126058.2</v>
      </c>
      <c r="P213">
        <f t="shared" si="27"/>
        <v>2112.359999999986</v>
      </c>
      <c r="Q213">
        <f t="shared" si="25"/>
        <v>478.75</v>
      </c>
      <c r="R213">
        <f t="shared" si="28"/>
        <v>1.6757021756617071E-2</v>
      </c>
      <c r="S213">
        <f>R213-(bitcoin_futures!S217/100/360)</f>
        <v>1.6624521756617071E-2</v>
      </c>
    </row>
    <row r="214" spans="1:19">
      <c r="A214" t="str">
        <f>bitcoin_futures!A218</f>
        <v>22.10.2024</v>
      </c>
      <c r="B214">
        <f>ROUND(bitcoin_futures!D218/bitcoin_futures!T218, 0)</f>
        <v>307</v>
      </c>
      <c r="C214">
        <f t="shared" si="29"/>
        <v>344</v>
      </c>
      <c r="D214">
        <f t="shared" si="29"/>
        <v>66842.64</v>
      </c>
      <c r="E214">
        <f t="shared" si="29"/>
        <v>33355</v>
      </c>
      <c r="F214">
        <f>'Future Returns'!S214*F$4</f>
        <v>17096.25</v>
      </c>
      <c r="I214">
        <f>(C214-C213)*bitcoin_futures!B218</f>
        <v>0</v>
      </c>
      <c r="J214">
        <f>C214*bitcoin_futures!T218</f>
        <v>75576.800000000003</v>
      </c>
      <c r="K214">
        <f t="shared" si="26"/>
        <v>223.60000000000582</v>
      </c>
      <c r="M214">
        <f>-'Future CF'!Q214</f>
        <v>295</v>
      </c>
      <c r="O214">
        <f t="shared" si="24"/>
        <v>126028.05</v>
      </c>
      <c r="P214">
        <f t="shared" si="27"/>
        <v>518.60000000000582</v>
      </c>
      <c r="Q214">
        <f t="shared" si="25"/>
        <v>-253.75</v>
      </c>
      <c r="R214">
        <f t="shared" si="28"/>
        <v>4.114956948076288E-3</v>
      </c>
      <c r="S214">
        <f>R214-(bitcoin_futures!S218/100/360)</f>
        <v>3.9828736147429549E-3</v>
      </c>
    </row>
    <row r="215" spans="1:19">
      <c r="A215" t="str">
        <f>bitcoin_futures!A219</f>
        <v>23.10.2024</v>
      </c>
      <c r="B215">
        <f>ROUND(bitcoin_futures!D219/bitcoin_futures!T219, 0)</f>
        <v>309</v>
      </c>
      <c r="C215">
        <f t="shared" si="29"/>
        <v>344</v>
      </c>
      <c r="D215">
        <f t="shared" si="29"/>
        <v>66842.64</v>
      </c>
      <c r="E215">
        <f t="shared" si="29"/>
        <v>33355</v>
      </c>
      <c r="F215">
        <f>'Future Returns'!S215*F$4</f>
        <v>17022.5</v>
      </c>
      <c r="I215">
        <f>(C215-C214)*bitcoin_futures!B219</f>
        <v>0</v>
      </c>
      <c r="J215">
        <f>C215*bitcoin_futures!T219</f>
        <v>73598.8</v>
      </c>
      <c r="K215">
        <f t="shared" si="26"/>
        <v>-1978</v>
      </c>
      <c r="M215">
        <f>-'Future CF'!Q215</f>
        <v>1165</v>
      </c>
      <c r="O215">
        <f t="shared" si="24"/>
        <v>123976.3</v>
      </c>
      <c r="P215">
        <f t="shared" si="27"/>
        <v>-813</v>
      </c>
      <c r="Q215">
        <f t="shared" si="25"/>
        <v>-73.75</v>
      </c>
      <c r="R215">
        <f t="shared" si="28"/>
        <v>-6.5577049807100229E-3</v>
      </c>
      <c r="S215">
        <f>R215-(bitcoin_futures!S219/100/360)</f>
        <v>-6.6893160918211339E-3</v>
      </c>
    </row>
    <row r="216" spans="1:19">
      <c r="A216" t="str">
        <f>bitcoin_futures!A220</f>
        <v>24.10.2024</v>
      </c>
      <c r="B216">
        <f>ROUND(bitcoin_futures!D220/bitcoin_futures!T220, 0)</f>
        <v>288</v>
      </c>
      <c r="C216">
        <f t="shared" si="29"/>
        <v>344</v>
      </c>
      <c r="D216">
        <f t="shared" si="29"/>
        <v>66842.64</v>
      </c>
      <c r="E216">
        <f t="shared" si="29"/>
        <v>33355</v>
      </c>
      <c r="F216">
        <f>'Future Returns'!S216*F$4</f>
        <v>16731.25</v>
      </c>
      <c r="I216">
        <f>(C216-C215)*bitcoin_futures!B220</f>
        <v>0</v>
      </c>
      <c r="J216">
        <f>C216*bitcoin_futures!T220</f>
        <v>81146.159999999989</v>
      </c>
      <c r="K216">
        <f t="shared" si="26"/>
        <v>7547.359999999986</v>
      </c>
      <c r="M216">
        <f>-'Future CF'!Q216</f>
        <v>-1915</v>
      </c>
      <c r="O216">
        <f t="shared" si="24"/>
        <v>131232.40999999997</v>
      </c>
      <c r="P216">
        <f t="shared" si="27"/>
        <v>5632.359999999986</v>
      </c>
      <c r="Q216">
        <f t="shared" si="25"/>
        <v>-291.25000000001455</v>
      </c>
      <c r="R216">
        <f t="shared" si="28"/>
        <v>4.2918971007238127E-2</v>
      </c>
      <c r="S216">
        <f>R216-(bitcoin_futures!S220/100/360)</f>
        <v>4.2787054340571458E-2</v>
      </c>
    </row>
    <row r="217" spans="1:19">
      <c r="A217" t="str">
        <f>bitcoin_futures!A221</f>
        <v>25.10.2024</v>
      </c>
      <c r="B217">
        <f>ROUND(bitcoin_futures!D221/bitcoin_futures!T221, 0)</f>
        <v>285</v>
      </c>
      <c r="C217">
        <f t="shared" si="29"/>
        <v>344</v>
      </c>
      <c r="D217">
        <f t="shared" si="29"/>
        <v>66842.64</v>
      </c>
      <c r="E217">
        <f t="shared" si="29"/>
        <v>33355</v>
      </c>
      <c r="F217">
        <f>'Future Returns'!S217*F$4</f>
        <v>17210</v>
      </c>
      <c r="I217">
        <f>(C217-C216)*bitcoin_futures!B221</f>
        <v>0</v>
      </c>
      <c r="J217">
        <f>C217*bitcoin_futures!T221</f>
        <v>80612.960000000006</v>
      </c>
      <c r="K217">
        <f t="shared" si="26"/>
        <v>-533.19999999998254</v>
      </c>
      <c r="M217">
        <f>-'Future CF'!Q217</f>
        <v>1555</v>
      </c>
      <c r="O217">
        <f t="shared" si="24"/>
        <v>131177.96000000002</v>
      </c>
      <c r="P217">
        <f t="shared" si="27"/>
        <v>1021.8000000000175</v>
      </c>
      <c r="Q217">
        <f t="shared" si="25"/>
        <v>478.7500000000291</v>
      </c>
      <c r="R217">
        <f t="shared" si="28"/>
        <v>7.7894182833763937E-3</v>
      </c>
      <c r="S217">
        <f>R217-(bitcoin_futures!S221/100/360)</f>
        <v>7.657862727820838E-3</v>
      </c>
    </row>
    <row r="218" spans="1:19">
      <c r="A218" t="str">
        <f>bitcoin_futures!A222</f>
        <v>28.10.2024</v>
      </c>
      <c r="B218">
        <f>ROUND(bitcoin_futures!D222/bitcoin_futures!T222, 0)</f>
        <v>273</v>
      </c>
      <c r="C218">
        <f t="shared" si="29"/>
        <v>344</v>
      </c>
      <c r="D218">
        <f t="shared" si="29"/>
        <v>66842.64</v>
      </c>
      <c r="E218">
        <f t="shared" si="29"/>
        <v>33355</v>
      </c>
      <c r="F218">
        <f>'Future Returns'!S218*F$4</f>
        <v>16821.25</v>
      </c>
      <c r="I218">
        <f>(C218-C217)*bitcoin_futures!B222</f>
        <v>0</v>
      </c>
      <c r="J218">
        <f>C218*bitcoin_futures!T222</f>
        <v>87836.96</v>
      </c>
      <c r="K218">
        <f t="shared" si="26"/>
        <v>7224</v>
      </c>
      <c r="M218">
        <f>-'Future CF'!Q218</f>
        <v>-3015</v>
      </c>
      <c r="O218">
        <f t="shared" si="24"/>
        <v>138013.21000000002</v>
      </c>
      <c r="P218">
        <f t="shared" si="27"/>
        <v>4209</v>
      </c>
      <c r="Q218">
        <f t="shared" si="25"/>
        <v>-388.75</v>
      </c>
      <c r="R218">
        <f t="shared" si="28"/>
        <v>3.0497080678001762E-2</v>
      </c>
      <c r="S218">
        <f>R218-(bitcoin_futures!S222/100/360)</f>
        <v>3.0365302900223982E-2</v>
      </c>
    </row>
    <row r="219" spans="1:19">
      <c r="A219" t="str">
        <f>bitcoin_futures!A223</f>
        <v>29.10.2024</v>
      </c>
      <c r="B219">
        <f>ROUND(bitcoin_futures!D223/bitcoin_futures!T223, 0)</f>
        <v>283</v>
      </c>
      <c r="C219">
        <f t="shared" si="29"/>
        <v>344</v>
      </c>
      <c r="D219">
        <f t="shared" si="29"/>
        <v>66842.64</v>
      </c>
      <c r="E219">
        <f t="shared" si="29"/>
        <v>33355</v>
      </c>
      <c r="F219">
        <f>'Future Returns'!S219*F$4</f>
        <v>17575</v>
      </c>
      <c r="I219">
        <f>(C219-C218)*bitcoin_futures!B223</f>
        <v>0</v>
      </c>
      <c r="J219">
        <f>C219*bitcoin_futures!T223</f>
        <v>88834.559999999998</v>
      </c>
      <c r="K219">
        <f t="shared" si="26"/>
        <v>997.59999999999127</v>
      </c>
      <c r="M219">
        <f>-'Future CF'!Q219</f>
        <v>-3040</v>
      </c>
      <c r="O219">
        <f t="shared" si="24"/>
        <v>139764.56</v>
      </c>
      <c r="P219">
        <f t="shared" si="27"/>
        <v>-2042.4000000000087</v>
      </c>
      <c r="Q219">
        <f t="shared" si="25"/>
        <v>753.74999999998545</v>
      </c>
      <c r="R219">
        <f t="shared" si="28"/>
        <v>-1.4613146565910619E-2</v>
      </c>
      <c r="S219">
        <f>R219-(bitcoin_futures!S223/100/360)</f>
        <v>-1.4744924343688397E-2</v>
      </c>
    </row>
    <row r="220" spans="1:19">
      <c r="A220" t="str">
        <f>bitcoin_futures!A224</f>
        <v>30.10.2024</v>
      </c>
      <c r="B220">
        <f>ROUND(bitcoin_futures!D224/bitcoin_futures!T224, 0)</f>
        <v>291</v>
      </c>
      <c r="C220">
        <f t="shared" si="29"/>
        <v>344</v>
      </c>
      <c r="D220">
        <f t="shared" si="29"/>
        <v>66842.64</v>
      </c>
      <c r="E220">
        <f t="shared" si="29"/>
        <v>33355</v>
      </c>
      <c r="F220">
        <f>'Future Returns'!S220*F$4</f>
        <v>18335</v>
      </c>
      <c r="I220">
        <f>(C220-C219)*bitcoin_futures!B224</f>
        <v>0</v>
      </c>
      <c r="J220">
        <f>C220*bitcoin_futures!T224</f>
        <v>85074.64</v>
      </c>
      <c r="K220">
        <f t="shared" si="26"/>
        <v>-3759.9199999999983</v>
      </c>
      <c r="M220">
        <f>-'Future CF'!Q220</f>
        <v>805</v>
      </c>
      <c r="O220">
        <f t="shared" si="24"/>
        <v>136764.64000000001</v>
      </c>
      <c r="P220">
        <f t="shared" si="27"/>
        <v>-2954.9199999999983</v>
      </c>
      <c r="Q220">
        <f t="shared" si="25"/>
        <v>760.00000000001455</v>
      </c>
      <c r="R220">
        <f t="shared" si="28"/>
        <v>-2.1605877074659049E-2</v>
      </c>
      <c r="S220">
        <f>R220-(bitcoin_futures!S224/100/360)</f>
        <v>-2.1737627074659049E-2</v>
      </c>
    </row>
    <row r="221" spans="1:19">
      <c r="A221" t="str">
        <f>bitcoin_futures!A225</f>
        <v>31.10.2024</v>
      </c>
      <c r="B221">
        <f>ROUND(bitcoin_futures!D225/bitcoin_futures!T225, 0)</f>
        <v>288</v>
      </c>
      <c r="C221">
        <f t="shared" si="29"/>
        <v>344</v>
      </c>
      <c r="D221">
        <f t="shared" si="29"/>
        <v>66842.64</v>
      </c>
      <c r="E221">
        <f t="shared" si="29"/>
        <v>33355</v>
      </c>
      <c r="F221">
        <f>'Future Returns'!S221*F$4</f>
        <v>18133.75</v>
      </c>
      <c r="I221">
        <f>(C221-C220)*bitcoin_futures!B225</f>
        <v>0</v>
      </c>
      <c r="J221">
        <f>C221*bitcoin_futures!T225</f>
        <v>84108</v>
      </c>
      <c r="K221">
        <f t="shared" si="26"/>
        <v>-966.63999999999942</v>
      </c>
      <c r="M221">
        <f>-'Future CF'!Q221</f>
        <v>2070</v>
      </c>
      <c r="O221">
        <f t="shared" si="24"/>
        <v>135596.75</v>
      </c>
      <c r="P221">
        <f t="shared" si="27"/>
        <v>1103.3600000000006</v>
      </c>
      <c r="Q221">
        <f t="shared" si="25"/>
        <v>-201.25000000001455</v>
      </c>
      <c r="R221">
        <f t="shared" si="28"/>
        <v>8.137068181943893E-3</v>
      </c>
      <c r="S221">
        <f>R221-(bitcoin_futures!S225/100/360)</f>
        <v>8.007345959721671E-3</v>
      </c>
    </row>
    <row r="222" spans="1:19">
      <c r="A222" t="str">
        <f>bitcoin_futures!A226</f>
        <v>01.11.2024</v>
      </c>
      <c r="B222">
        <f>ROUND(bitcoin_futures!D226/bitcoin_futures!T226, 0)</f>
        <v>301</v>
      </c>
      <c r="C222">
        <f t="shared" si="29"/>
        <v>344</v>
      </c>
      <c r="D222">
        <f t="shared" si="29"/>
        <v>66842.64</v>
      </c>
      <c r="E222">
        <f t="shared" si="29"/>
        <v>33355</v>
      </c>
      <c r="F222">
        <f>'Future Returns'!S222*F$4</f>
        <v>17616.25</v>
      </c>
      <c r="I222">
        <f>(C222-C221)*bitcoin_futures!B226</f>
        <v>0</v>
      </c>
      <c r="J222">
        <f>C222*bitcoin_futures!T226</f>
        <v>79020.240000000005</v>
      </c>
      <c r="K222">
        <f t="shared" si="26"/>
        <v>-5087.7599999999948</v>
      </c>
      <c r="M222">
        <f>-'Future CF'!Q222</f>
        <v>735</v>
      </c>
      <c r="O222">
        <f t="shared" si="24"/>
        <v>129991.49</v>
      </c>
      <c r="P222">
        <f t="shared" si="27"/>
        <v>-4352.7599999999948</v>
      </c>
      <c r="Q222">
        <f t="shared" si="25"/>
        <v>-517.5</v>
      </c>
      <c r="R222">
        <f t="shared" si="28"/>
        <v>-3.3484961207845179E-2</v>
      </c>
      <c r="S222">
        <f>R222-(bitcoin_futures!S226/100/360)</f>
        <v>-3.3613933430067404E-2</v>
      </c>
    </row>
    <row r="223" spans="1:19">
      <c r="A223" t="str">
        <f>bitcoin_futures!A227</f>
        <v>04.11.2024</v>
      </c>
      <c r="B223">
        <f>ROUND(bitcoin_futures!D227/bitcoin_futures!T227, 0)</f>
        <v>303</v>
      </c>
      <c r="C223">
        <f t="shared" si="29"/>
        <v>344</v>
      </c>
      <c r="D223">
        <f t="shared" si="29"/>
        <v>66842.64</v>
      </c>
      <c r="E223">
        <f t="shared" si="29"/>
        <v>33355</v>
      </c>
      <c r="F223">
        <f>'Future Returns'!S223*F$4</f>
        <v>17432.5</v>
      </c>
      <c r="I223">
        <f>(C223-C222)*bitcoin_futures!B227</f>
        <v>0</v>
      </c>
      <c r="J223">
        <f>C223*bitcoin_futures!T227</f>
        <v>76708.56</v>
      </c>
      <c r="K223">
        <f t="shared" si="26"/>
        <v>-2311.6800000000076</v>
      </c>
      <c r="M223">
        <f>-'Future CF'!Q223</f>
        <v>2050</v>
      </c>
      <c r="O223">
        <f t="shared" si="24"/>
        <v>127496.06</v>
      </c>
      <c r="P223">
        <f t="shared" si="27"/>
        <v>-261.68000000000757</v>
      </c>
      <c r="Q223">
        <f t="shared" si="25"/>
        <v>-183.75</v>
      </c>
      <c r="R223">
        <f t="shared" si="28"/>
        <v>-2.0524555817647036E-3</v>
      </c>
      <c r="S223">
        <f>R223-(bitcoin_futures!S227/100/360)</f>
        <v>-2.1809833595424813E-3</v>
      </c>
    </row>
    <row r="224" spans="1:19">
      <c r="A224" t="str">
        <f>bitcoin_futures!A228</f>
        <v>05.11.2024</v>
      </c>
      <c r="B224">
        <f>ROUND(bitcoin_futures!D228/bitcoin_futures!T228, 0)</f>
        <v>305</v>
      </c>
      <c r="C224">
        <f t="shared" si="29"/>
        <v>344</v>
      </c>
      <c r="D224">
        <f t="shared" si="29"/>
        <v>66842.64</v>
      </c>
      <c r="E224">
        <f t="shared" si="29"/>
        <v>33355</v>
      </c>
      <c r="F224">
        <f>'Future Returns'!S224*F$4</f>
        <v>16920</v>
      </c>
      <c r="I224">
        <f>(C224-C223)*bitcoin_futures!B228</f>
        <v>0</v>
      </c>
      <c r="J224">
        <f>C224*bitcoin_futures!T228</f>
        <v>78363.199999999997</v>
      </c>
      <c r="K224">
        <f t="shared" si="26"/>
        <v>1654.6399999999994</v>
      </c>
      <c r="M224">
        <f>-'Future CF'!Q224</f>
        <v>-2180</v>
      </c>
      <c r="O224">
        <f t="shared" si="24"/>
        <v>128638.2</v>
      </c>
      <c r="P224">
        <f t="shared" si="27"/>
        <v>-525.36000000000058</v>
      </c>
      <c r="Q224">
        <f t="shared" si="25"/>
        <v>-512.5</v>
      </c>
      <c r="R224">
        <f t="shared" si="28"/>
        <v>-4.0840123695760717E-3</v>
      </c>
      <c r="S224">
        <f>R224-(bitcoin_futures!S228/100/360)</f>
        <v>-4.2119290362427385E-3</v>
      </c>
    </row>
    <row r="225" spans="1:19">
      <c r="A225" t="str">
        <f>bitcoin_futures!A229</f>
        <v>06.11.2024</v>
      </c>
      <c r="B225">
        <f>ROUND(bitcoin_futures!D229/bitcoin_futures!T229, 0)</f>
        <v>295</v>
      </c>
      <c r="C225">
        <f t="shared" si="29"/>
        <v>344</v>
      </c>
      <c r="D225">
        <f t="shared" si="29"/>
        <v>66842.64</v>
      </c>
      <c r="E225">
        <f t="shared" si="29"/>
        <v>33355</v>
      </c>
      <c r="F225">
        <f>'Future Returns'!S225*F$4</f>
        <v>17465</v>
      </c>
      <c r="I225">
        <f>(C225-C224)*bitcoin_futures!B229</f>
        <v>0</v>
      </c>
      <c r="J225">
        <f>C225*bitcoin_futures!T229</f>
        <v>88686.64</v>
      </c>
      <c r="K225">
        <f t="shared" si="26"/>
        <v>10323.440000000002</v>
      </c>
      <c r="M225">
        <f>-'Future CF'!Q225</f>
        <v>-7015</v>
      </c>
      <c r="O225">
        <f t="shared" si="24"/>
        <v>139506.64000000001</v>
      </c>
      <c r="P225">
        <f t="shared" si="27"/>
        <v>3308.4400000000023</v>
      </c>
      <c r="Q225">
        <f t="shared" si="25"/>
        <v>545.00000000001455</v>
      </c>
      <c r="R225">
        <f t="shared" si="28"/>
        <v>2.3715286956950594E-2</v>
      </c>
      <c r="S225">
        <f>R225-(bitcoin_futures!S229/100/360)</f>
        <v>2.358834251250615E-2</v>
      </c>
    </row>
    <row r="226" spans="1:19">
      <c r="A226" t="str">
        <f>bitcoin_futures!A230</f>
        <v>07.11.2024</v>
      </c>
      <c r="B226">
        <f>ROUND(bitcoin_futures!D230/bitcoin_futures!T230, 0)</f>
        <v>283</v>
      </c>
      <c r="C226">
        <f t="shared" si="29"/>
        <v>344</v>
      </c>
      <c r="D226">
        <f t="shared" si="29"/>
        <v>66842.64</v>
      </c>
      <c r="E226">
        <f t="shared" si="29"/>
        <v>33355</v>
      </c>
      <c r="F226">
        <f>'Future Returns'!S226*F$4</f>
        <v>19218.75</v>
      </c>
      <c r="I226">
        <f>(C226-C225)*bitcoin_futures!B230</f>
        <v>0</v>
      </c>
      <c r="J226">
        <f>C226*bitcoin_futures!T230</f>
        <v>93158.64</v>
      </c>
      <c r="K226">
        <f t="shared" si="26"/>
        <v>4472</v>
      </c>
      <c r="M226">
        <f>-'Future CF'!Q226</f>
        <v>-305</v>
      </c>
      <c r="O226">
        <f t="shared" si="24"/>
        <v>145732.39000000001</v>
      </c>
      <c r="P226">
        <f t="shared" si="27"/>
        <v>4167</v>
      </c>
      <c r="Q226">
        <f t="shared" si="25"/>
        <v>1753.75</v>
      </c>
      <c r="R226">
        <f t="shared" si="28"/>
        <v>2.8593506220545753E-2</v>
      </c>
      <c r="S226">
        <f>R226-(bitcoin_futures!S230/100/360)</f>
        <v>2.8466700664990196E-2</v>
      </c>
    </row>
    <row r="227" spans="1:19">
      <c r="A227" t="str">
        <f>bitcoin_futures!A231</f>
        <v>08.11.2024</v>
      </c>
      <c r="B227">
        <f>ROUND(bitcoin_futures!D231/bitcoin_futures!T231, 0)</f>
        <v>284</v>
      </c>
      <c r="C227">
        <f t="shared" si="29"/>
        <v>344</v>
      </c>
      <c r="D227">
        <f t="shared" si="29"/>
        <v>66842.64</v>
      </c>
      <c r="E227">
        <f t="shared" si="29"/>
        <v>33355</v>
      </c>
      <c r="F227">
        <f>'Future Returns'!S227*F$4</f>
        <v>19295</v>
      </c>
      <c r="I227">
        <f>(C227-C226)*bitcoin_futures!B231</f>
        <v>0</v>
      </c>
      <c r="J227">
        <f>C227*bitcoin_futures!T231</f>
        <v>93024.48000000001</v>
      </c>
      <c r="K227">
        <f t="shared" si="26"/>
        <v>-134.15999999998894</v>
      </c>
      <c r="M227">
        <f>-'Future CF'!Q227</f>
        <v>-180</v>
      </c>
      <c r="O227">
        <f t="shared" si="24"/>
        <v>145674.48000000001</v>
      </c>
      <c r="P227">
        <f t="shared" si="27"/>
        <v>-314.15999999998894</v>
      </c>
      <c r="Q227">
        <f t="shared" si="25"/>
        <v>76.249999999985448</v>
      </c>
      <c r="R227">
        <f t="shared" si="28"/>
        <v>-2.1565891294068043E-3</v>
      </c>
      <c r="S227">
        <f>R227-(bitcoin_futures!S231/100/360)</f>
        <v>-2.284005796073471E-3</v>
      </c>
    </row>
    <row r="228" spans="1:19">
      <c r="A228" t="str">
        <f>bitcoin_futures!A232</f>
        <v>11.11.2024</v>
      </c>
      <c r="B228">
        <f>ROUND(bitcoin_futures!D232/bitcoin_futures!T232, 0)</f>
        <v>256</v>
      </c>
      <c r="C228">
        <f t="shared" si="29"/>
        <v>344</v>
      </c>
      <c r="D228">
        <f t="shared" si="29"/>
        <v>66842.64</v>
      </c>
      <c r="E228">
        <f t="shared" si="29"/>
        <v>33355</v>
      </c>
      <c r="F228">
        <f>'Future Returns'!S228*F$4</f>
        <v>19340</v>
      </c>
      <c r="I228">
        <f>(C228-C227)*bitcoin_futures!B232</f>
        <v>0</v>
      </c>
      <c r="J228">
        <f>C228*bitcoin_futures!T232</f>
        <v>116960</v>
      </c>
      <c r="K228">
        <f t="shared" si="26"/>
        <v>23935.51999999999</v>
      </c>
      <c r="M228">
        <f>-'Future CF'!Q228</f>
        <v>-10375</v>
      </c>
      <c r="O228">
        <f t="shared" si="24"/>
        <v>169655</v>
      </c>
      <c r="P228">
        <f t="shared" si="27"/>
        <v>13560.51999999999</v>
      </c>
      <c r="Q228">
        <f t="shared" si="25"/>
        <v>45</v>
      </c>
      <c r="R228">
        <f t="shared" si="28"/>
        <v>7.9929975538592962E-2</v>
      </c>
      <c r="S228">
        <f>R228-(bitcoin_futures!S232/100/360)</f>
        <v>7.9802558871926291E-2</v>
      </c>
    </row>
    <row r="229" spans="1:19">
      <c r="A229" t="str">
        <f>bitcoin_futures!A233</f>
        <v>12.11.2024</v>
      </c>
      <c r="B229">
        <f>ROUND(bitcoin_futures!D233/bitcoin_futures!T233, 0)</f>
        <v>251</v>
      </c>
      <c r="C229">
        <f t="shared" si="29"/>
        <v>344</v>
      </c>
      <c r="D229">
        <f t="shared" si="29"/>
        <v>66842.64</v>
      </c>
      <c r="E229">
        <f t="shared" si="29"/>
        <v>33355</v>
      </c>
      <c r="F229">
        <f>'Future Returns'!S229*F$4</f>
        <v>21933.75</v>
      </c>
      <c r="I229">
        <f>(C229-C228)*bitcoin_futures!B233</f>
        <v>0</v>
      </c>
      <c r="J229">
        <f>C229*bitcoin_futures!T233</f>
        <v>122666.95999999999</v>
      </c>
      <c r="K229">
        <f t="shared" si="26"/>
        <v>5706.9599999999919</v>
      </c>
      <c r="M229">
        <f>-'Future CF'!Q229</f>
        <v>-2355</v>
      </c>
      <c r="O229">
        <f t="shared" si="24"/>
        <v>177955.71</v>
      </c>
      <c r="P229">
        <f t="shared" si="27"/>
        <v>3351.9599999999919</v>
      </c>
      <c r="Q229">
        <f t="shared" si="25"/>
        <v>2593.75</v>
      </c>
      <c r="R229">
        <f t="shared" si="28"/>
        <v>1.8835922713578521E-2</v>
      </c>
      <c r="S229">
        <f>R229-(bitcoin_futures!S233/100/360)</f>
        <v>1.8708589380245187E-2</v>
      </c>
    </row>
    <row r="230" spans="1:19">
      <c r="A230" t="str">
        <f>bitcoin_futures!A234</f>
        <v>13.11.2024</v>
      </c>
      <c r="B230">
        <f>ROUND(bitcoin_futures!D234/bitcoin_futures!T234, 0)</f>
        <v>276</v>
      </c>
      <c r="C230">
        <f t="shared" si="29"/>
        <v>344</v>
      </c>
      <c r="D230">
        <f t="shared" si="29"/>
        <v>66842.64</v>
      </c>
      <c r="E230">
        <f t="shared" si="29"/>
        <v>33355</v>
      </c>
      <c r="F230">
        <f>'Future Returns'!S230*F$4</f>
        <v>22522.5</v>
      </c>
      <c r="I230">
        <f>(C230-C229)*bitcoin_futures!B234</f>
        <v>0</v>
      </c>
      <c r="J230">
        <f>C230*bitcoin_futures!T234</f>
        <v>112962.72</v>
      </c>
      <c r="K230">
        <f t="shared" si="26"/>
        <v>-9704.2399999999907</v>
      </c>
      <c r="M230">
        <f>-'Future CF'!Q230</f>
        <v>-165</v>
      </c>
      <c r="O230">
        <f t="shared" si="24"/>
        <v>168840.22</v>
      </c>
      <c r="P230">
        <f t="shared" si="27"/>
        <v>-9869.2399999999907</v>
      </c>
      <c r="Q230">
        <f t="shared" si="25"/>
        <v>588.75</v>
      </c>
      <c r="R230">
        <f t="shared" si="28"/>
        <v>-5.8453133974831296E-2</v>
      </c>
      <c r="S230">
        <f>R230-(bitcoin_futures!S234/100/360)</f>
        <v>-5.8580245085942409E-2</v>
      </c>
    </row>
    <row r="231" spans="1:19">
      <c r="A231" t="str">
        <f>bitcoin_futures!A235</f>
        <v>14.11.2024</v>
      </c>
      <c r="B231">
        <f>ROUND(bitcoin_futures!D235/bitcoin_futures!T235, 0)</f>
        <v>269</v>
      </c>
      <c r="C231">
        <f t="shared" si="29"/>
        <v>344</v>
      </c>
      <c r="D231">
        <f t="shared" si="29"/>
        <v>66842.64</v>
      </c>
      <c r="E231">
        <f t="shared" si="29"/>
        <v>33355</v>
      </c>
      <c r="F231">
        <f>'Future Returns'!S231*F$4</f>
        <v>22563.75</v>
      </c>
      <c r="I231">
        <f>(C231-C230)*bitcoin_futures!B235</f>
        <v>0</v>
      </c>
      <c r="J231">
        <f>C231*bitcoin_futures!T235</f>
        <v>112718.48000000001</v>
      </c>
      <c r="K231">
        <f t="shared" si="26"/>
        <v>-244.23999999999069</v>
      </c>
      <c r="M231">
        <f>-'Future CF'!Q231</f>
        <v>2335</v>
      </c>
      <c r="O231">
        <f t="shared" si="24"/>
        <v>168637.23</v>
      </c>
      <c r="P231">
        <f t="shared" si="27"/>
        <v>2090.7600000000093</v>
      </c>
      <c r="Q231">
        <f t="shared" si="25"/>
        <v>41.25</v>
      </c>
      <c r="R231">
        <f t="shared" si="28"/>
        <v>1.2397974041675194E-2</v>
      </c>
      <c r="S231">
        <f>R231-(bitcoin_futures!S235/100/360)</f>
        <v>1.2271224041675194E-2</v>
      </c>
    </row>
    <row r="232" spans="1:19" s="3" customFormat="1">
      <c r="A232" s="3" t="str">
        <f>bitcoin_futures!A236</f>
        <v>15.11.2024</v>
      </c>
      <c r="B232">
        <f>ROUND(bitcoin_futures!D236/bitcoin_futures!T236, 0)</f>
        <v>267</v>
      </c>
      <c r="C232" s="3">
        <f>B232</f>
        <v>267</v>
      </c>
      <c r="D232" s="3">
        <f>B232*bitcoin_futures!T236</f>
        <v>90953.549999999988</v>
      </c>
      <c r="E232" s="3">
        <f>'Future Returns'!S232</f>
        <v>44340</v>
      </c>
      <c r="F232" s="3">
        <f>'Future Returns'!S232*F$4</f>
        <v>22170</v>
      </c>
      <c r="I232">
        <f>(C232-C231)*bitcoin_futures!T236</f>
        <v>-26230.05</v>
      </c>
      <c r="J232">
        <f>C232*bitcoin_futures!T236</f>
        <v>90953.549999999988</v>
      </c>
      <c r="K232">
        <f t="shared" si="26"/>
        <v>4465.1199999999772</v>
      </c>
      <c r="M232">
        <f>-'Future CF'!Q232</f>
        <v>-4065</v>
      </c>
      <c r="O232">
        <f t="shared" si="24"/>
        <v>157463.54999999999</v>
      </c>
      <c r="P232">
        <f t="shared" si="27"/>
        <v>400.11999999997715</v>
      </c>
      <c r="Q232">
        <f t="shared" si="25"/>
        <v>-15638.8</v>
      </c>
      <c r="R232">
        <f t="shared" si="28"/>
        <v>2.5410325119684979E-3</v>
      </c>
      <c r="S232">
        <f>R232-(bitcoin_futures!S236/100/360)</f>
        <v>2.4141991786351645E-3</v>
      </c>
    </row>
    <row r="233" spans="1:19">
      <c r="A233" t="str">
        <f>bitcoin_futures!A237</f>
        <v>18.11.2024</v>
      </c>
      <c r="B233">
        <f>ROUND(bitcoin_futures!D237/bitcoin_futures!T237, 0)</f>
        <v>237</v>
      </c>
      <c r="C233">
        <f t="shared" ref="C233:E251" si="30">C$232</f>
        <v>267</v>
      </c>
      <c r="D233">
        <f t="shared" si="30"/>
        <v>90953.549999999988</v>
      </c>
      <c r="E233">
        <f t="shared" si="30"/>
        <v>44340</v>
      </c>
      <c r="F233">
        <f>'Future Returns'!S233*F$4</f>
        <v>23193.75</v>
      </c>
      <c r="I233">
        <f>(C233-C232)*bitcoin_futures!B237</f>
        <v>0</v>
      </c>
      <c r="J233">
        <f>C233*bitcoin_futures!T237</f>
        <v>102738.93000000001</v>
      </c>
      <c r="K233">
        <f t="shared" si="26"/>
        <v>11785.380000000019</v>
      </c>
      <c r="M233">
        <f>-'Future CF'!Q233</f>
        <v>-80</v>
      </c>
      <c r="O233">
        <f t="shared" si="24"/>
        <v>170272.68</v>
      </c>
      <c r="P233">
        <f t="shared" si="27"/>
        <v>11705.380000000019</v>
      </c>
      <c r="Q233">
        <f t="shared" si="25"/>
        <v>1023.7499999999854</v>
      </c>
      <c r="R233">
        <f t="shared" si="28"/>
        <v>6.8744909635532953E-2</v>
      </c>
      <c r="S233">
        <f>R233-(bitcoin_futures!S237/100/360)</f>
        <v>6.8617520746644067E-2</v>
      </c>
    </row>
    <row r="234" spans="1:19">
      <c r="A234" t="str">
        <f>bitcoin_futures!A238</f>
        <v>19.11.2024</v>
      </c>
      <c r="B234">
        <f>ROUND(bitcoin_futures!D238/bitcoin_futures!T238, 0)</f>
        <v>216</v>
      </c>
      <c r="C234">
        <f t="shared" si="30"/>
        <v>267</v>
      </c>
      <c r="D234">
        <f t="shared" si="30"/>
        <v>90953.549999999988</v>
      </c>
      <c r="E234">
        <f t="shared" si="30"/>
        <v>44340</v>
      </c>
      <c r="F234">
        <f>'Future Returns'!S234*F$4</f>
        <v>23213.75</v>
      </c>
      <c r="I234">
        <f>(C234-C233)*bitcoin_futures!B238</f>
        <v>0</v>
      </c>
      <c r="J234">
        <f>C234*bitcoin_futures!T238</f>
        <v>114954.18000000001</v>
      </c>
      <c r="K234">
        <f t="shared" si="26"/>
        <v>12215.25</v>
      </c>
      <c r="M234">
        <f>-'Future CF'!Q234</f>
        <v>-1055</v>
      </c>
      <c r="O234">
        <f t="shared" si="24"/>
        <v>182507.93</v>
      </c>
      <c r="P234">
        <f t="shared" si="27"/>
        <v>11160.25</v>
      </c>
      <c r="Q234">
        <f t="shared" si="25"/>
        <v>20</v>
      </c>
      <c r="R234">
        <f t="shared" si="28"/>
        <v>6.1149397727539842E-2</v>
      </c>
      <c r="S234">
        <f>R234-(bitcoin_futures!S238/100/360)</f>
        <v>6.1022731060873178E-2</v>
      </c>
    </row>
    <row r="235" spans="1:19">
      <c r="A235" t="str">
        <f>bitcoin_futures!A239</f>
        <v>20.11.2024</v>
      </c>
      <c r="B235">
        <f>ROUND(bitcoin_futures!D239/bitcoin_futures!T239, 0)</f>
        <v>199</v>
      </c>
      <c r="C235">
        <f t="shared" si="30"/>
        <v>267</v>
      </c>
      <c r="D235">
        <f t="shared" si="30"/>
        <v>90953.549999999988</v>
      </c>
      <c r="E235">
        <f t="shared" si="30"/>
        <v>44340</v>
      </c>
      <c r="F235">
        <f>'Future Returns'!S235*F$4</f>
        <v>23477.5</v>
      </c>
      <c r="I235">
        <f>(C235-C234)*bitcoin_futures!B239</f>
        <v>0</v>
      </c>
      <c r="J235">
        <f>C235*bitcoin_futures!T239</f>
        <v>126512.61</v>
      </c>
      <c r="K235">
        <f t="shared" si="26"/>
        <v>11558.429999999993</v>
      </c>
      <c r="M235">
        <f>-'Future CF'!Q235</f>
        <v>-1720</v>
      </c>
      <c r="O235">
        <f t="shared" si="24"/>
        <v>194330.11</v>
      </c>
      <c r="P235">
        <f t="shared" si="27"/>
        <v>9838.429999999993</v>
      </c>
      <c r="Q235">
        <f t="shared" si="25"/>
        <v>263.75</v>
      </c>
      <c r="R235">
        <f t="shared" si="28"/>
        <v>5.0627409205912528E-2</v>
      </c>
      <c r="S235">
        <f>R235-(bitcoin_futures!S239/100/360)</f>
        <v>5.0500409205912526E-2</v>
      </c>
    </row>
    <row r="236" spans="1:19">
      <c r="A236" t="str">
        <f>bitcoin_futures!A240</f>
        <v>21.11.2024</v>
      </c>
      <c r="B236">
        <f>ROUND(bitcoin_futures!D240/bitcoin_futures!T240, 0)</f>
        <v>247</v>
      </c>
      <c r="C236">
        <f t="shared" si="30"/>
        <v>267</v>
      </c>
      <c r="D236">
        <f t="shared" si="30"/>
        <v>90953.549999999988</v>
      </c>
      <c r="E236">
        <f t="shared" si="30"/>
        <v>44340</v>
      </c>
      <c r="F236">
        <f>'Future Returns'!S236*F$4</f>
        <v>23907.5</v>
      </c>
      <c r="I236">
        <f>(C236-C235)*bitcoin_futures!B240</f>
        <v>0</v>
      </c>
      <c r="J236">
        <f>C236*bitcoin_futures!T240</f>
        <v>106073.76</v>
      </c>
      <c r="K236">
        <f t="shared" si="26"/>
        <v>-20438.850000000006</v>
      </c>
      <c r="M236">
        <f>-'Future CF'!Q236</f>
        <v>-4070</v>
      </c>
      <c r="O236">
        <f t="shared" si="24"/>
        <v>174321.26</v>
      </c>
      <c r="P236">
        <f t="shared" si="27"/>
        <v>-24508.850000000006</v>
      </c>
      <c r="Q236">
        <f t="shared" si="25"/>
        <v>430.0000000000291</v>
      </c>
      <c r="R236">
        <f t="shared" si="28"/>
        <v>-0.14059587453647365</v>
      </c>
      <c r="S236">
        <f>R236-(bitcoin_futures!S240/100/360)</f>
        <v>-0.14072326342536254</v>
      </c>
    </row>
    <row r="237" spans="1:19">
      <c r="A237" t="str">
        <f>bitcoin_futures!A241</f>
        <v>22.11.2024</v>
      </c>
      <c r="B237">
        <f>ROUND(bitcoin_futures!D241/bitcoin_futures!T241, 0)</f>
        <v>236</v>
      </c>
      <c r="C237">
        <f t="shared" si="30"/>
        <v>267</v>
      </c>
      <c r="D237">
        <f t="shared" si="30"/>
        <v>90953.549999999988</v>
      </c>
      <c r="E237">
        <f t="shared" si="30"/>
        <v>44340</v>
      </c>
      <c r="F237">
        <f>'Future Returns'!S237*F$4</f>
        <v>24925</v>
      </c>
      <c r="I237">
        <f>(C237-C236)*bitcoin_futures!B241</f>
        <v>0</v>
      </c>
      <c r="J237">
        <f>C237*bitcoin_futures!T241</f>
        <v>112641.95999999999</v>
      </c>
      <c r="K237">
        <f t="shared" si="26"/>
        <v>6568.1999999999971</v>
      </c>
      <c r="M237">
        <f>-'Future CF'!Q237</f>
        <v>-800</v>
      </c>
      <c r="O237">
        <f t="shared" si="24"/>
        <v>181906.96</v>
      </c>
      <c r="P237">
        <f t="shared" si="27"/>
        <v>5768.1999999999971</v>
      </c>
      <c r="Q237">
        <f t="shared" si="25"/>
        <v>1017.4999999999854</v>
      </c>
      <c r="R237">
        <f t="shared" si="28"/>
        <v>3.1709616828295067E-2</v>
      </c>
      <c r="S237">
        <f>R237-(bitcoin_futures!S241/100/360)</f>
        <v>3.1582283494961734E-2</v>
      </c>
    </row>
    <row r="238" spans="1:19">
      <c r="A238" t="str">
        <f>bitcoin_futures!A242</f>
        <v>25.11.2024</v>
      </c>
      <c r="B238">
        <f>ROUND(bitcoin_futures!D242/bitcoin_futures!T242, 0)</f>
        <v>235</v>
      </c>
      <c r="C238">
        <f t="shared" si="30"/>
        <v>267</v>
      </c>
      <c r="D238">
        <f t="shared" si="30"/>
        <v>90953.549999999988</v>
      </c>
      <c r="E238">
        <f t="shared" si="30"/>
        <v>44340</v>
      </c>
      <c r="F238">
        <f>'Future Returns'!S238*F$4</f>
        <v>25125</v>
      </c>
      <c r="I238">
        <f>(C238-C237)*bitcoin_futures!B242</f>
        <v>0</v>
      </c>
      <c r="J238">
        <f>C238*bitcoin_futures!T242</f>
        <v>107721.15</v>
      </c>
      <c r="K238">
        <f t="shared" si="26"/>
        <v>-4920.8099999999977</v>
      </c>
      <c r="M238">
        <f>-'Future CF'!Q238</f>
        <v>4615</v>
      </c>
      <c r="O238">
        <f t="shared" si="24"/>
        <v>177186.15</v>
      </c>
      <c r="P238">
        <f t="shared" si="27"/>
        <v>-305.80999999999767</v>
      </c>
      <c r="Q238">
        <f t="shared" si="25"/>
        <v>200</v>
      </c>
      <c r="R238">
        <f t="shared" si="28"/>
        <v>-1.7259249664829768E-3</v>
      </c>
      <c r="S238">
        <f>R238-(bitcoin_futures!S242/100/360)</f>
        <v>-1.8545638553718656E-3</v>
      </c>
    </row>
    <row r="239" spans="1:19">
      <c r="A239" t="str">
        <f>bitcoin_futures!A243</f>
        <v>26.11.2024</v>
      </c>
      <c r="B239">
        <f>ROUND(bitcoin_futures!D243/bitcoin_futures!T243, 0)</f>
        <v>258</v>
      </c>
      <c r="C239">
        <f t="shared" si="30"/>
        <v>267</v>
      </c>
      <c r="D239">
        <f t="shared" si="30"/>
        <v>90953.549999999988</v>
      </c>
      <c r="E239">
        <f t="shared" si="30"/>
        <v>44340</v>
      </c>
      <c r="F239">
        <f>'Future Returns'!S239*F$4</f>
        <v>23971.25</v>
      </c>
      <c r="I239">
        <f>(C239-C238)*bitcoin_futures!B243</f>
        <v>0</v>
      </c>
      <c r="J239">
        <f>C239*bitcoin_futures!T243</f>
        <v>94435.23</v>
      </c>
      <c r="K239">
        <f t="shared" si="26"/>
        <v>-13285.919999999998</v>
      </c>
      <c r="M239">
        <f>-'Future CF'!Q239</f>
        <v>3955</v>
      </c>
      <c r="O239">
        <f t="shared" si="24"/>
        <v>162746.47999999998</v>
      </c>
      <c r="P239">
        <f t="shared" si="27"/>
        <v>-9330.9199999999983</v>
      </c>
      <c r="Q239">
        <f t="shared" si="25"/>
        <v>-1153.7500000000146</v>
      </c>
      <c r="R239">
        <f t="shared" si="28"/>
        <v>-5.7334081818543783E-2</v>
      </c>
      <c r="S239">
        <f>R239-(bitcoin_futures!S243/100/360)</f>
        <v>-5.746283181854378E-2</v>
      </c>
    </row>
    <row r="240" spans="1:19">
      <c r="A240" t="str">
        <f>bitcoin_futures!A244</f>
        <v>27.11.2024</v>
      </c>
      <c r="B240">
        <f>ROUND(bitcoin_futures!D244/bitcoin_futures!T244, 0)</f>
        <v>249</v>
      </c>
      <c r="C240">
        <f t="shared" si="30"/>
        <v>267</v>
      </c>
      <c r="D240">
        <f t="shared" si="30"/>
        <v>90953.549999999988</v>
      </c>
      <c r="E240">
        <f t="shared" si="30"/>
        <v>44340</v>
      </c>
      <c r="F240">
        <f>'Future Returns'!S240*F$4</f>
        <v>22982.5</v>
      </c>
      <c r="I240">
        <f>(C240-C239)*bitcoin_futures!B244</f>
        <v>0</v>
      </c>
      <c r="J240">
        <f>C240*bitcoin_futures!T244</f>
        <v>103820.28</v>
      </c>
      <c r="K240">
        <f t="shared" si="26"/>
        <v>9385.0500000000029</v>
      </c>
      <c r="M240">
        <f>-'Future CF'!Q240</f>
        <v>-6015</v>
      </c>
      <c r="O240">
        <f t="shared" si="24"/>
        <v>171142.78</v>
      </c>
      <c r="P240">
        <f t="shared" si="27"/>
        <v>3370.0500000000029</v>
      </c>
      <c r="Q240">
        <f t="shared" si="25"/>
        <v>-988.74999999998545</v>
      </c>
      <c r="R240">
        <f t="shared" si="28"/>
        <v>1.969145294940285E-2</v>
      </c>
      <c r="S240">
        <f>R240-(bitcoin_futures!S244/100/360)</f>
        <v>1.9562591838291739E-2</v>
      </c>
    </row>
    <row r="241" spans="1:19">
      <c r="A241" t="str">
        <f>bitcoin_futures!A245</f>
        <v>28.11.2024</v>
      </c>
      <c r="B241">
        <f>ROUND(bitcoin_futures!D245/bitcoin_futures!T245, 0)</f>
        <v>244</v>
      </c>
      <c r="C241">
        <f t="shared" si="30"/>
        <v>267</v>
      </c>
      <c r="D241">
        <f t="shared" si="30"/>
        <v>90953.549999999988</v>
      </c>
      <c r="E241">
        <f t="shared" si="30"/>
        <v>44340</v>
      </c>
      <c r="F241">
        <f>'Future Returns'!S241*F$4</f>
        <v>24486.25</v>
      </c>
      <c r="I241">
        <f>(C241-C240)*bitcoin_futures!B245</f>
        <v>0</v>
      </c>
      <c r="J241">
        <f>C241*bitcoin_futures!T245</f>
        <v>103820.28</v>
      </c>
      <c r="K241">
        <f t="shared" si="26"/>
        <v>0</v>
      </c>
      <c r="M241">
        <f>-'Future CF'!Q241</f>
        <v>0</v>
      </c>
      <c r="O241">
        <f t="shared" si="24"/>
        <v>172646.53</v>
      </c>
      <c r="P241">
        <f t="shared" si="27"/>
        <v>0</v>
      </c>
      <c r="Q241">
        <f t="shared" si="25"/>
        <v>1503.75</v>
      </c>
      <c r="R241">
        <f t="shared" si="28"/>
        <v>0</v>
      </c>
      <c r="S241">
        <f>R241-(bitcoin_futures!S245/100/360)</f>
        <v>-1.2852777777777778E-4</v>
      </c>
    </row>
    <row r="242" spans="1:19">
      <c r="A242" t="str">
        <f>bitcoin_futures!A246</f>
        <v>29.11.2024</v>
      </c>
      <c r="B242">
        <f>ROUND(bitcoin_futures!D246/bitcoin_futures!T246, 0)</f>
        <v>252</v>
      </c>
      <c r="C242">
        <f t="shared" si="30"/>
        <v>267</v>
      </c>
      <c r="D242">
        <f t="shared" si="30"/>
        <v>90953.549999999988</v>
      </c>
      <c r="E242">
        <f t="shared" si="30"/>
        <v>44340</v>
      </c>
      <c r="F242">
        <f>'Future Returns'!S242*F$4</f>
        <v>24486.25</v>
      </c>
      <c r="I242">
        <f>(C242-C241)*bitcoin_futures!B246</f>
        <v>0</v>
      </c>
      <c r="J242">
        <f>C242*bitcoin_futures!T246</f>
        <v>103454.49</v>
      </c>
      <c r="K242">
        <f t="shared" si="26"/>
        <v>-365.7899999999936</v>
      </c>
      <c r="M242">
        <f>-'Future CF'!Q242</f>
        <v>-420</v>
      </c>
      <c r="O242">
        <f t="shared" si="24"/>
        <v>172280.74</v>
      </c>
      <c r="P242">
        <f t="shared" si="27"/>
        <v>-785.7899999999936</v>
      </c>
      <c r="Q242">
        <f t="shared" si="25"/>
        <v>-1.4551915228366852E-11</v>
      </c>
      <c r="R242">
        <f t="shared" si="28"/>
        <v>-4.5611018387777622E-3</v>
      </c>
      <c r="S242">
        <f>R242-(bitcoin_futures!S246/100/360)</f>
        <v>-4.6893240609999845E-3</v>
      </c>
    </row>
    <row r="243" spans="1:19">
      <c r="A243" t="str">
        <f>bitcoin_futures!A247</f>
        <v>02.12.2024</v>
      </c>
      <c r="B243">
        <f>ROUND(bitcoin_futures!D247/bitcoin_futures!T247, 0)</f>
        <v>252</v>
      </c>
      <c r="C243">
        <f t="shared" si="30"/>
        <v>267</v>
      </c>
      <c r="D243">
        <f t="shared" si="30"/>
        <v>90953.549999999988</v>
      </c>
      <c r="E243">
        <f t="shared" si="30"/>
        <v>44340</v>
      </c>
      <c r="F243">
        <f>'Future Returns'!S243*F$4</f>
        <v>24591.25</v>
      </c>
      <c r="I243">
        <f>(C243-C242)*bitcoin_futures!B247</f>
        <v>0</v>
      </c>
      <c r="J243">
        <f>C243*bitcoin_futures!T247</f>
        <v>101540.1</v>
      </c>
      <c r="K243">
        <f t="shared" si="26"/>
        <v>-1914.3899999999994</v>
      </c>
      <c r="M243">
        <f>-'Future CF'!Q243</f>
        <v>1730</v>
      </c>
      <c r="O243">
        <f t="shared" si="24"/>
        <v>170471.35</v>
      </c>
      <c r="P243">
        <f t="shared" si="27"/>
        <v>-184.38999999999942</v>
      </c>
      <c r="Q243">
        <f t="shared" si="25"/>
        <v>105.00000000001455</v>
      </c>
      <c r="R243">
        <f t="shared" si="28"/>
        <v>-1.0816480305928205E-3</v>
      </c>
      <c r="S243">
        <f>R243-(bitcoin_futures!S247/100/360)</f>
        <v>-1.2090646972594873E-3</v>
      </c>
    </row>
    <row r="244" spans="1:19">
      <c r="A244" t="str">
        <f>bitcoin_futures!A248</f>
        <v>03.12.2024</v>
      </c>
      <c r="B244">
        <f>ROUND(bitcoin_futures!D248/bitcoin_futures!T248, 0)</f>
        <v>256</v>
      </c>
      <c r="C244">
        <f t="shared" si="30"/>
        <v>267</v>
      </c>
      <c r="D244">
        <f t="shared" si="30"/>
        <v>90953.549999999988</v>
      </c>
      <c r="E244">
        <f t="shared" si="30"/>
        <v>44340</v>
      </c>
      <c r="F244">
        <f>'Future Returns'!S244*F$4</f>
        <v>24158.75</v>
      </c>
      <c r="I244">
        <f>(C244-C243)*bitcoin_futures!B248</f>
        <v>0</v>
      </c>
      <c r="J244">
        <f>C244*bitcoin_futures!T248</f>
        <v>99705.81</v>
      </c>
      <c r="K244">
        <f t="shared" si="26"/>
        <v>-1834.2900000000081</v>
      </c>
      <c r="M244">
        <f>-'Future CF'!Q244</f>
        <v>100</v>
      </c>
      <c r="O244">
        <f t="shared" si="24"/>
        <v>168204.56</v>
      </c>
      <c r="P244">
        <f t="shared" si="27"/>
        <v>-1734.2900000000081</v>
      </c>
      <c r="Q244">
        <f t="shared" si="25"/>
        <v>-432.5</v>
      </c>
      <c r="R244">
        <f t="shared" si="28"/>
        <v>-1.0310600378491571E-2</v>
      </c>
      <c r="S244">
        <f>R244-(bitcoin_futures!S248/100/360)</f>
        <v>-1.0436711489602683E-2</v>
      </c>
    </row>
    <row r="245" spans="1:19">
      <c r="A245" t="str">
        <f>bitcoin_futures!A249</f>
        <v>04.12.2024</v>
      </c>
      <c r="B245">
        <f>ROUND(bitcoin_futures!D249/bitcoin_futures!T249, 0)</f>
        <v>243</v>
      </c>
      <c r="C245">
        <f t="shared" si="30"/>
        <v>267</v>
      </c>
      <c r="D245">
        <f t="shared" si="30"/>
        <v>90953.549999999988</v>
      </c>
      <c r="E245">
        <f t="shared" si="30"/>
        <v>44340</v>
      </c>
      <c r="F245">
        <f>'Future Returns'!S245*F$4</f>
        <v>24133.75</v>
      </c>
      <c r="I245">
        <f>(C245-C244)*bitcoin_futures!B249</f>
        <v>0</v>
      </c>
      <c r="J245">
        <f>C245*bitcoin_futures!T249</f>
        <v>108402</v>
      </c>
      <c r="K245">
        <f t="shared" si="26"/>
        <v>8696.1900000000023</v>
      </c>
      <c r="M245">
        <f>-'Future CF'!Q245</f>
        <v>-3380</v>
      </c>
      <c r="O245">
        <f t="shared" si="24"/>
        <v>176875.75</v>
      </c>
      <c r="P245">
        <f t="shared" si="27"/>
        <v>5316.1900000000023</v>
      </c>
      <c r="Q245">
        <f t="shared" si="25"/>
        <v>-25</v>
      </c>
      <c r="R245">
        <f t="shared" si="28"/>
        <v>3.0056070433623617E-2</v>
      </c>
      <c r="S245">
        <f>R245-(bitcoin_futures!S249/100/360)</f>
        <v>2.9930125989179171E-2</v>
      </c>
    </row>
    <row r="246" spans="1:19">
      <c r="A246" t="str">
        <f>bitcoin_futures!A250</f>
        <v>05.12.2024</v>
      </c>
      <c r="B246">
        <f>ROUND(bitcoin_futures!D250/bitcoin_futures!T250, 0)</f>
        <v>256</v>
      </c>
      <c r="C246">
        <f t="shared" si="30"/>
        <v>267</v>
      </c>
      <c r="D246">
        <f t="shared" si="30"/>
        <v>90953.549999999988</v>
      </c>
      <c r="E246">
        <f t="shared" si="30"/>
        <v>44340</v>
      </c>
      <c r="F246">
        <f>'Future Returns'!S246*F$4</f>
        <v>24978.75</v>
      </c>
      <c r="I246">
        <f>(C246-C245)*bitcoin_futures!B250</f>
        <v>0</v>
      </c>
      <c r="J246">
        <f>C246*bitcoin_futures!T250</f>
        <v>103168.79999999999</v>
      </c>
      <c r="K246">
        <f t="shared" si="26"/>
        <v>-5233.2000000000116</v>
      </c>
      <c r="M246">
        <f>-'Future CF'!Q246</f>
        <v>140</v>
      </c>
      <c r="O246">
        <f t="shared" si="24"/>
        <v>172487.55</v>
      </c>
      <c r="P246">
        <f t="shared" si="27"/>
        <v>-5093.2000000000116</v>
      </c>
      <c r="Q246">
        <f t="shared" si="25"/>
        <v>845</v>
      </c>
      <c r="R246">
        <f t="shared" si="28"/>
        <v>-2.9527928247575039E-2</v>
      </c>
      <c r="S246">
        <f>R246-(bitcoin_futures!S250/100/360)</f>
        <v>-2.9653817136463926E-2</v>
      </c>
    </row>
    <row r="247" spans="1:19">
      <c r="A247" t="str">
        <f>bitcoin_futures!A251</f>
        <v>06.12.2024</v>
      </c>
      <c r="B247">
        <f>ROUND(bitcoin_futures!D251/bitcoin_futures!T251, 0)</f>
        <v>258</v>
      </c>
      <c r="C247">
        <f t="shared" si="30"/>
        <v>267</v>
      </c>
      <c r="D247">
        <f t="shared" si="30"/>
        <v>90953.549999999988</v>
      </c>
      <c r="E247">
        <f t="shared" si="30"/>
        <v>44340</v>
      </c>
      <c r="F247">
        <f>'Future Returns'!S247*F$4</f>
        <v>24943.75</v>
      </c>
      <c r="I247">
        <f>(C247-C246)*bitcoin_futures!B251</f>
        <v>0</v>
      </c>
      <c r="J247">
        <f>C247*bitcoin_futures!T251</f>
        <v>105467.67</v>
      </c>
      <c r="K247">
        <f t="shared" si="26"/>
        <v>2298.8700000000099</v>
      </c>
      <c r="M247">
        <f>-'Future CF'!Q247</f>
        <v>-2660</v>
      </c>
      <c r="O247">
        <f t="shared" si="24"/>
        <v>174751.41999999998</v>
      </c>
      <c r="P247">
        <f t="shared" si="27"/>
        <v>-361.1299999999901</v>
      </c>
      <c r="Q247">
        <f t="shared" si="25"/>
        <v>-35.000000000014552</v>
      </c>
      <c r="R247">
        <f t="shared" si="28"/>
        <v>-2.0665354250053599E-3</v>
      </c>
      <c r="S247">
        <f>R247-(bitcoin_futures!S251/100/360)</f>
        <v>-2.1895909805609154E-3</v>
      </c>
    </row>
    <row r="248" spans="1:19">
      <c r="A248" t="str">
        <f>bitcoin_futures!A252</f>
        <v>09.12.2024</v>
      </c>
      <c r="B248">
        <f>ROUND(bitcoin_futures!D252/bitcoin_futures!T252, 0)</f>
        <v>265</v>
      </c>
      <c r="C248">
        <f t="shared" si="30"/>
        <v>267</v>
      </c>
      <c r="D248">
        <f t="shared" si="30"/>
        <v>90953.549999999988</v>
      </c>
      <c r="E248">
        <f t="shared" si="30"/>
        <v>44340</v>
      </c>
      <c r="F248">
        <f>'Future Returns'!S248*F$4</f>
        <v>25608.75</v>
      </c>
      <c r="I248">
        <f>(C248-C247)*bitcoin_futures!B252</f>
        <v>0</v>
      </c>
      <c r="J248">
        <f>C248*bitcoin_futures!T252</f>
        <v>97545.78</v>
      </c>
      <c r="K248">
        <f t="shared" si="26"/>
        <v>-7921.8899999999994</v>
      </c>
      <c r="M248">
        <f>-'Future CF'!Q248</f>
        <v>5645</v>
      </c>
      <c r="O248">
        <f t="shared" si="24"/>
        <v>167494.53</v>
      </c>
      <c r="P248">
        <f t="shared" si="27"/>
        <v>-2276.8899999999994</v>
      </c>
      <c r="Q248">
        <f t="shared" si="25"/>
        <v>665.00000000001455</v>
      </c>
      <c r="R248">
        <f t="shared" si="28"/>
        <v>-1.3593817063757244E-2</v>
      </c>
      <c r="S248">
        <f>R248-(bitcoin_futures!S252/100/360)</f>
        <v>-1.3717067063757244E-2</v>
      </c>
    </row>
    <row r="249" spans="1:19">
      <c r="A249" t="str">
        <f>bitcoin_futures!A253</f>
        <v>10.12.2024</v>
      </c>
      <c r="B249">
        <f>ROUND(bitcoin_futures!D253/bitcoin_futures!T253, 0)</f>
        <v>255</v>
      </c>
      <c r="C249">
        <f t="shared" si="30"/>
        <v>267</v>
      </c>
      <c r="D249">
        <f t="shared" si="30"/>
        <v>90953.549999999988</v>
      </c>
      <c r="E249">
        <f t="shared" si="30"/>
        <v>44340</v>
      </c>
      <c r="F249">
        <f>'Future Returns'!S249*F$4</f>
        <v>24197.5</v>
      </c>
      <c r="I249">
        <f>(C249-C248)*bitcoin_futures!B253</f>
        <v>0</v>
      </c>
      <c r="J249">
        <f>C249*bitcoin_futures!T253</f>
        <v>100744.44</v>
      </c>
      <c r="K249">
        <f t="shared" si="26"/>
        <v>3198.6600000000035</v>
      </c>
      <c r="M249">
        <f>-'Future CF'!Q249</f>
        <v>-185</v>
      </c>
      <c r="O249">
        <f t="shared" si="24"/>
        <v>169281.94</v>
      </c>
      <c r="P249">
        <f t="shared" si="27"/>
        <v>3013.6600000000035</v>
      </c>
      <c r="Q249">
        <f t="shared" si="25"/>
        <v>-1411.25</v>
      </c>
      <c r="R249">
        <f t="shared" si="28"/>
        <v>1.7802607885991875E-2</v>
      </c>
      <c r="S249">
        <f>R249-(bitcoin_futures!S253/100/360)</f>
        <v>1.7680191219325209E-2</v>
      </c>
    </row>
    <row r="250" spans="1:19">
      <c r="A250" t="str">
        <f>bitcoin_futures!A254</f>
        <v>11.12.2024</v>
      </c>
      <c r="B250">
        <f>ROUND(bitcoin_futures!D254/bitcoin_futures!T254, 0)</f>
        <v>247</v>
      </c>
      <c r="C250">
        <f t="shared" si="30"/>
        <v>267</v>
      </c>
      <c r="D250">
        <f t="shared" si="30"/>
        <v>90953.549999999988</v>
      </c>
      <c r="E250">
        <f t="shared" si="30"/>
        <v>44340</v>
      </c>
      <c r="F250">
        <f>'Future Returns'!S250*F$4</f>
        <v>24243.75</v>
      </c>
      <c r="I250">
        <f>(C250-C249)*bitcoin_futures!B254</f>
        <v>0</v>
      </c>
      <c r="J250">
        <f>C250*bitcoin_futures!T254</f>
        <v>109843.79999999999</v>
      </c>
      <c r="K250">
        <f t="shared" si="26"/>
        <v>9099.359999999986</v>
      </c>
      <c r="M250">
        <f>-'Future CF'!Q250</f>
        <v>-5175</v>
      </c>
      <c r="O250">
        <f t="shared" si="24"/>
        <v>178427.55</v>
      </c>
      <c r="P250">
        <f t="shared" si="27"/>
        <v>3924.359999999986</v>
      </c>
      <c r="Q250">
        <f t="shared" si="25"/>
        <v>46.25</v>
      </c>
      <c r="R250">
        <f t="shared" si="28"/>
        <v>2.1994137116157154E-2</v>
      </c>
      <c r="S250">
        <f>R250-(bitcoin_futures!S254/100/360)</f>
        <v>2.1872859338379375E-2</v>
      </c>
    </row>
    <row r="251" spans="1:19">
      <c r="A251" t="str">
        <f>bitcoin_futures!A255</f>
        <v>12.12.2024</v>
      </c>
      <c r="B251">
        <f>ROUND(bitcoin_futures!D255/bitcoin_futures!T255, 0)</f>
        <v>255</v>
      </c>
      <c r="C251">
        <f t="shared" si="30"/>
        <v>267</v>
      </c>
      <c r="D251">
        <f t="shared" si="30"/>
        <v>90953.549999999988</v>
      </c>
      <c r="E251">
        <f t="shared" si="30"/>
        <v>44340</v>
      </c>
      <c r="F251">
        <f>'Future Returns'!S251*F$4</f>
        <v>25537.5</v>
      </c>
      <c r="I251">
        <f>(C251-C250)*bitcoin_futures!B255</f>
        <v>0</v>
      </c>
      <c r="J251">
        <f>C251*bitcoin_futures!T255</f>
        <v>104714.73</v>
      </c>
      <c r="K251">
        <f t="shared" si="26"/>
        <v>-5129.0699999999924</v>
      </c>
      <c r="M251">
        <f>-'Future CF'!Q251</f>
        <v>1745</v>
      </c>
      <c r="O251">
        <f t="shared" si="24"/>
        <v>174592.22999999998</v>
      </c>
      <c r="P251">
        <f t="shared" si="27"/>
        <v>-3384.0699999999924</v>
      </c>
      <c r="Q251">
        <f t="shared" si="25"/>
        <v>1293.7499999999854</v>
      </c>
      <c r="R251">
        <f t="shared" si="28"/>
        <v>-1.9382706779104617E-2</v>
      </c>
      <c r="S251">
        <f>R251-(bitcoin_futures!S255/100/360)</f>
        <v>-1.950279011243795E-2</v>
      </c>
    </row>
    <row r="252" spans="1:19" s="3" customFormat="1">
      <c r="A252" s="3" t="str">
        <f>bitcoin_futures!A256</f>
        <v>13.12.2024</v>
      </c>
      <c r="B252">
        <f>ROUND(bitcoin_futures!D256/bitcoin_futures!T256, 0)</f>
        <v>249</v>
      </c>
      <c r="C252" s="3">
        <f>B252</f>
        <v>249</v>
      </c>
      <c r="D252" s="3">
        <f>B252*bitcoin_futures!T256</f>
        <v>101758.83</v>
      </c>
      <c r="E252" s="3">
        <f>'Future Returns'!S252</f>
        <v>50915</v>
      </c>
      <c r="F252" s="3">
        <f>'Future Returns'!S252*F$4</f>
        <v>25457.5</v>
      </c>
      <c r="I252">
        <f>(C252-C251)*bitcoin_futures!T256</f>
        <v>-7356.06</v>
      </c>
      <c r="J252">
        <f>C252*bitcoin_futures!T256</f>
        <v>101758.83</v>
      </c>
      <c r="K252">
        <f t="shared" si="26"/>
        <v>4400.1600000000062</v>
      </c>
      <c r="M252">
        <f>-'Future CF'!Q252</f>
        <v>-1895</v>
      </c>
      <c r="O252">
        <f t="shared" si="24"/>
        <v>178131.33000000002</v>
      </c>
      <c r="P252">
        <f t="shared" si="27"/>
        <v>2505.1600000000062</v>
      </c>
      <c r="Q252">
        <f t="shared" si="25"/>
        <v>-861.0599999999713</v>
      </c>
      <c r="R252">
        <f t="shared" si="28"/>
        <v>1.4063556365968895E-2</v>
      </c>
      <c r="S252">
        <f>R252-(bitcoin_futures!S256/100/360)</f>
        <v>1.3944056365968896E-2</v>
      </c>
    </row>
    <row r="253" spans="1:19">
      <c r="A253" t="str">
        <f>bitcoin_futures!A257</f>
        <v>16.12.2024</v>
      </c>
      <c r="B253">
        <f>ROUND(bitcoin_futures!D257/bitcoin_futures!T257, 0)</f>
        <v>260</v>
      </c>
      <c r="C253">
        <f t="shared" ref="C253:E274" si="31">C$252</f>
        <v>249</v>
      </c>
      <c r="D253">
        <f t="shared" si="31"/>
        <v>101758.83</v>
      </c>
      <c r="E253">
        <f t="shared" si="31"/>
        <v>50915</v>
      </c>
      <c r="F253">
        <f>'Future Returns'!S253*F$4</f>
        <v>25956.25</v>
      </c>
      <c r="I253">
        <f>(C253-C252)*bitcoin_futures!B257</f>
        <v>0</v>
      </c>
      <c r="J253">
        <f>C253*bitcoin_futures!T257</f>
        <v>101716.5</v>
      </c>
      <c r="K253">
        <f t="shared" si="26"/>
        <v>-42.330000000001746</v>
      </c>
      <c r="M253">
        <f>-'Future CF'!Q253</f>
        <v>-4425</v>
      </c>
      <c r="O253">
        <f t="shared" si="24"/>
        <v>178587.75</v>
      </c>
      <c r="P253">
        <f t="shared" si="27"/>
        <v>-4467.3300000000017</v>
      </c>
      <c r="Q253">
        <f t="shared" si="25"/>
        <v>498.74999999998545</v>
      </c>
      <c r="R253">
        <f t="shared" si="28"/>
        <v>-2.5014761650785127E-2</v>
      </c>
      <c r="S253">
        <f>R253-(bitcoin_futures!S257/100/360)</f>
        <v>-2.5134539428562905E-2</v>
      </c>
    </row>
    <row r="254" spans="1:19">
      <c r="A254" t="str">
        <f>bitcoin_futures!A258</f>
        <v>17.12.2024</v>
      </c>
      <c r="B254">
        <f>ROUND(bitcoin_futures!D258/bitcoin_futures!T258, 0)</f>
        <v>276</v>
      </c>
      <c r="C254">
        <f t="shared" si="31"/>
        <v>249</v>
      </c>
      <c r="D254">
        <f t="shared" si="31"/>
        <v>101758.83</v>
      </c>
      <c r="E254">
        <f t="shared" si="31"/>
        <v>50915</v>
      </c>
      <c r="F254">
        <f>'Future Returns'!S254*F$4</f>
        <v>27062.5</v>
      </c>
      <c r="I254">
        <f>(C254-C253)*bitcoin_futures!B258</f>
        <v>0</v>
      </c>
      <c r="J254">
        <f>C254*bitcoin_futures!T258</f>
        <v>96218.58</v>
      </c>
      <c r="K254">
        <f t="shared" si="26"/>
        <v>-5497.9199999999983</v>
      </c>
      <c r="M254">
        <f>-'Future CF'!Q254</f>
        <v>-645</v>
      </c>
      <c r="O254">
        <f t="shared" si="24"/>
        <v>174196.08000000002</v>
      </c>
      <c r="P254">
        <f t="shared" si="27"/>
        <v>-6142.9199999999983</v>
      </c>
      <c r="Q254">
        <f t="shared" si="25"/>
        <v>1106.2500000000146</v>
      </c>
      <c r="R254">
        <f t="shared" si="28"/>
        <v>-3.5264398601851418E-2</v>
      </c>
      <c r="S254">
        <f>R254-(bitcoin_futures!S258/100/360)</f>
        <v>-3.5384676379629193E-2</v>
      </c>
    </row>
    <row r="255" spans="1:19">
      <c r="A255" t="str">
        <f>bitcoin_futures!A259</f>
        <v>18.12.2024</v>
      </c>
      <c r="B255">
        <f>ROUND(bitcoin_futures!D259/bitcoin_futures!T259, 0)</f>
        <v>290</v>
      </c>
      <c r="C255">
        <f t="shared" si="31"/>
        <v>249</v>
      </c>
      <c r="D255">
        <f t="shared" si="31"/>
        <v>101758.83</v>
      </c>
      <c r="E255">
        <f t="shared" si="31"/>
        <v>50915</v>
      </c>
      <c r="F255">
        <f>'Future Returns'!S255*F$4</f>
        <v>27223.75</v>
      </c>
      <c r="I255">
        <f>(C255-C254)*bitcoin_futures!B259</f>
        <v>0</v>
      </c>
      <c r="J255">
        <f>C255*bitcoin_futures!T259</f>
        <v>87060.36</v>
      </c>
      <c r="K255">
        <f t="shared" si="26"/>
        <v>-9158.2200000000012</v>
      </c>
      <c r="M255">
        <f>-'Future CF'!Q255</f>
        <v>6735</v>
      </c>
      <c r="O255">
        <f t="shared" si="24"/>
        <v>165199.10999999999</v>
      </c>
      <c r="P255">
        <f t="shared" si="27"/>
        <v>-2423.2200000000012</v>
      </c>
      <c r="Q255">
        <f t="shared" si="25"/>
        <v>161.2499999999709</v>
      </c>
      <c r="R255">
        <f t="shared" si="28"/>
        <v>-1.4668480962155313E-2</v>
      </c>
      <c r="S255">
        <f>R255-(bitcoin_futures!S259/100/360)</f>
        <v>-1.4788369851044201E-2</v>
      </c>
    </row>
    <row r="256" spans="1:19">
      <c r="A256" t="str">
        <f>bitcoin_futures!A260</f>
        <v>19.12.2024</v>
      </c>
      <c r="B256">
        <f>ROUND(bitcoin_futures!D260/bitcoin_futures!T260, 0)</f>
        <v>296</v>
      </c>
      <c r="C256">
        <f t="shared" si="31"/>
        <v>249</v>
      </c>
      <c r="D256">
        <f t="shared" si="31"/>
        <v>101758.83</v>
      </c>
      <c r="E256">
        <f t="shared" si="31"/>
        <v>50915</v>
      </c>
      <c r="F256">
        <f>'Future Returns'!S256*F$4</f>
        <v>25540</v>
      </c>
      <c r="I256">
        <f>(C256-C255)*bitcoin_futures!B260</f>
        <v>0</v>
      </c>
      <c r="J256">
        <f>C256*bitcoin_futures!T260</f>
        <v>81288.539999999994</v>
      </c>
      <c r="K256">
        <f t="shared" si="26"/>
        <v>-5771.820000000007</v>
      </c>
      <c r="M256">
        <f>-'Future CF'!Q256</f>
        <v>4660</v>
      </c>
      <c r="O256">
        <f t="shared" si="24"/>
        <v>157743.53999999998</v>
      </c>
      <c r="P256">
        <f t="shared" si="27"/>
        <v>-1111.820000000007</v>
      </c>
      <c r="Q256">
        <f t="shared" si="25"/>
        <v>-1683.75</v>
      </c>
      <c r="R256">
        <f t="shared" si="28"/>
        <v>-7.0482759547554662E-3</v>
      </c>
      <c r="S256">
        <f>R256-(bitcoin_futures!S260/100/360)</f>
        <v>-7.1677203991999108E-3</v>
      </c>
    </row>
    <row r="257" spans="1:19">
      <c r="A257" t="str">
        <f>bitcoin_futures!A261</f>
        <v>20.12.2024</v>
      </c>
      <c r="B257">
        <f>ROUND(bitcoin_futures!D261/bitcoin_futures!T261, 0)</f>
        <v>266</v>
      </c>
      <c r="C257">
        <f t="shared" si="31"/>
        <v>249</v>
      </c>
      <c r="D257">
        <f t="shared" si="31"/>
        <v>101758.83</v>
      </c>
      <c r="E257">
        <f t="shared" si="31"/>
        <v>50915</v>
      </c>
      <c r="F257">
        <f>'Future Returns'!S257*F$4</f>
        <v>24375</v>
      </c>
      <c r="I257">
        <f>(C257-C256)*bitcoin_futures!B261</f>
        <v>0</v>
      </c>
      <c r="J257">
        <f>C257*bitcoin_futures!T261</f>
        <v>90685.8</v>
      </c>
      <c r="K257">
        <f t="shared" si="26"/>
        <v>9397.2600000000093</v>
      </c>
      <c r="M257">
        <f>-'Future CF'!Q257</f>
        <v>-275</v>
      </c>
      <c r="O257">
        <f t="shared" si="24"/>
        <v>165975.79999999999</v>
      </c>
      <c r="P257">
        <f t="shared" si="27"/>
        <v>9122.2600000000093</v>
      </c>
      <c r="Q257">
        <f t="shared" si="25"/>
        <v>-1165</v>
      </c>
      <c r="R257">
        <f t="shared" si="28"/>
        <v>5.4961385936986053E-2</v>
      </c>
      <c r="S257">
        <f>R257-(bitcoin_futures!S261/100/360)</f>
        <v>5.4843135936986052E-2</v>
      </c>
    </row>
    <row r="258" spans="1:19">
      <c r="A258" t="str">
        <f>bitcoin_futures!A262</f>
        <v>23.12.2024</v>
      </c>
      <c r="B258">
        <f>ROUND(bitcoin_futures!D262/bitcoin_futures!T262, 0)</f>
        <v>279</v>
      </c>
      <c r="C258">
        <f t="shared" si="31"/>
        <v>249</v>
      </c>
      <c r="D258">
        <f t="shared" si="31"/>
        <v>101758.83</v>
      </c>
      <c r="E258">
        <f t="shared" si="31"/>
        <v>50915</v>
      </c>
      <c r="F258">
        <f>'Future Returns'!S258*F$4</f>
        <v>24443.75</v>
      </c>
      <c r="I258">
        <f>(C258-C257)*bitcoin_futures!B262</f>
        <v>0</v>
      </c>
      <c r="J258">
        <f>C258*bitcoin_futures!T262</f>
        <v>82725.27</v>
      </c>
      <c r="K258">
        <f t="shared" si="26"/>
        <v>-7960.5299999999988</v>
      </c>
      <c r="M258">
        <f>-'Future CF'!Q258</f>
        <v>3605</v>
      </c>
      <c r="O258">
        <f t="shared" si="24"/>
        <v>158084.02000000002</v>
      </c>
      <c r="P258">
        <f t="shared" si="27"/>
        <v>-4355.5299999999988</v>
      </c>
      <c r="Q258">
        <f t="shared" si="25"/>
        <v>68.750000000029104</v>
      </c>
      <c r="R258">
        <f t="shared" si="28"/>
        <v>-2.7551994186382649E-2</v>
      </c>
      <c r="S258">
        <f>R258-(bitcoin_futures!S262/100/360)</f>
        <v>-2.7671771964160426E-2</v>
      </c>
    </row>
    <row r="259" spans="1:19">
      <c r="A259" t="str">
        <f>bitcoin_futures!A263</f>
        <v>24.12.2024</v>
      </c>
      <c r="B259">
        <f>ROUND(bitcoin_futures!D263/bitcoin_futures!T263, 0)</f>
        <v>273</v>
      </c>
      <c r="C259">
        <f t="shared" si="31"/>
        <v>249</v>
      </c>
      <c r="D259">
        <f t="shared" si="31"/>
        <v>101758.83</v>
      </c>
      <c r="E259">
        <f t="shared" si="31"/>
        <v>50915</v>
      </c>
      <c r="F259">
        <f>'Future Returns'!S259*F$4</f>
        <v>23542.5</v>
      </c>
      <c r="I259">
        <f>(C259-C258)*bitcoin_futures!B263</f>
        <v>0</v>
      </c>
      <c r="J259">
        <f>C259*bitcoin_futures!T263</f>
        <v>89186.82</v>
      </c>
      <c r="K259">
        <f t="shared" si="26"/>
        <v>6461.5500000000029</v>
      </c>
      <c r="M259">
        <f>-'Future CF'!Q259</f>
        <v>-6150</v>
      </c>
      <c r="O259">
        <f t="shared" si="24"/>
        <v>163644.32</v>
      </c>
      <c r="P259">
        <f t="shared" si="27"/>
        <v>311.55000000000291</v>
      </c>
      <c r="Q259">
        <f t="shared" si="25"/>
        <v>-901.25000000001455</v>
      </c>
      <c r="R259">
        <f t="shared" si="28"/>
        <v>1.9038240985082948E-3</v>
      </c>
      <c r="S259">
        <f>R259-(bitcoin_futures!S263/100/360)</f>
        <v>1.7842129873971836E-3</v>
      </c>
    </row>
    <row r="260" spans="1:19">
      <c r="A260" t="str">
        <f>bitcoin_futures!A264</f>
        <v>25.12.2024</v>
      </c>
      <c r="B260">
        <f>ROUND(bitcoin_futures!D264/bitcoin_futures!T264, 0)</f>
        <v>277</v>
      </c>
      <c r="C260">
        <f t="shared" si="31"/>
        <v>249</v>
      </c>
      <c r="D260">
        <f t="shared" si="31"/>
        <v>101758.83</v>
      </c>
      <c r="E260">
        <f t="shared" si="31"/>
        <v>50915</v>
      </c>
      <c r="F260">
        <f>'Future Returns'!S260*F$4</f>
        <v>25080</v>
      </c>
      <c r="I260">
        <f>(C260-C259)*bitcoin_futures!B264</f>
        <v>0</v>
      </c>
      <c r="J260">
        <f>C260*bitcoin_futures!T264</f>
        <v>89186.82</v>
      </c>
      <c r="K260">
        <f t="shared" si="26"/>
        <v>0</v>
      </c>
      <c r="M260">
        <f>-'Future CF'!Q260</f>
        <v>0</v>
      </c>
      <c r="O260">
        <f t="shared" si="24"/>
        <v>165181.82</v>
      </c>
      <c r="P260">
        <f t="shared" si="27"/>
        <v>0</v>
      </c>
      <c r="Q260">
        <f t="shared" si="25"/>
        <v>1537.5</v>
      </c>
      <c r="R260">
        <f t="shared" si="28"/>
        <v>0</v>
      </c>
      <c r="S260">
        <f>R260-(bitcoin_futures!S264/100/360)</f>
        <v>-1.1961111111111112E-4</v>
      </c>
    </row>
    <row r="261" spans="1:19">
      <c r="A261" t="str">
        <f>bitcoin_futures!A265</f>
        <v>26.12.2024</v>
      </c>
      <c r="B261">
        <f>ROUND(bitcoin_futures!D265/bitcoin_futures!T265, 0)</f>
        <v>280</v>
      </c>
      <c r="C261">
        <f t="shared" si="31"/>
        <v>249</v>
      </c>
      <c r="D261">
        <f t="shared" si="31"/>
        <v>101758.83</v>
      </c>
      <c r="E261">
        <f t="shared" si="31"/>
        <v>50915</v>
      </c>
      <c r="F261">
        <f>'Future Returns'!S261*F$4</f>
        <v>25080</v>
      </c>
      <c r="I261">
        <f>(C261-C260)*bitcoin_futures!B265</f>
        <v>0</v>
      </c>
      <c r="J261">
        <f>C261*bitcoin_futures!T265</f>
        <v>84921.45</v>
      </c>
      <c r="K261">
        <f t="shared" si="26"/>
        <v>-4265.3700000000099</v>
      </c>
      <c r="M261">
        <f>-'Future CF'!Q261</f>
        <v>3815</v>
      </c>
      <c r="O261">
        <f t="shared" si="24"/>
        <v>160916.45000000001</v>
      </c>
      <c r="P261">
        <f t="shared" si="27"/>
        <v>-450.3700000000099</v>
      </c>
      <c r="Q261">
        <f t="shared" si="25"/>
        <v>1.4551915228366852E-11</v>
      </c>
      <c r="R261">
        <f t="shared" si="28"/>
        <v>-2.798781603745359E-3</v>
      </c>
      <c r="S261">
        <f>R261-(bitcoin_futures!S265/100/360)</f>
        <v>-2.9178371593009144E-3</v>
      </c>
    </row>
    <row r="262" spans="1:19">
      <c r="A262" t="str">
        <f>bitcoin_futures!A266</f>
        <v>27.12.2024</v>
      </c>
      <c r="B262">
        <f>ROUND(bitcoin_futures!D266/bitcoin_futures!T266, 0)</f>
        <v>286</v>
      </c>
      <c r="C262">
        <f t="shared" si="31"/>
        <v>249</v>
      </c>
      <c r="D262">
        <f t="shared" si="31"/>
        <v>101758.83</v>
      </c>
      <c r="E262">
        <f t="shared" si="31"/>
        <v>50915</v>
      </c>
      <c r="F262">
        <f>'Future Returns'!S262*F$4</f>
        <v>24126.25</v>
      </c>
      <c r="I262">
        <f>(C262-C261)*bitcoin_futures!B266</f>
        <v>0</v>
      </c>
      <c r="J262">
        <f>C262*bitcoin_futures!T266</f>
        <v>82170</v>
      </c>
      <c r="K262">
        <f t="shared" si="26"/>
        <v>-2751.4499999999971</v>
      </c>
      <c r="M262">
        <f>-'Future CF'!Q262</f>
        <v>1195</v>
      </c>
      <c r="O262">
        <f t="shared" si="24"/>
        <v>157211.25</v>
      </c>
      <c r="P262">
        <f t="shared" si="27"/>
        <v>-1556.4499999999971</v>
      </c>
      <c r="Q262">
        <f t="shared" si="25"/>
        <v>-953.75000000001455</v>
      </c>
      <c r="R262">
        <f t="shared" si="28"/>
        <v>-9.9003729058829894E-3</v>
      </c>
      <c r="S262">
        <f>R262-(bitcoin_futures!S266/100/360)</f>
        <v>-1.0019817350327434E-2</v>
      </c>
    </row>
    <row r="263" spans="1:19">
      <c r="A263" t="str">
        <f>bitcoin_futures!A267</f>
        <v>30.12.2024</v>
      </c>
      <c r="B263">
        <f>ROUND(bitcoin_futures!D267/bitcoin_futures!T267, 0)</f>
        <v>312</v>
      </c>
      <c r="C263">
        <f t="shared" si="31"/>
        <v>249</v>
      </c>
      <c r="D263">
        <f t="shared" si="31"/>
        <v>101758.83</v>
      </c>
      <c r="E263">
        <f t="shared" si="31"/>
        <v>50915</v>
      </c>
      <c r="F263">
        <f>'Future Returns'!S263*F$4</f>
        <v>23827.5</v>
      </c>
      <c r="I263">
        <f>(C263-C262)*bitcoin_futures!B267</f>
        <v>0</v>
      </c>
      <c r="J263">
        <f>C263*bitcoin_futures!T267</f>
        <v>75437.039999999994</v>
      </c>
      <c r="K263">
        <f t="shared" si="26"/>
        <v>-6732.9600000000064</v>
      </c>
      <c r="M263">
        <f>-'Future CF'!Q263</f>
        <v>355</v>
      </c>
      <c r="O263">
        <f t="shared" si="24"/>
        <v>150179.53999999998</v>
      </c>
      <c r="P263">
        <f t="shared" si="27"/>
        <v>-6377.9600000000064</v>
      </c>
      <c r="Q263">
        <f t="shared" si="25"/>
        <v>-298.75000000001455</v>
      </c>
      <c r="R263">
        <f t="shared" si="28"/>
        <v>-4.246890089022784E-2</v>
      </c>
      <c r="S263">
        <f>R263-(bitcoin_futures!S267/100/360)</f>
        <v>-4.2588650890227842E-2</v>
      </c>
    </row>
    <row r="264" spans="1:19">
      <c r="A264" t="str">
        <f>bitcoin_futures!A268</f>
        <v>31.12.2024</v>
      </c>
      <c r="B264">
        <f>ROUND(bitcoin_futures!D268/bitcoin_futures!T268, 0)</f>
        <v>324</v>
      </c>
      <c r="C264">
        <f t="shared" si="31"/>
        <v>249</v>
      </c>
      <c r="D264">
        <f t="shared" si="31"/>
        <v>101758.83</v>
      </c>
      <c r="E264">
        <f t="shared" si="31"/>
        <v>50915</v>
      </c>
      <c r="F264">
        <f>'Future Returns'!S264*F$4</f>
        <v>23738.75</v>
      </c>
      <c r="I264">
        <f>(C264-C263)*bitcoin_futures!B268</f>
        <v>0</v>
      </c>
      <c r="J264">
        <f>C264*bitcoin_futures!T268</f>
        <v>72115.38</v>
      </c>
      <c r="K264">
        <f t="shared" si="26"/>
        <v>-3321.6599999999889</v>
      </c>
      <c r="M264">
        <f>-'Future CF'!Q264</f>
        <v>835</v>
      </c>
      <c r="O264">
        <f t="shared" si="24"/>
        <v>146769.13</v>
      </c>
      <c r="P264">
        <f t="shared" si="27"/>
        <v>-2486.6599999999889</v>
      </c>
      <c r="Q264">
        <f t="shared" si="25"/>
        <v>-88.749999999985448</v>
      </c>
      <c r="R264">
        <f t="shared" si="28"/>
        <v>-1.6942663624155765E-2</v>
      </c>
      <c r="S264">
        <f>R264-(bitcoin_futures!S268/100/360)</f>
        <v>-1.7061552513044656E-2</v>
      </c>
    </row>
    <row r="265" spans="1:19">
      <c r="A265" t="str">
        <f>bitcoin_futures!A269</f>
        <v>01.01.2025</v>
      </c>
      <c r="B265">
        <f>ROUND(bitcoin_futures!D269/bitcoin_futures!T269, 0)</f>
        <v>326</v>
      </c>
      <c r="C265">
        <f t="shared" si="31"/>
        <v>249</v>
      </c>
      <c r="D265">
        <f t="shared" si="31"/>
        <v>101758.83</v>
      </c>
      <c r="E265">
        <f t="shared" si="31"/>
        <v>50915</v>
      </c>
      <c r="F265">
        <f>'Future Returns'!S265*F$4</f>
        <v>23530</v>
      </c>
      <c r="I265">
        <f>(C265-C264)*bitcoin_futures!B269</f>
        <v>0</v>
      </c>
      <c r="J265">
        <f>C265*bitcoin_futures!T269</f>
        <v>72115.38</v>
      </c>
      <c r="K265">
        <f t="shared" si="26"/>
        <v>0</v>
      </c>
      <c r="M265">
        <f>-'Future CF'!Q265</f>
        <v>0</v>
      </c>
      <c r="O265">
        <f t="shared" si="24"/>
        <v>146560.38</v>
      </c>
      <c r="P265">
        <f t="shared" si="27"/>
        <v>0</v>
      </c>
      <c r="Q265">
        <f t="shared" si="25"/>
        <v>-208.75</v>
      </c>
      <c r="R265">
        <f t="shared" si="28"/>
        <v>0</v>
      </c>
      <c r="S265">
        <f>R265-(bitcoin_futures!S269/100/360)</f>
        <v>-1.188888888888889E-4</v>
      </c>
    </row>
    <row r="266" spans="1:19">
      <c r="A266" t="str">
        <f>bitcoin_futures!A270</f>
        <v>02.01.2025</v>
      </c>
      <c r="B266">
        <f>ROUND(bitcoin_futures!D270/bitcoin_futures!T270, 0)</f>
        <v>325</v>
      </c>
      <c r="C266">
        <f t="shared" si="31"/>
        <v>249</v>
      </c>
      <c r="D266">
        <f t="shared" si="31"/>
        <v>101758.83</v>
      </c>
      <c r="E266">
        <f t="shared" si="31"/>
        <v>50915</v>
      </c>
      <c r="F266">
        <f>'Future Returns'!S266*F$4</f>
        <v>23530</v>
      </c>
      <c r="I266">
        <f>(C266-C265)*bitcoin_futures!B270</f>
        <v>0</v>
      </c>
      <c r="J266">
        <f>C266*bitcoin_futures!T270</f>
        <v>74702.489999999991</v>
      </c>
      <c r="K266">
        <f t="shared" si="26"/>
        <v>2587.109999999986</v>
      </c>
      <c r="M266">
        <f>-'Future CF'!Q266</f>
        <v>-4070</v>
      </c>
      <c r="O266">
        <f t="shared" si="24"/>
        <v>149147.49</v>
      </c>
      <c r="P266">
        <f t="shared" si="27"/>
        <v>-1482.890000000014</v>
      </c>
      <c r="Q266">
        <f t="shared" si="25"/>
        <v>0</v>
      </c>
      <c r="R266">
        <f t="shared" si="28"/>
        <v>-9.9424401979544812E-3</v>
      </c>
      <c r="S266">
        <f>R266-(bitcoin_futures!S270/100/360)</f>
        <v>-1.0061745753510036E-2</v>
      </c>
    </row>
    <row r="267" spans="1:19">
      <c r="A267" t="str">
        <f>bitcoin_futures!A271</f>
        <v>03.01.2025</v>
      </c>
      <c r="B267">
        <f>ROUND(bitcoin_futures!D271/bitcoin_futures!T271, 0)</f>
        <v>290</v>
      </c>
      <c r="C267">
        <f t="shared" si="31"/>
        <v>249</v>
      </c>
      <c r="D267">
        <f t="shared" si="31"/>
        <v>101758.83</v>
      </c>
      <c r="E267">
        <f t="shared" si="31"/>
        <v>50915</v>
      </c>
      <c r="F267">
        <f>'Future Returns'!S267*F$4</f>
        <v>24547.5</v>
      </c>
      <c r="I267">
        <f>(C267-C266)*bitcoin_futures!B271</f>
        <v>0</v>
      </c>
      <c r="J267">
        <f>C267*bitcoin_futures!T271</f>
        <v>84575.340000000011</v>
      </c>
      <c r="K267">
        <f t="shared" si="26"/>
        <v>9872.8500000000204</v>
      </c>
      <c r="M267">
        <f>-'Future CF'!Q267</f>
        <v>-1040</v>
      </c>
      <c r="O267">
        <f t="shared" si="24"/>
        <v>160037.84000000003</v>
      </c>
      <c r="P267">
        <f t="shared" si="27"/>
        <v>8832.8500000000204</v>
      </c>
      <c r="Q267">
        <f t="shared" si="25"/>
        <v>1017.5000000000146</v>
      </c>
      <c r="R267">
        <f t="shared" si="28"/>
        <v>5.5192259530621124E-2</v>
      </c>
      <c r="S267">
        <f>R267-(bitcoin_futures!S271/100/360)</f>
        <v>5.5073509530621123E-2</v>
      </c>
    </row>
    <row r="268" spans="1:19">
      <c r="A268" t="str">
        <f>bitcoin_futures!A272</f>
        <v>06.01.2025</v>
      </c>
      <c r="B268">
        <f>ROUND(bitcoin_futures!D272/bitcoin_futures!T272, 0)</f>
        <v>269</v>
      </c>
      <c r="C268">
        <f t="shared" si="31"/>
        <v>249</v>
      </c>
      <c r="D268">
        <f t="shared" si="31"/>
        <v>101758.83</v>
      </c>
      <c r="E268">
        <f t="shared" si="31"/>
        <v>50915</v>
      </c>
      <c r="F268">
        <f>'Future Returns'!S268*F$4</f>
        <v>24807.5</v>
      </c>
      <c r="I268">
        <f>(C268-C267)*bitcoin_futures!B272</f>
        <v>0</v>
      </c>
      <c r="J268">
        <f>C268*bitcoin_futures!T272</f>
        <v>94393.409999999989</v>
      </c>
      <c r="K268">
        <f t="shared" si="26"/>
        <v>9818.0699999999779</v>
      </c>
      <c r="M268">
        <f>-'Future CF'!Q268</f>
        <v>-3920</v>
      </c>
      <c r="O268">
        <f t="shared" si="24"/>
        <v>170115.90999999997</v>
      </c>
      <c r="P268">
        <f t="shared" si="27"/>
        <v>5898.0699999999779</v>
      </c>
      <c r="Q268">
        <f t="shared" si="25"/>
        <v>259.9999999999709</v>
      </c>
      <c r="R268">
        <f t="shared" si="28"/>
        <v>3.4670889983188395E-2</v>
      </c>
      <c r="S268">
        <f>R268-(bitcoin_futures!S272/100/360)</f>
        <v>3.4551001094299504E-2</v>
      </c>
    </row>
    <row r="269" spans="1:19">
      <c r="A269" t="str">
        <f>bitcoin_futures!A273</f>
        <v>07.01.2025</v>
      </c>
      <c r="B269">
        <f>ROUND(bitcoin_futures!D273/bitcoin_futures!T273, 0)</f>
        <v>282</v>
      </c>
      <c r="C269">
        <f t="shared" si="31"/>
        <v>249</v>
      </c>
      <c r="D269">
        <f t="shared" si="31"/>
        <v>101758.83</v>
      </c>
      <c r="E269">
        <f t="shared" si="31"/>
        <v>50915</v>
      </c>
      <c r="F269">
        <f>'Future Returns'!S269*F$4</f>
        <v>25787.5</v>
      </c>
      <c r="I269">
        <f>(C269-C268)*bitcoin_futures!B273</f>
        <v>0</v>
      </c>
      <c r="J269">
        <f>C269*bitcoin_futures!T273</f>
        <v>85014.824999999997</v>
      </c>
      <c r="K269">
        <f t="shared" si="26"/>
        <v>-9378.5849999999919</v>
      </c>
      <c r="M269">
        <f>-'Future CF'!Q269</f>
        <v>6365</v>
      </c>
      <c r="O269">
        <f t="shared" ref="O269:O311" si="32">J269+E269+F269</f>
        <v>161717.32500000001</v>
      </c>
      <c r="P269">
        <f t="shared" si="27"/>
        <v>-3013.5849999999919</v>
      </c>
      <c r="Q269">
        <f t="shared" si="25"/>
        <v>980.0000000000291</v>
      </c>
      <c r="R269">
        <f t="shared" si="28"/>
        <v>-1.8634892705527942E-2</v>
      </c>
      <c r="S269">
        <f>R269-(bitcoin_futures!S273/100/360)</f>
        <v>-1.8754476038861274E-2</v>
      </c>
    </row>
    <row r="270" spans="1:19">
      <c r="A270" t="str">
        <f>bitcoin_futures!A274</f>
        <v>08.01.2025</v>
      </c>
      <c r="B270">
        <f>ROUND(bitcoin_futures!D274/bitcoin_futures!T274, 0)</f>
        <v>284</v>
      </c>
      <c r="C270">
        <f t="shared" si="31"/>
        <v>249</v>
      </c>
      <c r="D270">
        <f t="shared" si="31"/>
        <v>101758.83</v>
      </c>
      <c r="E270">
        <f t="shared" si="31"/>
        <v>50915</v>
      </c>
      <c r="F270">
        <f>'Future Returns'!S270*F$4</f>
        <v>24196.25</v>
      </c>
      <c r="I270">
        <f>(C270-C269)*bitcoin_futures!B274</f>
        <v>0</v>
      </c>
      <c r="J270">
        <f>C270*bitcoin_futures!T274</f>
        <v>82593.3</v>
      </c>
      <c r="K270">
        <f t="shared" si="26"/>
        <v>-2421.5249999999942</v>
      </c>
      <c r="M270">
        <f>-'Future CF'!Q270</f>
        <v>2555</v>
      </c>
      <c r="O270">
        <f t="shared" si="32"/>
        <v>157704.54999999999</v>
      </c>
      <c r="P270">
        <f t="shared" si="27"/>
        <v>133.47500000000582</v>
      </c>
      <c r="Q270">
        <f t="shared" ref="Q270:Q311" si="33">O270-O269-K270</f>
        <v>-1591.2500000000291</v>
      </c>
      <c r="R270">
        <f t="shared" si="28"/>
        <v>8.4636112274506878E-4</v>
      </c>
      <c r="S270">
        <f>R270-(bitcoin_futures!S274/100/360)</f>
        <v>7.2694445607840213E-4</v>
      </c>
    </row>
    <row r="271" spans="1:19">
      <c r="A271" t="str">
        <f>bitcoin_futures!A275</f>
        <v>09.01.2025</v>
      </c>
      <c r="B271">
        <f>ROUND(bitcoin_futures!D275/bitcoin_futures!T275, 0)</f>
        <v>276</v>
      </c>
      <c r="C271">
        <f t="shared" si="31"/>
        <v>249</v>
      </c>
      <c r="D271">
        <f t="shared" si="31"/>
        <v>101758.83</v>
      </c>
      <c r="E271">
        <f t="shared" si="31"/>
        <v>50915</v>
      </c>
      <c r="F271">
        <f>'Future Returns'!S271*F$4</f>
        <v>23557.5</v>
      </c>
      <c r="I271">
        <f>(C271-C270)*bitcoin_futures!B275</f>
        <v>0</v>
      </c>
      <c r="J271">
        <f>C271*bitcoin_futures!T275</f>
        <v>82593.3</v>
      </c>
      <c r="K271">
        <f t="shared" ref="K271:K311" si="34">J271-J270-I271</f>
        <v>0</v>
      </c>
      <c r="M271">
        <f>-'Future CF'!Q271</f>
        <v>2090</v>
      </c>
      <c r="O271">
        <f t="shared" si="32"/>
        <v>157065.79999999999</v>
      </c>
      <c r="P271">
        <f t="shared" ref="P271:P311" si="35">K271+M271</f>
        <v>2090</v>
      </c>
      <c r="Q271">
        <f t="shared" si="33"/>
        <v>-638.75</v>
      </c>
      <c r="R271">
        <f t="shared" si="28"/>
        <v>1.3306525036004021E-2</v>
      </c>
      <c r="S271">
        <f>R271-(bitcoin_futures!S275/100/360)</f>
        <v>1.3186997258226243E-2</v>
      </c>
    </row>
    <row r="272" spans="1:19">
      <c r="A272" t="str">
        <f>bitcoin_futures!A276</f>
        <v>10.01.2025</v>
      </c>
      <c r="B272">
        <f>ROUND(bitcoin_futures!D276/bitcoin_futures!T276, 0)</f>
        <v>290</v>
      </c>
      <c r="C272">
        <f t="shared" si="31"/>
        <v>249</v>
      </c>
      <c r="D272">
        <f t="shared" si="31"/>
        <v>101758.83</v>
      </c>
      <c r="E272">
        <f t="shared" si="31"/>
        <v>50915</v>
      </c>
      <c r="F272">
        <f>'Future Returns'!S272*F$4</f>
        <v>23035</v>
      </c>
      <c r="I272">
        <f>(C272-C271)*bitcoin_futures!B276</f>
        <v>0</v>
      </c>
      <c r="J272">
        <f>C272*bitcoin_futures!T276</f>
        <v>81649.590000000011</v>
      </c>
      <c r="K272">
        <f t="shared" si="34"/>
        <v>-943.70999999999185</v>
      </c>
      <c r="M272">
        <f>-'Future CF'!Q272</f>
        <v>-3070</v>
      </c>
      <c r="O272">
        <f t="shared" si="32"/>
        <v>155599.59000000003</v>
      </c>
      <c r="P272">
        <f t="shared" si="35"/>
        <v>-4013.7099999999919</v>
      </c>
      <c r="Q272">
        <f t="shared" si="33"/>
        <v>-522.4999999999709</v>
      </c>
      <c r="R272">
        <f t="shared" ref="R272:R311" si="36">P272/O272</f>
        <v>-2.5795119383026595E-2</v>
      </c>
      <c r="S272">
        <f>R272-(bitcoin_futures!S276/100/360)</f>
        <v>-2.5914647160804372E-2</v>
      </c>
    </row>
    <row r="273" spans="1:19">
      <c r="A273" t="str">
        <f>bitcoin_futures!A277</f>
        <v>13.01.2025</v>
      </c>
      <c r="B273">
        <f>ROUND(bitcoin_futures!D277/bitcoin_futures!T277, 0)</f>
        <v>282</v>
      </c>
      <c r="C273">
        <f t="shared" si="31"/>
        <v>249</v>
      </c>
      <c r="D273">
        <f t="shared" si="31"/>
        <v>101758.83</v>
      </c>
      <c r="E273">
        <f t="shared" si="31"/>
        <v>50915</v>
      </c>
      <c r="F273">
        <f>'Future Returns'!S273*F$4</f>
        <v>23802.5</v>
      </c>
      <c r="I273">
        <f>(C273-C272)*bitcoin_futures!B277</f>
        <v>0</v>
      </c>
      <c r="J273">
        <f>C273*bitcoin_futures!T277</f>
        <v>81771.599999999991</v>
      </c>
      <c r="K273">
        <f t="shared" si="34"/>
        <v>122.00999999998021</v>
      </c>
      <c r="M273">
        <f>-'Future CF'!Q273</f>
        <v>1305</v>
      </c>
      <c r="O273">
        <f t="shared" si="32"/>
        <v>156489.09999999998</v>
      </c>
      <c r="P273">
        <f t="shared" si="35"/>
        <v>1427.0099999999802</v>
      </c>
      <c r="Q273">
        <f t="shared" si="33"/>
        <v>767.4999999999709</v>
      </c>
      <c r="R273">
        <f t="shared" si="36"/>
        <v>9.1189098793461043E-3</v>
      </c>
      <c r="S273">
        <f>R273-(bitcoin_futures!S277/100/360)</f>
        <v>8.9991598793461042E-3</v>
      </c>
    </row>
    <row r="274" spans="1:19">
      <c r="A274" t="str">
        <f>bitcoin_futures!A278</f>
        <v>14.01.2025</v>
      </c>
      <c r="B274">
        <f>ROUND(bitcoin_futures!D278/bitcoin_futures!T278, 0)</f>
        <v>282</v>
      </c>
      <c r="C274">
        <f t="shared" si="31"/>
        <v>249</v>
      </c>
      <c r="D274">
        <f t="shared" si="31"/>
        <v>101758.83</v>
      </c>
      <c r="E274">
        <f t="shared" si="31"/>
        <v>50915</v>
      </c>
      <c r="F274">
        <f>'Future Returns'!S274*F$4</f>
        <v>23476.25</v>
      </c>
      <c r="I274">
        <f>(C274-C273)*bitcoin_futures!B278</f>
        <v>0</v>
      </c>
      <c r="J274">
        <f>C274*bitcoin_futures!T278</f>
        <v>85200.33</v>
      </c>
      <c r="K274">
        <f t="shared" si="34"/>
        <v>3428.7300000000105</v>
      </c>
      <c r="M274">
        <f>-'Future CF'!Q274</f>
        <v>-3000</v>
      </c>
      <c r="O274">
        <f t="shared" si="32"/>
        <v>159591.58000000002</v>
      </c>
      <c r="P274">
        <f t="shared" si="35"/>
        <v>428.73000000001048</v>
      </c>
      <c r="Q274">
        <f t="shared" si="33"/>
        <v>-326.2499999999709</v>
      </c>
      <c r="R274">
        <f t="shared" si="36"/>
        <v>2.6864199226551326E-3</v>
      </c>
      <c r="S274">
        <f>R274-(bitcoin_futures!S278/100/360)</f>
        <v>2.5668088115440215E-3</v>
      </c>
    </row>
    <row r="275" spans="1:19" s="3" customFormat="1">
      <c r="A275" s="3" t="str">
        <f>bitcoin_futures!A279</f>
        <v>15.01.2025</v>
      </c>
      <c r="B275">
        <f>ROUND(bitcoin_futures!D279/bitcoin_futures!T279, 0)</f>
        <v>277</v>
      </c>
      <c r="C275" s="3">
        <f>B275</f>
        <v>277</v>
      </c>
      <c r="D275" s="3">
        <f>B275*bitcoin_futures!T279</f>
        <v>99891.74</v>
      </c>
      <c r="E275" s="3">
        <f>'Future Returns'!S275</f>
        <v>48865</v>
      </c>
      <c r="F275" s="3">
        <f>'Future Returns'!S275*F$4</f>
        <v>24432.5</v>
      </c>
      <c r="I275">
        <f>(C275-C274)*bitcoin_futures!T279</f>
        <v>10097.36</v>
      </c>
      <c r="J275">
        <f>C275*bitcoin_futures!T279</f>
        <v>99891.74</v>
      </c>
      <c r="K275">
        <f t="shared" si="34"/>
        <v>4594.0500000000029</v>
      </c>
      <c r="M275">
        <f>-'Future CF'!Q275</f>
        <v>-3155</v>
      </c>
      <c r="O275">
        <f t="shared" si="32"/>
        <v>173189.24</v>
      </c>
      <c r="P275">
        <f t="shared" si="35"/>
        <v>1439.0500000000029</v>
      </c>
      <c r="Q275">
        <f t="shared" si="33"/>
        <v>9003.6099999999715</v>
      </c>
      <c r="R275">
        <f t="shared" si="36"/>
        <v>8.3091189729800931E-3</v>
      </c>
      <c r="S275">
        <f>R275-(bitcoin_futures!S279/100/360)</f>
        <v>8.1898411952023159E-3</v>
      </c>
    </row>
    <row r="276" spans="1:19">
      <c r="A276" t="str">
        <f>bitcoin_futures!A280</f>
        <v>16.01.2025</v>
      </c>
      <c r="B276">
        <f>ROUND(bitcoin_futures!D280/bitcoin_futures!T280, 0)</f>
        <v>274</v>
      </c>
      <c r="C276">
        <f t="shared" ref="C276:E291" si="37">C$275</f>
        <v>277</v>
      </c>
      <c r="D276">
        <f t="shared" si="37"/>
        <v>99891.74</v>
      </c>
      <c r="E276">
        <f t="shared" si="37"/>
        <v>48865</v>
      </c>
      <c r="F276">
        <f>'Future Returns'!S276*F$4</f>
        <v>25235</v>
      </c>
      <c r="I276">
        <f>(C276-C275)*bitcoin_futures!B280</f>
        <v>0</v>
      </c>
      <c r="J276">
        <f>C276*bitcoin_futures!T280</f>
        <v>101659</v>
      </c>
      <c r="K276">
        <f t="shared" si="34"/>
        <v>1767.2599999999948</v>
      </c>
      <c r="M276">
        <f>-'Future CF'!Q276</f>
        <v>-645</v>
      </c>
      <c r="O276">
        <f t="shared" si="32"/>
        <v>175759</v>
      </c>
      <c r="P276">
        <f t="shared" si="35"/>
        <v>1122.2599999999948</v>
      </c>
      <c r="Q276">
        <f t="shared" si="33"/>
        <v>802.50000000001455</v>
      </c>
      <c r="R276">
        <f t="shared" si="36"/>
        <v>6.3852206714876325E-3</v>
      </c>
      <c r="S276">
        <f>R276-(bitcoin_futures!S280/100/360)</f>
        <v>6.265692893709855E-3</v>
      </c>
    </row>
    <row r="277" spans="1:19">
      <c r="A277" t="str">
        <f>bitcoin_futures!A281</f>
        <v>17.01.2025</v>
      </c>
      <c r="B277">
        <f>ROUND(bitcoin_futures!D281/bitcoin_futures!T281, 0)</f>
        <v>266</v>
      </c>
      <c r="C277">
        <f t="shared" si="37"/>
        <v>277</v>
      </c>
      <c r="D277">
        <f t="shared" si="37"/>
        <v>99891.74</v>
      </c>
      <c r="E277">
        <f t="shared" si="37"/>
        <v>48865</v>
      </c>
      <c r="F277">
        <f>'Future Returns'!S277*F$4</f>
        <v>25396.25</v>
      </c>
      <c r="I277">
        <f>(C277-C276)*bitcoin_futures!B281</f>
        <v>0</v>
      </c>
      <c r="J277">
        <f>C277*bitcoin_futures!T281</f>
        <v>109830.5</v>
      </c>
      <c r="K277">
        <f t="shared" si="34"/>
        <v>8171.5</v>
      </c>
      <c r="M277">
        <f>-'Future CF'!Q277</f>
        <v>-4670</v>
      </c>
      <c r="O277">
        <f t="shared" si="32"/>
        <v>184091.75</v>
      </c>
      <c r="P277">
        <f t="shared" si="35"/>
        <v>3501.5</v>
      </c>
      <c r="Q277">
        <f t="shared" si="33"/>
        <v>161.25</v>
      </c>
      <c r="R277">
        <f t="shared" si="36"/>
        <v>1.9020406943820133E-2</v>
      </c>
      <c r="S277">
        <f>R277-(bitcoin_futures!S281/100/360)</f>
        <v>1.8900823610486801E-2</v>
      </c>
    </row>
    <row r="278" spans="1:19">
      <c r="A278" t="str">
        <f>bitcoin_futures!A282</f>
        <v>20.01.2025</v>
      </c>
      <c r="B278">
        <f>ROUND(bitcoin_futures!D282/bitcoin_futures!T282, 0)</f>
        <v>262</v>
      </c>
      <c r="C278">
        <f t="shared" si="37"/>
        <v>277</v>
      </c>
      <c r="D278">
        <f t="shared" si="37"/>
        <v>99891.74</v>
      </c>
      <c r="E278">
        <f t="shared" si="37"/>
        <v>48865</v>
      </c>
      <c r="F278">
        <f>'Future Returns'!S278*F$4</f>
        <v>26563.75</v>
      </c>
      <c r="I278">
        <f>(C278-C277)*bitcoin_futures!B282</f>
        <v>0</v>
      </c>
      <c r="J278">
        <f>C278*bitcoin_futures!T282</f>
        <v>109830.5</v>
      </c>
      <c r="K278">
        <f t="shared" si="34"/>
        <v>0</v>
      </c>
      <c r="M278">
        <f>-'Future CF'!Q278</f>
        <v>0</v>
      </c>
      <c r="O278">
        <f t="shared" si="32"/>
        <v>185259.25</v>
      </c>
      <c r="P278">
        <f t="shared" si="35"/>
        <v>0</v>
      </c>
      <c r="Q278">
        <f t="shared" si="33"/>
        <v>1167.5</v>
      </c>
      <c r="R278">
        <f t="shared" si="36"/>
        <v>0</v>
      </c>
      <c r="S278">
        <f>R278-(bitcoin_futures!S282/100/360)</f>
        <v>-1.1958333333333333E-4</v>
      </c>
    </row>
    <row r="279" spans="1:19">
      <c r="A279" t="str">
        <f>bitcoin_futures!A283</f>
        <v>21.01.2025</v>
      </c>
      <c r="B279">
        <f>ROUND(bitcoin_futures!D283/bitcoin_futures!T283, 0)</f>
        <v>274</v>
      </c>
      <c r="C279">
        <f t="shared" si="37"/>
        <v>277</v>
      </c>
      <c r="D279">
        <f t="shared" si="37"/>
        <v>99891.74</v>
      </c>
      <c r="E279">
        <f t="shared" si="37"/>
        <v>48865</v>
      </c>
      <c r="F279">
        <f>'Future Returns'!S279*F$4</f>
        <v>26563.75</v>
      </c>
      <c r="I279">
        <f>(C279-C278)*bitcoin_futures!B283</f>
        <v>0</v>
      </c>
      <c r="J279">
        <f>C279*bitcoin_futures!T283</f>
        <v>107780.70000000001</v>
      </c>
      <c r="K279">
        <f t="shared" si="34"/>
        <v>-2049.7999999999884</v>
      </c>
      <c r="M279">
        <f>-'Future CF'!Q279</f>
        <v>-1055</v>
      </c>
      <c r="O279">
        <f t="shared" si="32"/>
        <v>183209.45</v>
      </c>
      <c r="P279">
        <f t="shared" si="35"/>
        <v>-3104.7999999999884</v>
      </c>
      <c r="Q279">
        <f t="shared" si="33"/>
        <v>0</v>
      </c>
      <c r="R279">
        <f t="shared" si="36"/>
        <v>-1.6946724090924285E-2</v>
      </c>
      <c r="S279">
        <f>R279-(bitcoin_futures!S283/100/360)</f>
        <v>-1.7066307424257618E-2</v>
      </c>
    </row>
    <row r="280" spans="1:19">
      <c r="A280" t="str">
        <f>bitcoin_futures!A284</f>
        <v>22.01.2025</v>
      </c>
      <c r="B280">
        <f>ROUND(bitcoin_futures!D284/bitcoin_futures!T284, 0)</f>
        <v>277</v>
      </c>
      <c r="C280">
        <f t="shared" si="37"/>
        <v>277</v>
      </c>
      <c r="D280">
        <f t="shared" si="37"/>
        <v>99891.74</v>
      </c>
      <c r="E280">
        <f t="shared" si="37"/>
        <v>48865</v>
      </c>
      <c r="F280">
        <f>'Future Returns'!S280*F$4</f>
        <v>26827.5</v>
      </c>
      <c r="I280">
        <f>(C280-C279)*bitcoin_futures!B284</f>
        <v>0</v>
      </c>
      <c r="J280">
        <f>C280*bitcoin_futures!T284</f>
        <v>104514.87</v>
      </c>
      <c r="K280">
        <f t="shared" si="34"/>
        <v>-3265.8300000000163</v>
      </c>
      <c r="M280">
        <f>-'Future CF'!Q280</f>
        <v>2000</v>
      </c>
      <c r="O280">
        <f t="shared" si="32"/>
        <v>180207.37</v>
      </c>
      <c r="P280">
        <f t="shared" si="35"/>
        <v>-1265.8300000000163</v>
      </c>
      <c r="Q280">
        <f t="shared" si="33"/>
        <v>263.75</v>
      </c>
      <c r="R280">
        <f t="shared" si="36"/>
        <v>-7.0242965090718335E-3</v>
      </c>
      <c r="S280">
        <f>R280-(bitcoin_futures!S284/100/360)</f>
        <v>-7.1440742868496112E-3</v>
      </c>
    </row>
    <row r="281" spans="1:19">
      <c r="A281" t="str">
        <f>bitcoin_futures!A285</f>
        <v>23.01.2025</v>
      </c>
      <c r="B281">
        <f>ROUND(bitcoin_futures!D285/bitcoin_futures!T285, 0)</f>
        <v>280</v>
      </c>
      <c r="C281">
        <f t="shared" si="37"/>
        <v>277</v>
      </c>
      <c r="D281">
        <f t="shared" si="37"/>
        <v>99891.74</v>
      </c>
      <c r="E281">
        <f t="shared" si="37"/>
        <v>48865</v>
      </c>
      <c r="F281">
        <f>'Future Returns'!S281*F$4</f>
        <v>26327.5</v>
      </c>
      <c r="I281">
        <f>(C281-C280)*bitcoin_futures!B285</f>
        <v>0</v>
      </c>
      <c r="J281">
        <f>C281*bitcoin_futures!T285</f>
        <v>103354.24000000001</v>
      </c>
      <c r="K281">
        <f t="shared" si="34"/>
        <v>-1160.6299999999901</v>
      </c>
      <c r="M281">
        <f>-'Future CF'!Q281</f>
        <v>1155</v>
      </c>
      <c r="O281">
        <f t="shared" si="32"/>
        <v>178546.74</v>
      </c>
      <c r="P281">
        <f t="shared" si="35"/>
        <v>-5.6299999999901047</v>
      </c>
      <c r="Q281">
        <f t="shared" si="33"/>
        <v>-500.00000000001455</v>
      </c>
      <c r="R281">
        <f t="shared" si="36"/>
        <v>-3.1532359537844852E-5</v>
      </c>
      <c r="S281">
        <f>R281-(bitcoin_futures!S285/100/360)</f>
        <v>-1.5136569287117817E-4</v>
      </c>
    </row>
    <row r="282" spans="1:19">
      <c r="A282" t="str">
        <f>bitcoin_futures!A286</f>
        <v>24.01.2025</v>
      </c>
      <c r="B282">
        <f>ROUND(bitcoin_futures!D286/bitcoin_futures!T286, 0)</f>
        <v>298</v>
      </c>
      <c r="C282">
        <f t="shared" si="37"/>
        <v>277</v>
      </c>
      <c r="D282">
        <f t="shared" si="37"/>
        <v>99891.74</v>
      </c>
      <c r="E282">
        <f t="shared" si="37"/>
        <v>48865</v>
      </c>
      <c r="F282">
        <f>'Future Returns'!S282*F$4</f>
        <v>26038.75</v>
      </c>
      <c r="I282">
        <f>(C282-C281)*bitcoin_futures!B286</f>
        <v>0</v>
      </c>
      <c r="J282">
        <f>C282*bitcoin_futures!T286</f>
        <v>97966.590000000011</v>
      </c>
      <c r="K282">
        <f t="shared" si="34"/>
        <v>-5387.6499999999942</v>
      </c>
      <c r="M282">
        <f>-'Future CF'!Q282</f>
        <v>-1765</v>
      </c>
      <c r="O282">
        <f t="shared" si="32"/>
        <v>172870.34000000003</v>
      </c>
      <c r="P282">
        <f t="shared" si="35"/>
        <v>-7152.6499999999942</v>
      </c>
      <c r="Q282">
        <f t="shared" si="33"/>
        <v>-288.7499999999709</v>
      </c>
      <c r="R282">
        <f t="shared" si="36"/>
        <v>-4.1375808018888564E-2</v>
      </c>
      <c r="S282">
        <f>R282-(bitcoin_futures!S286/100/360)</f>
        <v>-4.1495919129999677E-2</v>
      </c>
    </row>
    <row r="283" spans="1:19">
      <c r="A283" t="str">
        <f>bitcoin_futures!A287</f>
        <v>27.01.2025</v>
      </c>
      <c r="B283">
        <f>ROUND(bitcoin_futures!D287/bitcoin_futures!T287, 0)</f>
        <v>289</v>
      </c>
      <c r="C283">
        <f t="shared" si="37"/>
        <v>277</v>
      </c>
      <c r="D283">
        <f t="shared" si="37"/>
        <v>99891.74</v>
      </c>
      <c r="E283">
        <f t="shared" si="37"/>
        <v>48865</v>
      </c>
      <c r="F283">
        <f>'Future Returns'!S283*F$4</f>
        <v>26480</v>
      </c>
      <c r="I283">
        <f>(C283-C282)*bitcoin_futures!B287</f>
        <v>0</v>
      </c>
      <c r="J283">
        <f>C283*bitcoin_futures!T287</f>
        <v>96373.840000000011</v>
      </c>
      <c r="K283">
        <f t="shared" si="34"/>
        <v>-1592.75</v>
      </c>
      <c r="M283">
        <f>-'Future CF'!Q283</f>
        <v>3710</v>
      </c>
      <c r="O283">
        <f t="shared" si="32"/>
        <v>171718.84000000003</v>
      </c>
      <c r="P283">
        <f t="shared" si="35"/>
        <v>2117.25</v>
      </c>
      <c r="Q283">
        <f t="shared" si="33"/>
        <v>441.25</v>
      </c>
      <c r="R283">
        <f t="shared" si="36"/>
        <v>1.2329747859931966E-2</v>
      </c>
      <c r="S283">
        <f>R283-(bitcoin_futures!S287/100/360)</f>
        <v>1.2209525637709743E-2</v>
      </c>
    </row>
    <row r="284" spans="1:19">
      <c r="A284" t="str">
        <f>bitcoin_futures!A288</f>
        <v>28.01.2025</v>
      </c>
      <c r="B284">
        <f>ROUND(bitcoin_futures!D288/bitcoin_futures!T288, 0)</f>
        <v>303</v>
      </c>
      <c r="C284">
        <f t="shared" si="37"/>
        <v>277</v>
      </c>
      <c r="D284">
        <f t="shared" si="37"/>
        <v>99891.74</v>
      </c>
      <c r="E284">
        <f t="shared" si="37"/>
        <v>48865</v>
      </c>
      <c r="F284">
        <f>'Future Returns'!S284*F$4</f>
        <v>25552.5</v>
      </c>
      <c r="I284">
        <f>(C284-C283)*bitcoin_futures!B288</f>
        <v>0</v>
      </c>
      <c r="J284">
        <f>C284*bitcoin_futures!T288</f>
        <v>93052.61</v>
      </c>
      <c r="K284">
        <f t="shared" si="34"/>
        <v>-3321.2300000000105</v>
      </c>
      <c r="M284">
        <f>-'Future CF'!Q284</f>
        <v>235</v>
      </c>
      <c r="O284">
        <f t="shared" si="32"/>
        <v>167470.10999999999</v>
      </c>
      <c r="P284">
        <f t="shared" si="35"/>
        <v>-3086.2300000000105</v>
      </c>
      <c r="Q284">
        <f t="shared" si="33"/>
        <v>-927.5000000000291</v>
      </c>
      <c r="R284">
        <f t="shared" si="36"/>
        <v>-1.8428542263452332E-2</v>
      </c>
      <c r="S284">
        <f>R284-(bitcoin_futures!S288/100/360)</f>
        <v>-1.854882004123011E-2</v>
      </c>
    </row>
    <row r="285" spans="1:19">
      <c r="A285" t="str">
        <f>bitcoin_futures!A289</f>
        <v>29.01.2025</v>
      </c>
      <c r="B285">
        <f>ROUND(bitcoin_futures!D289/bitcoin_futures!T289, 0)</f>
        <v>305</v>
      </c>
      <c r="C285">
        <f t="shared" si="37"/>
        <v>277</v>
      </c>
      <c r="D285">
        <f t="shared" si="37"/>
        <v>99891.74</v>
      </c>
      <c r="E285">
        <f t="shared" si="37"/>
        <v>48865</v>
      </c>
      <c r="F285">
        <f>'Future Returns'!S285*F$4</f>
        <v>25493.75</v>
      </c>
      <c r="I285">
        <f>(C285-C284)*bitcoin_futures!B289</f>
        <v>0</v>
      </c>
      <c r="J285">
        <f>C285*bitcoin_futures!T289</f>
        <v>94526.25</v>
      </c>
      <c r="K285">
        <f t="shared" si="34"/>
        <v>1473.6399999999994</v>
      </c>
      <c r="M285">
        <f>-'Future CF'!Q285</f>
        <v>-3135</v>
      </c>
      <c r="O285">
        <f t="shared" si="32"/>
        <v>168885</v>
      </c>
      <c r="P285">
        <f t="shared" si="35"/>
        <v>-1661.3600000000006</v>
      </c>
      <c r="Q285">
        <f t="shared" si="33"/>
        <v>-58.749999999985448</v>
      </c>
      <c r="R285">
        <f t="shared" si="36"/>
        <v>-9.8372265150842332E-3</v>
      </c>
      <c r="S285">
        <f>R285-(bitcoin_futures!S289/100/360)</f>
        <v>-9.9575042928620114E-3</v>
      </c>
    </row>
    <row r="286" spans="1:19">
      <c r="A286" t="str">
        <f>bitcoin_futures!A290</f>
        <v>30.01.2025</v>
      </c>
      <c r="B286">
        <f>ROUND(bitcoin_futures!D290/bitcoin_futures!T290, 0)</f>
        <v>310</v>
      </c>
      <c r="C286">
        <f t="shared" si="37"/>
        <v>277</v>
      </c>
      <c r="D286">
        <f t="shared" si="37"/>
        <v>99891.74</v>
      </c>
      <c r="E286">
        <f t="shared" si="37"/>
        <v>48865</v>
      </c>
      <c r="F286">
        <f>'Future Returns'!S286*F$4</f>
        <v>26277.5</v>
      </c>
      <c r="I286">
        <f>(C286-C285)*bitcoin_futures!B290</f>
        <v>0</v>
      </c>
      <c r="J286">
        <f>C286*bitcoin_futures!T290</f>
        <v>94204.93</v>
      </c>
      <c r="K286">
        <f t="shared" si="34"/>
        <v>-321.32000000000698</v>
      </c>
      <c r="M286">
        <f>-'Future CF'!Q286</f>
        <v>-625</v>
      </c>
      <c r="O286">
        <f t="shared" si="32"/>
        <v>169347.43</v>
      </c>
      <c r="P286">
        <f t="shared" si="35"/>
        <v>-946.32000000000698</v>
      </c>
      <c r="Q286">
        <f t="shared" si="33"/>
        <v>783.75</v>
      </c>
      <c r="R286">
        <f t="shared" si="36"/>
        <v>-5.588038743782572E-3</v>
      </c>
      <c r="S286">
        <f>R286-(bitcoin_futures!S290/100/360)</f>
        <v>-5.70806652156035E-3</v>
      </c>
    </row>
    <row r="287" spans="1:19">
      <c r="A287" t="str">
        <f>bitcoin_futures!A291</f>
        <v>31.01.2025</v>
      </c>
      <c r="B287">
        <f>ROUND(bitcoin_futures!D291/bitcoin_futures!T291, 0)</f>
        <v>304</v>
      </c>
      <c r="C287">
        <f t="shared" si="37"/>
        <v>277</v>
      </c>
      <c r="D287">
        <f t="shared" si="37"/>
        <v>99891.74</v>
      </c>
      <c r="E287">
        <f t="shared" si="37"/>
        <v>48865</v>
      </c>
      <c r="F287">
        <f>'Future Returns'!S287*F$4</f>
        <v>26433.75</v>
      </c>
      <c r="I287">
        <f>(C287-C286)*bitcoin_futures!B291</f>
        <v>0</v>
      </c>
      <c r="J287">
        <f>C287*bitcoin_futures!T291</f>
        <v>92736.83</v>
      </c>
      <c r="K287">
        <f t="shared" si="34"/>
        <v>-1468.0999999999913</v>
      </c>
      <c r="M287">
        <f>-'Future CF'!Q287</f>
        <v>3640</v>
      </c>
      <c r="O287">
        <f t="shared" si="32"/>
        <v>168035.58000000002</v>
      </c>
      <c r="P287">
        <f t="shared" si="35"/>
        <v>2171.9000000000087</v>
      </c>
      <c r="Q287">
        <f t="shared" si="33"/>
        <v>156.25000000001455</v>
      </c>
      <c r="R287">
        <f t="shared" si="36"/>
        <v>1.2925238809542649E-2</v>
      </c>
      <c r="S287">
        <f>R287-(bitcoin_futures!S291/100/360)</f>
        <v>1.2805849920653759E-2</v>
      </c>
    </row>
    <row r="288" spans="1:19">
      <c r="A288" t="str">
        <f>bitcoin_futures!A292</f>
        <v>03.02.2025</v>
      </c>
      <c r="B288">
        <f>ROUND(bitcoin_futures!D292/bitcoin_futures!T292, 0)</f>
        <v>293</v>
      </c>
      <c r="C288">
        <f t="shared" si="37"/>
        <v>277</v>
      </c>
      <c r="D288">
        <f t="shared" si="37"/>
        <v>99891.74</v>
      </c>
      <c r="E288">
        <f t="shared" si="37"/>
        <v>48865</v>
      </c>
      <c r="F288">
        <f>'Future Returns'!S288*F$4</f>
        <v>25523.75</v>
      </c>
      <c r="I288">
        <f>(C288-C287)*bitcoin_futures!B292</f>
        <v>0</v>
      </c>
      <c r="J288">
        <f>C288*bitcoin_futures!T292</f>
        <v>96143.93</v>
      </c>
      <c r="K288">
        <f t="shared" si="34"/>
        <v>3407.0999999999913</v>
      </c>
      <c r="M288">
        <f>-'Future CF'!Q288</f>
        <v>130</v>
      </c>
      <c r="O288">
        <f t="shared" si="32"/>
        <v>170532.68</v>
      </c>
      <c r="P288">
        <f t="shared" si="35"/>
        <v>3537.0999999999913</v>
      </c>
      <c r="Q288">
        <f t="shared" si="33"/>
        <v>-910.00000000001455</v>
      </c>
      <c r="R288">
        <f t="shared" si="36"/>
        <v>2.0741478993938238E-2</v>
      </c>
      <c r="S288">
        <f>R288-(bitcoin_futures!S292/100/360)</f>
        <v>2.0621423438382681E-2</v>
      </c>
    </row>
    <row r="289" spans="1:19">
      <c r="A289" t="str">
        <f>bitcoin_futures!A293</f>
        <v>04.02.2025</v>
      </c>
      <c r="B289">
        <f>ROUND(bitcoin_futures!D293/bitcoin_futures!T293, 0)</f>
        <v>283</v>
      </c>
      <c r="C289">
        <f t="shared" si="37"/>
        <v>277</v>
      </c>
      <c r="D289">
        <f t="shared" si="37"/>
        <v>99891.74</v>
      </c>
      <c r="E289">
        <f t="shared" si="37"/>
        <v>48865</v>
      </c>
      <c r="F289">
        <f>'Future Returns'!S289*F$4</f>
        <v>25491.25</v>
      </c>
      <c r="I289">
        <f>(C289-C288)*bitcoin_futures!B293</f>
        <v>0</v>
      </c>
      <c r="J289">
        <f>C289*bitcoin_futures!T293</f>
        <v>96481.87</v>
      </c>
      <c r="K289">
        <f t="shared" si="34"/>
        <v>337.94000000000233</v>
      </c>
      <c r="M289">
        <f>-'Future CF'!Q289</f>
        <v>2780</v>
      </c>
      <c r="O289">
        <f t="shared" si="32"/>
        <v>170838.12</v>
      </c>
      <c r="P289">
        <f t="shared" si="35"/>
        <v>3117.9400000000023</v>
      </c>
      <c r="Q289">
        <f t="shared" si="33"/>
        <v>-32.5</v>
      </c>
      <c r="R289">
        <f t="shared" si="36"/>
        <v>1.8250844717794847E-2</v>
      </c>
      <c r="S289">
        <f>R289-(bitcoin_futures!S293/100/360)</f>
        <v>1.8131094717794848E-2</v>
      </c>
    </row>
    <row r="290" spans="1:19">
      <c r="A290" t="str">
        <f>bitcoin_futures!A294</f>
        <v>05.02.2025</v>
      </c>
      <c r="B290">
        <f>ROUND(bitcoin_futures!D294/bitcoin_futures!T294, 0)</f>
        <v>290</v>
      </c>
      <c r="C290">
        <f t="shared" si="37"/>
        <v>277</v>
      </c>
      <c r="D290">
        <f t="shared" si="37"/>
        <v>99891.74</v>
      </c>
      <c r="E290">
        <f t="shared" si="37"/>
        <v>48865</v>
      </c>
      <c r="F290">
        <f>'Future Returns'!S290*F$4</f>
        <v>24796.25</v>
      </c>
      <c r="I290">
        <f>(C290-C289)*bitcoin_futures!B294</f>
        <v>0</v>
      </c>
      <c r="J290">
        <f>C290*bitcoin_futures!T294</f>
        <v>93265.9</v>
      </c>
      <c r="K290">
        <f t="shared" si="34"/>
        <v>-3215.9700000000012</v>
      </c>
      <c r="M290">
        <f>-'Future CF'!Q290</f>
        <v>1475</v>
      </c>
      <c r="O290">
        <f t="shared" si="32"/>
        <v>166927.15</v>
      </c>
      <c r="P290">
        <f t="shared" si="35"/>
        <v>-1740.9700000000012</v>
      </c>
      <c r="Q290">
        <f t="shared" si="33"/>
        <v>-695</v>
      </c>
      <c r="R290">
        <f t="shared" si="36"/>
        <v>-1.0429519703655165E-2</v>
      </c>
      <c r="S290">
        <f>R290-(bitcoin_futures!S294/100/360)</f>
        <v>-1.0548991925877388E-2</v>
      </c>
    </row>
    <row r="291" spans="1:19">
      <c r="A291" t="str">
        <f>bitcoin_futures!A295</f>
        <v>06.02.2025</v>
      </c>
      <c r="B291">
        <f>ROUND(bitcoin_futures!D295/bitcoin_futures!T295, 0)</f>
        <v>296</v>
      </c>
      <c r="C291">
        <f t="shared" si="37"/>
        <v>277</v>
      </c>
      <c r="D291">
        <f t="shared" si="37"/>
        <v>99891.74</v>
      </c>
      <c r="E291">
        <f t="shared" si="37"/>
        <v>48865</v>
      </c>
      <c r="F291">
        <f>'Future Returns'!S291*F$4</f>
        <v>24427.5</v>
      </c>
      <c r="I291">
        <f>(C291-C290)*bitcoin_futures!B295</f>
        <v>0</v>
      </c>
      <c r="J291">
        <f>C291*bitcoin_futures!T295</f>
        <v>90152.42</v>
      </c>
      <c r="K291">
        <f t="shared" si="34"/>
        <v>-3113.4799999999959</v>
      </c>
      <c r="M291">
        <f>-'Future CF'!Q291</f>
        <v>425</v>
      </c>
      <c r="O291">
        <f t="shared" si="32"/>
        <v>163444.91999999998</v>
      </c>
      <c r="P291">
        <f t="shared" si="35"/>
        <v>-2688.4799999999959</v>
      </c>
      <c r="Q291">
        <f t="shared" si="33"/>
        <v>-368.75000000001455</v>
      </c>
      <c r="R291">
        <f t="shared" si="36"/>
        <v>-1.6448844050949984E-2</v>
      </c>
      <c r="S291">
        <f>R291-(bitcoin_futures!S295/100/360)</f>
        <v>-1.6568510717616652E-2</v>
      </c>
    </row>
    <row r="292" spans="1:19">
      <c r="A292" t="str">
        <f>bitcoin_futures!A296</f>
        <v>07.02.2025</v>
      </c>
      <c r="B292">
        <f>ROUND(bitcoin_futures!D296/bitcoin_futures!T296, 0)</f>
        <v>294</v>
      </c>
      <c r="C292">
        <f t="shared" ref="C292:E311" si="38">C$275</f>
        <v>277</v>
      </c>
      <c r="D292">
        <f t="shared" si="38"/>
        <v>99891.74</v>
      </c>
      <c r="E292">
        <f t="shared" si="38"/>
        <v>48865</v>
      </c>
      <c r="F292">
        <f>'Future Returns'!S292*F$4</f>
        <v>24321.25</v>
      </c>
      <c r="I292">
        <f>(C292-C291)*bitcoin_futures!B296</f>
        <v>0</v>
      </c>
      <c r="J292">
        <f>C292*bitcoin_futures!T296</f>
        <v>90734.12</v>
      </c>
      <c r="K292">
        <f t="shared" si="34"/>
        <v>581.69999999999709</v>
      </c>
      <c r="M292">
        <f>-'Future CF'!Q292</f>
        <v>1295</v>
      </c>
      <c r="O292">
        <f t="shared" si="32"/>
        <v>163920.37</v>
      </c>
      <c r="P292">
        <f t="shared" si="35"/>
        <v>1876.6999999999971</v>
      </c>
      <c r="Q292">
        <f t="shared" si="33"/>
        <v>-106.24999999998545</v>
      </c>
      <c r="R292">
        <f t="shared" si="36"/>
        <v>1.144885165888777E-2</v>
      </c>
      <c r="S292">
        <f>R292-(bitcoin_futures!S296/100/360)</f>
        <v>1.1329157214443325E-2</v>
      </c>
    </row>
    <row r="293" spans="1:19">
      <c r="A293" t="str">
        <f>bitcoin_futures!A297</f>
        <v>10.02.2025</v>
      </c>
      <c r="B293">
        <f>ROUND(bitcoin_futures!D297/bitcoin_futures!T297, 0)</f>
        <v>291</v>
      </c>
      <c r="C293">
        <f t="shared" si="38"/>
        <v>277</v>
      </c>
      <c r="D293">
        <f t="shared" si="38"/>
        <v>99891.74</v>
      </c>
      <c r="E293">
        <f t="shared" si="38"/>
        <v>48865</v>
      </c>
      <c r="F293">
        <f>'Future Returns'!S293*F$4</f>
        <v>23997.5</v>
      </c>
      <c r="I293">
        <f>(C293-C292)*bitcoin_futures!B297</f>
        <v>0</v>
      </c>
      <c r="J293">
        <f>C293*bitcoin_futures!T297</f>
        <v>92689.74</v>
      </c>
      <c r="K293">
        <f t="shared" si="34"/>
        <v>1955.6200000000099</v>
      </c>
      <c r="M293">
        <f>-'Future CF'!Q293</f>
        <v>-1690</v>
      </c>
      <c r="O293">
        <f t="shared" si="32"/>
        <v>165552.24</v>
      </c>
      <c r="P293">
        <f t="shared" si="35"/>
        <v>265.6200000000099</v>
      </c>
      <c r="Q293">
        <f t="shared" si="33"/>
        <v>-323.75000000001455</v>
      </c>
      <c r="R293">
        <f t="shared" si="36"/>
        <v>1.6044482394198345E-3</v>
      </c>
      <c r="S293">
        <f>R293-(bitcoin_futures!S297/100/360)</f>
        <v>1.4840593505309457E-3</v>
      </c>
    </row>
    <row r="294" spans="1:19">
      <c r="A294" t="str">
        <f>bitcoin_futures!A298</f>
        <v>11.02.2025</v>
      </c>
      <c r="B294">
        <f>ROUND(bitcoin_futures!D298/bitcoin_futures!T298, 0)</f>
        <v>298</v>
      </c>
      <c r="C294">
        <f t="shared" si="38"/>
        <v>277</v>
      </c>
      <c r="D294">
        <f t="shared" si="38"/>
        <v>99891.74</v>
      </c>
      <c r="E294">
        <f t="shared" si="38"/>
        <v>48865</v>
      </c>
      <c r="F294">
        <f>'Future Returns'!S294*F$4</f>
        <v>24420</v>
      </c>
      <c r="I294">
        <f>(C294-C293)*bitcoin_futures!B298</f>
        <v>0</v>
      </c>
      <c r="J294">
        <f>C294*bitcoin_futures!T298</f>
        <v>88490.42</v>
      </c>
      <c r="K294">
        <f t="shared" si="34"/>
        <v>-4199.320000000007</v>
      </c>
      <c r="M294">
        <f>-'Future CF'!Q294</f>
        <v>2255</v>
      </c>
      <c r="O294">
        <f t="shared" si="32"/>
        <v>161775.41999999998</v>
      </c>
      <c r="P294">
        <f t="shared" si="35"/>
        <v>-1944.320000000007</v>
      </c>
      <c r="Q294">
        <f t="shared" si="33"/>
        <v>422.5</v>
      </c>
      <c r="R294">
        <f t="shared" si="36"/>
        <v>-1.2018636700186018E-2</v>
      </c>
      <c r="S294">
        <f>R294-(bitcoin_futures!S298/100/360)</f>
        <v>-1.2138914477963796E-2</v>
      </c>
    </row>
    <row r="295" spans="1:19">
      <c r="A295" t="str">
        <f>bitcoin_futures!A299</f>
        <v>12.02.2025</v>
      </c>
      <c r="B295">
        <f>ROUND(bitcoin_futures!D299/bitcoin_futures!T299, 0)</f>
        <v>298</v>
      </c>
      <c r="C295">
        <f t="shared" si="38"/>
        <v>277</v>
      </c>
      <c r="D295">
        <f t="shared" si="38"/>
        <v>99891.74</v>
      </c>
      <c r="E295">
        <f t="shared" si="38"/>
        <v>48865</v>
      </c>
      <c r="F295">
        <f>'Future Returns'!S295*F$4</f>
        <v>23856.25</v>
      </c>
      <c r="I295">
        <f>(C295-C294)*bitcoin_futures!B299</f>
        <v>0</v>
      </c>
      <c r="J295">
        <f>C295*bitcoin_futures!T299</f>
        <v>90529.14</v>
      </c>
      <c r="K295">
        <f t="shared" si="34"/>
        <v>2038.7200000000012</v>
      </c>
      <c r="M295">
        <f>-'Future CF'!Q295</f>
        <v>-1970</v>
      </c>
      <c r="O295">
        <f t="shared" si="32"/>
        <v>163250.39000000001</v>
      </c>
      <c r="P295">
        <f t="shared" si="35"/>
        <v>68.720000000001164</v>
      </c>
      <c r="Q295">
        <f t="shared" si="33"/>
        <v>-563.7499999999709</v>
      </c>
      <c r="R295">
        <f t="shared" si="36"/>
        <v>4.2094845837735E-4</v>
      </c>
      <c r="S295">
        <f>R295-(bitcoin_futures!S299/100/360)</f>
        <v>3.006706805995722E-4</v>
      </c>
    </row>
    <row r="296" spans="1:19">
      <c r="A296" t="str">
        <f>bitcoin_futures!A300</f>
        <v>13.02.2025</v>
      </c>
      <c r="B296">
        <f>ROUND(bitcoin_futures!D300/bitcoin_futures!T300, 0)</f>
        <v>296</v>
      </c>
      <c r="C296">
        <f t="shared" si="38"/>
        <v>277</v>
      </c>
      <c r="D296">
        <f t="shared" si="38"/>
        <v>99891.74</v>
      </c>
      <c r="E296">
        <f t="shared" si="38"/>
        <v>48865</v>
      </c>
      <c r="F296">
        <f>'Future Returns'!S296*F$4</f>
        <v>24348.75</v>
      </c>
      <c r="I296">
        <f>(C296-C295)*bitcoin_futures!B300</f>
        <v>0</v>
      </c>
      <c r="J296">
        <f>C296*bitcoin_futures!T300</f>
        <v>90002.840000000011</v>
      </c>
      <c r="K296">
        <f t="shared" si="34"/>
        <v>-526.29999999998836</v>
      </c>
      <c r="M296">
        <f>-'Future CF'!Q296</f>
        <v>885</v>
      </c>
      <c r="O296">
        <f t="shared" si="32"/>
        <v>163216.59000000003</v>
      </c>
      <c r="P296">
        <f t="shared" si="35"/>
        <v>358.70000000001164</v>
      </c>
      <c r="Q296">
        <f t="shared" si="33"/>
        <v>492.5</v>
      </c>
      <c r="R296">
        <f t="shared" si="36"/>
        <v>2.1976932614510055E-3</v>
      </c>
      <c r="S296">
        <f>R296-(bitcoin_futures!S300/100/360)</f>
        <v>2.0774710392287834E-3</v>
      </c>
    </row>
    <row r="297" spans="1:19">
      <c r="A297" t="str">
        <f>bitcoin_futures!A301</f>
        <v>14.02.2025</v>
      </c>
      <c r="B297">
        <f>ROUND(bitcoin_futures!D301/bitcoin_futures!T301, 0)</f>
        <v>290</v>
      </c>
      <c r="C297">
        <f t="shared" si="38"/>
        <v>277</v>
      </c>
      <c r="D297">
        <f t="shared" si="38"/>
        <v>99891.74</v>
      </c>
      <c r="E297">
        <f t="shared" si="38"/>
        <v>48865</v>
      </c>
      <c r="F297">
        <f>'Future Returns'!S297*F$4</f>
        <v>24127.5</v>
      </c>
      <c r="I297">
        <f>(C297-C296)*bitcoin_futures!B301</f>
        <v>0</v>
      </c>
      <c r="J297">
        <f>C297*bitcoin_futures!T301</f>
        <v>93551.21</v>
      </c>
      <c r="K297">
        <f t="shared" si="34"/>
        <v>3548.3699999999953</v>
      </c>
      <c r="M297">
        <f>-'Future CF'!Q297</f>
        <v>-1045</v>
      </c>
      <c r="O297">
        <f t="shared" si="32"/>
        <v>166543.71000000002</v>
      </c>
      <c r="P297">
        <f t="shared" si="35"/>
        <v>2503.3699999999953</v>
      </c>
      <c r="Q297">
        <f t="shared" si="33"/>
        <v>-221.25</v>
      </c>
      <c r="R297">
        <f t="shared" si="36"/>
        <v>1.5031309198047738E-2</v>
      </c>
      <c r="S297">
        <f>R297-(bitcoin_futures!S301/100/360)</f>
        <v>1.4911142531381072E-2</v>
      </c>
    </row>
    <row r="298" spans="1:19">
      <c r="A298" t="str">
        <f>bitcoin_futures!A302</f>
        <v>17.02.2025</v>
      </c>
      <c r="B298">
        <f>ROUND(bitcoin_futures!D302/bitcoin_futures!T302, 0)</f>
        <v>284</v>
      </c>
      <c r="C298">
        <f t="shared" si="38"/>
        <v>277</v>
      </c>
      <c r="D298">
        <f t="shared" si="38"/>
        <v>99891.74</v>
      </c>
      <c r="E298">
        <f t="shared" si="38"/>
        <v>48865</v>
      </c>
      <c r="F298">
        <f>'Future Returns'!S298*F$4</f>
        <v>24590</v>
      </c>
      <c r="I298">
        <f>(C298-C297)*bitcoin_futures!B302</f>
        <v>0</v>
      </c>
      <c r="J298">
        <f>C298*bitcoin_futures!T302</f>
        <v>93551.21</v>
      </c>
      <c r="K298">
        <f t="shared" si="34"/>
        <v>0</v>
      </c>
      <c r="M298">
        <f>-'Future CF'!Q298</f>
        <v>0</v>
      </c>
      <c r="O298">
        <f t="shared" si="32"/>
        <v>167006.21000000002</v>
      </c>
      <c r="P298">
        <f t="shared" si="35"/>
        <v>0</v>
      </c>
      <c r="Q298">
        <f t="shared" si="33"/>
        <v>462.5</v>
      </c>
      <c r="R298">
        <f t="shared" si="36"/>
        <v>0</v>
      </c>
      <c r="S298">
        <f>R298-(bitcoin_futures!S302/100/360)</f>
        <v>-1.2016666666666664E-4</v>
      </c>
    </row>
    <row r="299" spans="1:19">
      <c r="A299" t="str">
        <f>bitcoin_futures!A303</f>
        <v>18.02.2025</v>
      </c>
      <c r="B299">
        <f>ROUND(bitcoin_futures!D303/bitcoin_futures!T303, 0)</f>
        <v>282</v>
      </c>
      <c r="C299">
        <f t="shared" si="38"/>
        <v>277</v>
      </c>
      <c r="D299">
        <f t="shared" si="38"/>
        <v>99891.74</v>
      </c>
      <c r="E299">
        <f t="shared" si="38"/>
        <v>48865</v>
      </c>
      <c r="F299">
        <f>'Future Returns'!S299*F$4</f>
        <v>24590</v>
      </c>
      <c r="I299">
        <f>(C299-C298)*bitcoin_futures!B303</f>
        <v>0</v>
      </c>
      <c r="J299">
        <f>C299*bitcoin_futures!T303</f>
        <v>92509.69</v>
      </c>
      <c r="K299">
        <f t="shared" si="34"/>
        <v>-1041.5200000000041</v>
      </c>
      <c r="M299">
        <f>-'Future CF'!Q299</f>
        <v>3610</v>
      </c>
      <c r="O299">
        <f t="shared" si="32"/>
        <v>165964.69</v>
      </c>
      <c r="P299">
        <f t="shared" si="35"/>
        <v>2568.4799999999959</v>
      </c>
      <c r="Q299">
        <f t="shared" si="33"/>
        <v>-1.4551915228366852E-11</v>
      </c>
      <c r="R299">
        <f t="shared" si="36"/>
        <v>1.5476063010752442E-2</v>
      </c>
      <c r="S299">
        <f>R299-(bitcoin_futures!S303/100/360)</f>
        <v>1.5355785232974664E-2</v>
      </c>
    </row>
    <row r="300" spans="1:19">
      <c r="A300" t="str">
        <f>bitcoin_futures!A304</f>
        <v>19.02.2025</v>
      </c>
      <c r="B300">
        <f>ROUND(bitcoin_futures!D304/bitcoin_futures!T304, 0)</f>
        <v>302</v>
      </c>
      <c r="C300">
        <f t="shared" si="38"/>
        <v>277</v>
      </c>
      <c r="D300">
        <f t="shared" si="38"/>
        <v>99891.74</v>
      </c>
      <c r="E300">
        <f t="shared" si="38"/>
        <v>48865</v>
      </c>
      <c r="F300">
        <f>'Future Returns'!S300*F$4</f>
        <v>23687.5</v>
      </c>
      <c r="I300">
        <f>(C300-C299)*bitcoin_futures!B304</f>
        <v>0</v>
      </c>
      <c r="J300">
        <f>C300*bitcoin_futures!T304</f>
        <v>88271.590000000011</v>
      </c>
      <c r="K300">
        <f t="shared" si="34"/>
        <v>-4238.0999999999913</v>
      </c>
      <c r="M300">
        <f>-'Future CF'!Q300</f>
        <v>-2260</v>
      </c>
      <c r="O300">
        <f t="shared" si="32"/>
        <v>160824.09000000003</v>
      </c>
      <c r="P300">
        <f t="shared" si="35"/>
        <v>-6498.0999999999913</v>
      </c>
      <c r="Q300">
        <f t="shared" si="33"/>
        <v>-902.49999999998545</v>
      </c>
      <c r="R300">
        <f t="shared" si="36"/>
        <v>-4.0405016437524942E-2</v>
      </c>
      <c r="S300">
        <f>R300-(bitcoin_futures!S304/100/360)</f>
        <v>-4.0525127548636054E-2</v>
      </c>
    </row>
    <row r="301" spans="1:19">
      <c r="A301" t="str">
        <f>bitcoin_futures!A305</f>
        <v>20.02.2025</v>
      </c>
      <c r="B301">
        <f>ROUND(bitcoin_futures!D305/bitcoin_futures!T305, 0)</f>
        <v>304</v>
      </c>
      <c r="C301">
        <f t="shared" si="38"/>
        <v>277</v>
      </c>
      <c r="D301">
        <f t="shared" si="38"/>
        <v>99891.74</v>
      </c>
      <c r="E301">
        <f t="shared" si="38"/>
        <v>48865</v>
      </c>
      <c r="F301">
        <f>'Future Returns'!S301*F$4</f>
        <v>24252.5</v>
      </c>
      <c r="I301">
        <f>(C301-C300)*bitcoin_futures!B305</f>
        <v>0</v>
      </c>
      <c r="J301">
        <f>C301*bitcoin_futures!T305</f>
        <v>89725.840000000011</v>
      </c>
      <c r="K301">
        <f t="shared" si="34"/>
        <v>1454.25</v>
      </c>
      <c r="M301">
        <f>-'Future CF'!Q301</f>
        <v>-2415</v>
      </c>
      <c r="O301">
        <f t="shared" si="32"/>
        <v>162843.34000000003</v>
      </c>
      <c r="P301">
        <f t="shared" si="35"/>
        <v>-960.75</v>
      </c>
      <c r="Q301">
        <f t="shared" si="33"/>
        <v>565</v>
      </c>
      <c r="R301">
        <f t="shared" si="36"/>
        <v>-5.8998421427612566E-3</v>
      </c>
      <c r="S301">
        <f>R301-(bitcoin_futures!S305/100/360)</f>
        <v>-6.0198143649834784E-3</v>
      </c>
    </row>
    <row r="302" spans="1:19">
      <c r="A302" t="str">
        <f>bitcoin_futures!A306</f>
        <v>21.02.2025</v>
      </c>
      <c r="B302">
        <f>ROUND(bitcoin_futures!D306/bitcoin_futures!T306, 0)</f>
        <v>318</v>
      </c>
      <c r="C302">
        <f t="shared" si="38"/>
        <v>277</v>
      </c>
      <c r="D302">
        <f t="shared" si="38"/>
        <v>99891.74</v>
      </c>
      <c r="E302">
        <f t="shared" si="38"/>
        <v>48865</v>
      </c>
      <c r="F302">
        <f>'Future Returns'!S302*F$4</f>
        <v>24856.25</v>
      </c>
      <c r="I302">
        <f>(C302-C301)*bitcoin_futures!B306</f>
        <v>0</v>
      </c>
      <c r="J302">
        <f>C302*bitcoin_futures!T306</f>
        <v>83014.13</v>
      </c>
      <c r="K302">
        <f t="shared" si="34"/>
        <v>-6711.7100000000064</v>
      </c>
      <c r="M302">
        <f>-'Future CF'!Q302</f>
        <v>4130</v>
      </c>
      <c r="O302">
        <f t="shared" si="32"/>
        <v>156735.38</v>
      </c>
      <c r="P302">
        <f t="shared" si="35"/>
        <v>-2581.7100000000064</v>
      </c>
      <c r="Q302">
        <f t="shared" si="33"/>
        <v>603.74999999998545</v>
      </c>
      <c r="R302">
        <f t="shared" si="36"/>
        <v>-1.6471775549336765E-2</v>
      </c>
      <c r="S302">
        <f>R302-(bitcoin_futures!S306/100/360)</f>
        <v>-1.6591608882670097E-2</v>
      </c>
    </row>
    <row r="303" spans="1:19">
      <c r="A303" t="str">
        <f>bitcoin_futures!A307</f>
        <v>24.02.2025</v>
      </c>
      <c r="B303">
        <f>ROUND(bitcoin_futures!D307/bitcoin_futures!T307, 0)</f>
        <v>333</v>
      </c>
      <c r="C303">
        <f t="shared" si="38"/>
        <v>277</v>
      </c>
      <c r="D303">
        <f t="shared" si="38"/>
        <v>99891.74</v>
      </c>
      <c r="E303">
        <f t="shared" si="38"/>
        <v>48865</v>
      </c>
      <c r="F303">
        <f>'Future Returns'!S303*F$4</f>
        <v>23823.75</v>
      </c>
      <c r="I303">
        <f>(C303-C302)*bitcoin_futures!B307</f>
        <v>0</v>
      </c>
      <c r="J303">
        <f>C303*bitcoin_futures!T307</f>
        <v>78324.52</v>
      </c>
      <c r="K303">
        <f t="shared" si="34"/>
        <v>-4689.6100000000006</v>
      </c>
      <c r="M303">
        <f>-'Future CF'!Q303</f>
        <v>765</v>
      </c>
      <c r="O303">
        <f t="shared" si="32"/>
        <v>151013.27000000002</v>
      </c>
      <c r="P303">
        <f t="shared" si="35"/>
        <v>-3924.6100000000006</v>
      </c>
      <c r="Q303">
        <f t="shared" si="33"/>
        <v>-1032.4999999999854</v>
      </c>
      <c r="R303">
        <f t="shared" si="36"/>
        <v>-2.5988510811003562E-2</v>
      </c>
      <c r="S303">
        <f>R303-(bitcoin_futures!S307/100/360)</f>
        <v>-2.6108316366559119E-2</v>
      </c>
    </row>
    <row r="304" spans="1:19">
      <c r="A304" t="str">
        <f>bitcoin_futures!A308</f>
        <v>25.02.2025</v>
      </c>
      <c r="B304">
        <f>ROUND(bitcoin_futures!D308/bitcoin_futures!T308, 0)</f>
        <v>352</v>
      </c>
      <c r="C304">
        <f t="shared" si="38"/>
        <v>277</v>
      </c>
      <c r="D304">
        <f t="shared" si="38"/>
        <v>99891.74</v>
      </c>
      <c r="E304">
        <f t="shared" si="38"/>
        <v>48865</v>
      </c>
      <c r="F304">
        <f>'Future Returns'!S304*F$4</f>
        <v>23632.5</v>
      </c>
      <c r="I304">
        <f>(C304-C303)*bitcoin_futures!B308</f>
        <v>0</v>
      </c>
      <c r="J304">
        <f>C304*bitcoin_futures!T308</f>
        <v>69391.27</v>
      </c>
      <c r="K304">
        <f t="shared" si="34"/>
        <v>-8933.25</v>
      </c>
      <c r="M304">
        <f>-'Future CF'!Q304</f>
        <v>6065</v>
      </c>
      <c r="O304">
        <f t="shared" si="32"/>
        <v>141888.77000000002</v>
      </c>
      <c r="P304">
        <f t="shared" si="35"/>
        <v>-2868.25</v>
      </c>
      <c r="Q304">
        <f t="shared" si="33"/>
        <v>-191.25</v>
      </c>
      <c r="R304">
        <f t="shared" si="36"/>
        <v>-2.0214778096955804E-2</v>
      </c>
      <c r="S304">
        <f>R304-(bitcoin_futures!S308/100/360)</f>
        <v>-2.033394476362247E-2</v>
      </c>
    </row>
    <row r="305" spans="1:19">
      <c r="A305" t="str">
        <f>bitcoin_futures!A309</f>
        <v>26.02.2025</v>
      </c>
      <c r="B305">
        <f>ROUND(bitcoin_futures!D309/bitcoin_futures!T309, 0)</f>
        <v>317</v>
      </c>
      <c r="C305">
        <f t="shared" si="38"/>
        <v>277</v>
      </c>
      <c r="D305">
        <f t="shared" si="38"/>
        <v>99891.74</v>
      </c>
      <c r="E305">
        <f t="shared" si="38"/>
        <v>48865</v>
      </c>
      <c r="F305">
        <f>'Future Returns'!S305*F$4</f>
        <v>22116.25</v>
      </c>
      <c r="I305">
        <f>(C305-C304)*bitcoin_futures!B309</f>
        <v>0</v>
      </c>
      <c r="J305">
        <f>C305*bitcoin_futures!T309</f>
        <v>72925.789999999994</v>
      </c>
      <c r="K305">
        <f t="shared" si="34"/>
        <v>3534.5199999999895</v>
      </c>
      <c r="M305">
        <f>-'Future CF'!Q305</f>
        <v>3680</v>
      </c>
      <c r="O305">
        <f t="shared" si="32"/>
        <v>143907.03999999998</v>
      </c>
      <c r="P305">
        <f t="shared" si="35"/>
        <v>7214.5199999999895</v>
      </c>
      <c r="Q305">
        <f t="shared" si="33"/>
        <v>-1516.2500000000291</v>
      </c>
      <c r="R305">
        <f t="shared" si="36"/>
        <v>5.0133197097237153E-2</v>
      </c>
      <c r="S305">
        <f>R305-(bitcoin_futures!S309/100/360)</f>
        <v>5.0013947097237152E-2</v>
      </c>
    </row>
    <row r="306" spans="1:19">
      <c r="A306" t="str">
        <f>bitcoin_futures!A310</f>
        <v>27.02.2025</v>
      </c>
      <c r="B306">
        <f>ROUND(bitcoin_futures!D310/bitcoin_futures!T310, 0)</f>
        <v>346</v>
      </c>
      <c r="C306">
        <f t="shared" si="38"/>
        <v>277</v>
      </c>
      <c r="D306">
        <f t="shared" si="38"/>
        <v>99891.74</v>
      </c>
      <c r="E306">
        <f t="shared" si="38"/>
        <v>48865</v>
      </c>
      <c r="F306">
        <f>'Future Returns'!S306*F$4</f>
        <v>21196.25</v>
      </c>
      <c r="I306">
        <f>(C306-C305)*bitcoin_futures!B310</f>
        <v>0</v>
      </c>
      <c r="J306">
        <f>C306*bitcoin_futures!T310</f>
        <v>66493.850000000006</v>
      </c>
      <c r="K306">
        <f t="shared" si="34"/>
        <v>-6431.9399999999878</v>
      </c>
      <c r="M306">
        <f>-'Future CF'!Q306</f>
        <v>960</v>
      </c>
      <c r="O306">
        <f t="shared" si="32"/>
        <v>136555.1</v>
      </c>
      <c r="P306">
        <f t="shared" si="35"/>
        <v>-5471.9399999999878</v>
      </c>
      <c r="Q306">
        <f t="shared" si="33"/>
        <v>-919.99999999998545</v>
      </c>
      <c r="R306">
        <f t="shared" si="36"/>
        <v>-4.0071297227273005E-2</v>
      </c>
      <c r="S306">
        <f>R306-(bitcoin_futures!S310/100/360)</f>
        <v>-4.0191019449495227E-2</v>
      </c>
    </row>
    <row r="307" spans="1:19">
      <c r="A307" t="str">
        <f>bitcoin_futures!A311</f>
        <v>28.02.2025</v>
      </c>
      <c r="B307">
        <f>ROUND(bitcoin_futures!D311/bitcoin_futures!T311, 0)</f>
        <v>329</v>
      </c>
      <c r="C307">
        <f t="shared" si="38"/>
        <v>277</v>
      </c>
      <c r="D307">
        <f t="shared" si="38"/>
        <v>99891.74</v>
      </c>
      <c r="E307">
        <f t="shared" si="38"/>
        <v>48865</v>
      </c>
      <c r="F307">
        <f>'Future Returns'!S307*F$4</f>
        <v>20956.25</v>
      </c>
      <c r="I307">
        <f>(C307-C306)*bitcoin_futures!B311</f>
        <v>0</v>
      </c>
      <c r="J307">
        <f>C307*bitcoin_futures!T311</f>
        <v>70754.11</v>
      </c>
      <c r="K307">
        <f t="shared" si="34"/>
        <v>4260.2599999999948</v>
      </c>
      <c r="M307">
        <f>-'Future CF'!Q307</f>
        <v>-825</v>
      </c>
      <c r="O307">
        <f t="shared" si="32"/>
        <v>140575.35999999999</v>
      </c>
      <c r="P307">
        <f t="shared" si="35"/>
        <v>3435.2599999999948</v>
      </c>
      <c r="Q307">
        <f t="shared" si="33"/>
        <v>-240.00000000001455</v>
      </c>
      <c r="R307">
        <f t="shared" si="36"/>
        <v>2.4437141757986572E-2</v>
      </c>
      <c r="S307">
        <f>R307-(bitcoin_futures!S311/100/360)</f>
        <v>2.431764175798657E-2</v>
      </c>
    </row>
    <row r="308" spans="1:19">
      <c r="A308" t="str">
        <f>bitcoin_futures!A312</f>
        <v>03.03.2025</v>
      </c>
      <c r="B308">
        <f>ROUND(bitcoin_futures!D312/bitcoin_futures!T312, 0)</f>
        <v>342</v>
      </c>
      <c r="C308">
        <f t="shared" si="38"/>
        <v>277</v>
      </c>
      <c r="D308">
        <f t="shared" si="38"/>
        <v>99891.74</v>
      </c>
      <c r="E308">
        <f t="shared" si="38"/>
        <v>48865</v>
      </c>
      <c r="F308">
        <f>'Future Returns'!S308*F$4</f>
        <v>21162.5</v>
      </c>
      <c r="I308">
        <f>(C308-C307)*bitcoin_futures!B312</f>
        <v>0</v>
      </c>
      <c r="J308">
        <f>C308*bitcoin_futures!T312</f>
        <v>69504.84</v>
      </c>
      <c r="K308">
        <f t="shared" si="34"/>
        <v>-1249.2700000000041</v>
      </c>
      <c r="M308">
        <f>-'Future CF'!Q308</f>
        <v>-1665</v>
      </c>
      <c r="O308">
        <f t="shared" si="32"/>
        <v>139532.34</v>
      </c>
      <c r="P308">
        <f t="shared" si="35"/>
        <v>-2914.2700000000041</v>
      </c>
      <c r="Q308">
        <f t="shared" si="33"/>
        <v>206.25000000001455</v>
      </c>
      <c r="R308">
        <f t="shared" si="36"/>
        <v>-2.088598241812618E-2</v>
      </c>
      <c r="S308">
        <f>R308-(bitcoin_futures!S312/100/360)</f>
        <v>-2.1005899084792848E-2</v>
      </c>
    </row>
    <row r="309" spans="1:19">
      <c r="A309" t="str">
        <f>bitcoin_futures!A313</f>
        <v>04.03.2025</v>
      </c>
      <c r="B309">
        <f>ROUND(bitcoin_futures!D313/bitcoin_futures!T313, 0)</f>
        <v>320</v>
      </c>
      <c r="C309">
        <f t="shared" si="38"/>
        <v>277</v>
      </c>
      <c r="D309">
        <f t="shared" si="38"/>
        <v>99891.74</v>
      </c>
      <c r="E309">
        <f t="shared" si="38"/>
        <v>48865</v>
      </c>
      <c r="F309">
        <f>'Future Returns'!S309*F$4</f>
        <v>21578.75</v>
      </c>
      <c r="I309">
        <f>(C309-C308)*bitcoin_futures!B313</f>
        <v>0</v>
      </c>
      <c r="J309">
        <f>C309*bitcoin_futures!T313</f>
        <v>76216.549999999988</v>
      </c>
      <c r="K309">
        <f t="shared" si="34"/>
        <v>6711.7099999999919</v>
      </c>
      <c r="M309">
        <f>-'Future CF'!Q309</f>
        <v>-1015</v>
      </c>
      <c r="O309">
        <f t="shared" si="32"/>
        <v>146660.29999999999</v>
      </c>
      <c r="P309">
        <f t="shared" si="35"/>
        <v>5696.7099999999919</v>
      </c>
      <c r="Q309">
        <f t="shared" si="33"/>
        <v>416.25</v>
      </c>
      <c r="R309">
        <f t="shared" si="36"/>
        <v>3.8842890680027192E-2</v>
      </c>
      <c r="S309">
        <f>R309-(bitcoin_futures!S313/100/360)</f>
        <v>3.8722807346693859E-2</v>
      </c>
    </row>
    <row r="310" spans="1:19">
      <c r="A310" t="str">
        <f>bitcoin_futures!A314</f>
        <v>05.03.2025</v>
      </c>
      <c r="B310">
        <f>ROUND(bitcoin_futures!D314/bitcoin_futures!T314, 0)</f>
        <v>292</v>
      </c>
      <c r="C310">
        <f t="shared" si="38"/>
        <v>277</v>
      </c>
      <c r="D310">
        <f t="shared" si="38"/>
        <v>99891.74</v>
      </c>
      <c r="E310">
        <f t="shared" si="38"/>
        <v>48865</v>
      </c>
      <c r="F310">
        <f>'Future Returns'!S310*F$4</f>
        <v>21832.5</v>
      </c>
      <c r="I310">
        <f>(C310-C309)*bitcoin_futures!B314</f>
        <v>0</v>
      </c>
      <c r="J310">
        <f>C310*bitcoin_futures!T314</f>
        <v>85468.35</v>
      </c>
      <c r="K310">
        <f t="shared" si="34"/>
        <v>9251.8000000000175</v>
      </c>
      <c r="M310">
        <f>-'Future CF'!Q310</f>
        <v>-3605</v>
      </c>
      <c r="O310">
        <f t="shared" si="32"/>
        <v>156165.85</v>
      </c>
      <c r="P310">
        <f t="shared" si="35"/>
        <v>5646.8000000000175</v>
      </c>
      <c r="Q310">
        <f t="shared" si="33"/>
        <v>253.75</v>
      </c>
      <c r="R310">
        <f t="shared" si="36"/>
        <v>3.615899378769441E-2</v>
      </c>
      <c r="S310">
        <f>R310-(bitcoin_futures!S314/100/360)</f>
        <v>3.6039271565472188E-2</v>
      </c>
    </row>
    <row r="311" spans="1:19">
      <c r="A311" t="str">
        <f>bitcoin_futures!A315</f>
        <v>06.03.2025</v>
      </c>
      <c r="B311">
        <f>ROUND(bitcoin_futures!D315/bitcoin_futures!T315, 0)</f>
        <v>293</v>
      </c>
      <c r="C311">
        <f t="shared" si="38"/>
        <v>277</v>
      </c>
      <c r="D311">
        <f t="shared" si="38"/>
        <v>99891.74</v>
      </c>
      <c r="E311">
        <f t="shared" si="38"/>
        <v>48865</v>
      </c>
      <c r="F311">
        <f>'Future Returns'!S311*F$4</f>
        <v>22733.75</v>
      </c>
      <c r="I311">
        <f>(C311-C310)*bitcoin_futures!B315</f>
        <v>0</v>
      </c>
      <c r="J311">
        <f>C311*bitcoin_futures!T315</f>
        <v>84238.47</v>
      </c>
      <c r="K311">
        <f t="shared" si="34"/>
        <v>-1229.8800000000047</v>
      </c>
      <c r="M311">
        <f>-'Future CF'!Q311</f>
        <v>1475</v>
      </c>
      <c r="O311">
        <f t="shared" si="32"/>
        <v>155837.22</v>
      </c>
      <c r="P311">
        <f t="shared" si="35"/>
        <v>245.11999999999534</v>
      </c>
      <c r="Q311">
        <f t="shared" si="33"/>
        <v>901.25</v>
      </c>
      <c r="R311">
        <f t="shared" si="36"/>
        <v>1.572923336286385E-3</v>
      </c>
      <c r="S311">
        <f>R311-(bitcoin_futures!S315/100/360)</f>
        <v>1.4533400029530517E-3</v>
      </c>
    </row>
    <row r="313" spans="1:19">
      <c r="R313" t="s">
        <v>345</v>
      </c>
    </row>
    <row r="314" spans="1:19">
      <c r="M314" t="s">
        <v>346</v>
      </c>
      <c r="O314">
        <f>AVERAGE(P14:P311)</f>
        <v>376.83821140939602</v>
      </c>
      <c r="Q314">
        <f>AVERAGE(R14:R311)</f>
        <v>2.7234317173356086E-3</v>
      </c>
      <c r="R314">
        <f>Q314-2/10000</f>
        <v>2.5234317173356085E-3</v>
      </c>
    </row>
    <row r="315" spans="1:19">
      <c r="M315" t="s">
        <v>347</v>
      </c>
      <c r="O315">
        <f>_xlfn.STDEV.S(P14:P311)</f>
        <v>3863.2114829556367</v>
      </c>
      <c r="Q315">
        <f>_xlfn.STDEV.S(R14:R311)</f>
        <v>2.8032226350457084E-2</v>
      </c>
    </row>
    <row r="316" spans="1:19">
      <c r="M316" t="s">
        <v>348</v>
      </c>
      <c r="O316">
        <f>O314/O315</f>
        <v>9.7545322867255382E-2</v>
      </c>
      <c r="Q316">
        <f>Q314/Q315</f>
        <v>9.7153600405741627E-2</v>
      </c>
      <c r="R316">
        <f>R314/Q315*SQRT(252)</f>
        <v>1.429006606408298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67C1C-6CE5-4D69-ADA2-8D07DB8C9E0F}">
  <dimension ref="A1:U316"/>
  <sheetViews>
    <sheetView workbookViewId="0">
      <pane xSplit="1" topLeftCell="B1" activePane="topRight" state="frozen"/>
      <selection activeCell="A68" sqref="A68"/>
      <selection pane="topRight" activeCell="P19" sqref="P19"/>
    </sheetView>
  </sheetViews>
  <sheetFormatPr defaultRowHeight="14"/>
  <cols>
    <col min="1" max="1" width="10.6640625" customWidth="1"/>
    <col min="2" max="2" width="22.08203125" customWidth="1"/>
    <col min="3" max="5" width="10.6640625" customWidth="1"/>
    <col min="6" max="6" width="21.83203125" customWidth="1"/>
    <col min="7" max="10" width="10.6640625" customWidth="1"/>
    <col min="11" max="11" width="13.1640625" customWidth="1"/>
    <col min="12" max="19" width="10.6640625" customWidth="1"/>
    <col min="20" max="20" width="14" customWidth="1"/>
    <col min="21" max="1024" width="10.6640625" customWidth="1"/>
  </cols>
  <sheetData>
    <row r="1" spans="1:21">
      <c r="B1" t="s">
        <v>325</v>
      </c>
      <c r="D1" t="s">
        <v>326</v>
      </c>
    </row>
    <row r="2" spans="1:21">
      <c r="A2" t="str">
        <f>bitcoin_futures!A6</f>
        <v>Dates</v>
      </c>
      <c r="B2" t="s">
        <v>327</v>
      </c>
      <c r="D2" t="s">
        <v>328</v>
      </c>
      <c r="E2" t="s">
        <v>322</v>
      </c>
      <c r="F2" t="s">
        <v>329</v>
      </c>
    </row>
    <row r="3" spans="1:21">
      <c r="A3" t="str">
        <f>bitcoin_futures!A7</f>
        <v>01.01.2024</v>
      </c>
      <c r="F3" t="s">
        <v>330</v>
      </c>
      <c r="I3" t="s">
        <v>331</v>
      </c>
      <c r="J3" t="s">
        <v>332</v>
      </c>
      <c r="K3" t="s">
        <v>333</v>
      </c>
      <c r="M3" t="s">
        <v>334</v>
      </c>
      <c r="O3" t="s">
        <v>335</v>
      </c>
      <c r="P3" t="s">
        <v>336</v>
      </c>
      <c r="Q3" s="5" t="s">
        <v>337</v>
      </c>
      <c r="R3" t="s">
        <v>338</v>
      </c>
      <c r="S3" t="s">
        <v>339</v>
      </c>
    </row>
    <row r="4" spans="1:21">
      <c r="A4" t="str">
        <f>bitcoin_futures!A8</f>
        <v>02.01.2024</v>
      </c>
      <c r="F4">
        <v>0.5</v>
      </c>
      <c r="Q4" s="5" t="s">
        <v>340</v>
      </c>
    </row>
    <row r="5" spans="1:21">
      <c r="A5" t="str">
        <f>bitcoin_futures!A9</f>
        <v>03.01.2024</v>
      </c>
      <c r="Q5" s="5" t="s">
        <v>341</v>
      </c>
    </row>
    <row r="6" spans="1:21">
      <c r="A6" t="str">
        <f>bitcoin_futures!A10</f>
        <v>04.01.2024</v>
      </c>
      <c r="Q6" s="5" t="s">
        <v>342</v>
      </c>
    </row>
    <row r="7" spans="1:21">
      <c r="A7" t="str">
        <f>bitcoin_futures!A11</f>
        <v>05.01.2024</v>
      </c>
    </row>
    <row r="8" spans="1:21">
      <c r="A8" t="str">
        <f>bitcoin_futures!A12</f>
        <v>08.01.2024</v>
      </c>
      <c r="T8" t="s">
        <v>343</v>
      </c>
      <c r="U8">
        <f>((AVERAGE(R14:R311)+1) ^ 252)-1</f>
        <v>5.4883099784222233E-2</v>
      </c>
    </row>
    <row r="9" spans="1:21">
      <c r="A9" t="str">
        <f>bitcoin_futures!A13</f>
        <v>09.01.2024</v>
      </c>
      <c r="T9" t="s">
        <v>344</v>
      </c>
      <c r="U9">
        <f>AVERAGE(S14:S311)/_xlfn.STDEV.S(R14:R311)*SQRT(252)</f>
        <v>0.73563292471461339</v>
      </c>
    </row>
    <row r="10" spans="1:21">
      <c r="A10" t="str">
        <f>bitcoin_futures!A14</f>
        <v>10.01.2024</v>
      </c>
    </row>
    <row r="11" spans="1:21">
      <c r="A11" t="str">
        <f>bitcoin_futures!A15</f>
        <v>11.01.2024</v>
      </c>
      <c r="B11">
        <f>ROUND(bitcoin_futures!D15/bitcoin_futures!B15, 0)</f>
        <v>1752</v>
      </c>
    </row>
    <row r="12" spans="1:21">
      <c r="A12" t="str">
        <f>bitcoin_futures!A16</f>
        <v>12.01.2024</v>
      </c>
      <c r="B12">
        <f>ROUND(bitcoin_futures!D16/bitcoin_futures!B16, 0)</f>
        <v>1753</v>
      </c>
    </row>
    <row r="13" spans="1:21" s="3" customFormat="1">
      <c r="A13" s="3" t="str">
        <f>bitcoin_futures!A17</f>
        <v>15.01.2024</v>
      </c>
      <c r="B13">
        <f>ROUND(bitcoin_futures!D17/bitcoin_futures!B17, 0)</f>
        <v>1720</v>
      </c>
      <c r="C13" s="3">
        <f>B13</f>
        <v>1720</v>
      </c>
      <c r="D13" s="3">
        <f>B13*bitcoin_futures!B17</f>
        <v>42948.4</v>
      </c>
      <c r="E13" s="3">
        <f>'Future Returns'!S13</f>
        <v>21965</v>
      </c>
      <c r="F13" s="3">
        <f>'Future Returns'!S13*F$4</f>
        <v>10982.5</v>
      </c>
      <c r="J13">
        <f>C13*bitcoin_futures!B17</f>
        <v>42948.4</v>
      </c>
      <c r="M13"/>
      <c r="O13">
        <f t="shared" ref="O13:O76" si="0">J13+E13+F13</f>
        <v>75895.899999999994</v>
      </c>
    </row>
    <row r="14" spans="1:21">
      <c r="A14" t="str">
        <f>bitcoin_futures!A18</f>
        <v>16.01.2024</v>
      </c>
      <c r="B14">
        <f>ROUND(bitcoin_futures!D18/bitcoin_futures!B18, 0)</f>
        <v>1748</v>
      </c>
      <c r="C14">
        <f t="shared" ref="C14:E35" si="1">C$13</f>
        <v>1720</v>
      </c>
      <c r="D14">
        <f t="shared" si="1"/>
        <v>42948.4</v>
      </c>
      <c r="E14">
        <f t="shared" si="1"/>
        <v>21965</v>
      </c>
      <c r="F14">
        <f>'Future Returns'!S14*F$4</f>
        <v>10982.5</v>
      </c>
      <c r="I14">
        <f>(C14-C13)*bitcoin_futures!B18 + F14-F13</f>
        <v>0</v>
      </c>
      <c r="J14">
        <f>C14*bitcoin_futures!B18</f>
        <v>42518.400000000001</v>
      </c>
      <c r="K14">
        <f>J14-J13-I14</f>
        <v>-430</v>
      </c>
      <c r="M14">
        <f>-'Future CF'!Q14</f>
        <v>310</v>
      </c>
      <c r="O14">
        <f>J14+E14+F14</f>
        <v>75465.899999999994</v>
      </c>
      <c r="P14">
        <f>K14+M14</f>
        <v>-120</v>
      </c>
      <c r="Q14">
        <f t="shared" ref="Q14:Q77" si="2">O14-O13-K14</f>
        <v>0</v>
      </c>
      <c r="R14">
        <f>P14/O14</f>
        <v>-1.5901221611350294E-3</v>
      </c>
      <c r="S14">
        <f>R14-(bitcoin_futures!S18/100/360)</f>
        <v>-1.7398999389128071E-3</v>
      </c>
      <c r="U14">
        <f>-'Future Returns'!Q14+Compare_IBIT_to_BTC!B13</f>
        <v>-2.9553333337587629E-3</v>
      </c>
    </row>
    <row r="15" spans="1:21">
      <c r="A15" t="str">
        <f>bitcoin_futures!A19</f>
        <v>17.01.2024</v>
      </c>
      <c r="B15">
        <f>ROUND(bitcoin_futures!D19/bitcoin_futures!B19, 0)</f>
        <v>1748</v>
      </c>
      <c r="C15">
        <f t="shared" si="1"/>
        <v>1720</v>
      </c>
      <c r="D15">
        <f t="shared" si="1"/>
        <v>42948.4</v>
      </c>
      <c r="E15">
        <f t="shared" si="1"/>
        <v>21965</v>
      </c>
      <c r="F15">
        <f>'Future Returns'!S15*F$4</f>
        <v>10905</v>
      </c>
      <c r="I15">
        <f>(C15-C14)*bitcoin_futures!B19</f>
        <v>0</v>
      </c>
      <c r="J15">
        <f>C15*bitcoin_futures!B19</f>
        <v>41985.2</v>
      </c>
      <c r="K15">
        <f t="shared" ref="K15:K78" si="3">J15-J14-I15</f>
        <v>-533.20000000000437</v>
      </c>
      <c r="M15">
        <f>-'Future CF'!Q15</f>
        <v>440</v>
      </c>
      <c r="O15">
        <f t="shared" si="0"/>
        <v>74855.199999999997</v>
      </c>
      <c r="P15">
        <f>K15+M15</f>
        <v>-93.200000000004366</v>
      </c>
      <c r="Q15">
        <f>O15-O14-K15</f>
        <v>-77.499999999992724</v>
      </c>
      <c r="R15">
        <f>P15/O15</f>
        <v>-1.245070482745412E-3</v>
      </c>
      <c r="S15">
        <f>R15-(bitcoin_futures!S19/100/360)</f>
        <v>-1.3946538160787454E-3</v>
      </c>
    </row>
    <row r="16" spans="1:21">
      <c r="A16" t="str">
        <f>bitcoin_futures!A20</f>
        <v>18.01.2024</v>
      </c>
      <c r="B16">
        <f>ROUND(bitcoin_futures!D20/bitcoin_futures!B20, 0)</f>
        <v>1754</v>
      </c>
      <c r="C16">
        <f t="shared" si="1"/>
        <v>1720</v>
      </c>
      <c r="D16">
        <f t="shared" si="1"/>
        <v>42948.4</v>
      </c>
      <c r="E16">
        <f t="shared" si="1"/>
        <v>21965</v>
      </c>
      <c r="F16">
        <f>'Future Returns'!S16*F$4</f>
        <v>10795</v>
      </c>
      <c r="I16">
        <f>(C16-C15)*bitcoin_futures!B20</f>
        <v>0</v>
      </c>
      <c r="J16">
        <f>C16*bitcoin_futures!B20</f>
        <v>40144.800000000003</v>
      </c>
      <c r="K16">
        <f>J16-J15-I16</f>
        <v>-1840.3999999999942</v>
      </c>
      <c r="M16">
        <f>-'Future CF'!Q16</f>
        <v>1955</v>
      </c>
      <c r="O16">
        <f t="shared" si="0"/>
        <v>72904.800000000003</v>
      </c>
      <c r="P16">
        <f t="shared" ref="P16:P79" si="4">K16+M16</f>
        <v>114.60000000000582</v>
      </c>
      <c r="Q16">
        <f>O16-O15-K16</f>
        <v>-110</v>
      </c>
      <c r="R16">
        <f t="shared" ref="R16:R79" si="5">P16/O16</f>
        <v>1.5719129604635884E-3</v>
      </c>
      <c r="S16">
        <f>R16-(bitcoin_futures!S20/100/360)</f>
        <v>1.4230240715746995E-3</v>
      </c>
    </row>
    <row r="17" spans="1:19">
      <c r="A17" t="str">
        <f>bitcoin_futures!A21</f>
        <v>19.01.2024</v>
      </c>
      <c r="B17">
        <f>ROUND(bitcoin_futures!D21/bitcoin_futures!B21, 0)</f>
        <v>1760</v>
      </c>
      <c r="C17">
        <f t="shared" si="1"/>
        <v>1720</v>
      </c>
      <c r="D17">
        <f t="shared" si="1"/>
        <v>42948.4</v>
      </c>
      <c r="E17">
        <f t="shared" si="1"/>
        <v>21965</v>
      </c>
      <c r="F17">
        <f>'Future Returns'!S17*F$4</f>
        <v>10306.25</v>
      </c>
      <c r="I17">
        <f>(C17-C16)*bitcoin_futures!B21</f>
        <v>0</v>
      </c>
      <c r="J17">
        <f>C17*bitcoin_futures!B21</f>
        <v>40936</v>
      </c>
      <c r="K17">
        <f t="shared" si="3"/>
        <v>791.19999999999709</v>
      </c>
      <c r="M17">
        <f>-'Future CF'!Q17</f>
        <v>-710</v>
      </c>
      <c r="O17">
        <f t="shared" si="0"/>
        <v>73207.25</v>
      </c>
      <c r="P17">
        <f t="shared" si="4"/>
        <v>81.19999999999709</v>
      </c>
      <c r="Q17">
        <f t="shared" si="2"/>
        <v>-488.75</v>
      </c>
      <c r="R17">
        <f t="shared" si="5"/>
        <v>1.1091797602013065E-3</v>
      </c>
      <c r="S17">
        <f>R17-(bitcoin_futures!S21/100/360)</f>
        <v>9.6042976020130648E-4</v>
      </c>
    </row>
    <row r="18" spans="1:19">
      <c r="A18" t="str">
        <f>bitcoin_futures!A22</f>
        <v>22.01.2024</v>
      </c>
      <c r="B18">
        <f>ROUND(bitcoin_futures!D22/bitcoin_futures!B22, 0)</f>
        <v>1748</v>
      </c>
      <c r="C18">
        <f t="shared" si="1"/>
        <v>1720</v>
      </c>
      <c r="D18">
        <f t="shared" si="1"/>
        <v>42948.4</v>
      </c>
      <c r="E18">
        <f t="shared" si="1"/>
        <v>21965</v>
      </c>
      <c r="F18">
        <f>'Future Returns'!S18*F$4</f>
        <v>10483.75</v>
      </c>
      <c r="I18">
        <f>(C18-C17)*bitcoin_futures!B22</f>
        <v>0</v>
      </c>
      <c r="J18">
        <f>C18*bitcoin_futures!B22</f>
        <v>39474</v>
      </c>
      <c r="K18">
        <f t="shared" si="3"/>
        <v>-1462</v>
      </c>
      <c r="M18">
        <f>-'Future CF'!Q18</f>
        <v>1450</v>
      </c>
      <c r="O18">
        <f t="shared" si="0"/>
        <v>71922.75</v>
      </c>
      <c r="P18">
        <f t="shared" si="4"/>
        <v>-12</v>
      </c>
      <c r="Q18">
        <f t="shared" si="2"/>
        <v>177.5</v>
      </c>
      <c r="R18">
        <f t="shared" si="5"/>
        <v>-1.6684567817554252E-4</v>
      </c>
      <c r="S18">
        <f>R18-(bitcoin_futures!S22/100/360)</f>
        <v>-3.1640123373109807E-4</v>
      </c>
    </row>
    <row r="19" spans="1:19">
      <c r="A19" t="str">
        <f>bitcoin_futures!A23</f>
        <v>23.01.2024</v>
      </c>
      <c r="B19">
        <f>ROUND(bitcoin_futures!D23/bitcoin_futures!B23, 0)</f>
        <v>1758</v>
      </c>
      <c r="C19">
        <f t="shared" si="1"/>
        <v>1720</v>
      </c>
      <c r="D19">
        <f t="shared" si="1"/>
        <v>42948.4</v>
      </c>
      <c r="E19">
        <f t="shared" si="1"/>
        <v>21965</v>
      </c>
      <c r="F19">
        <f>'Future Returns'!S19*F$4</f>
        <v>10121.25</v>
      </c>
      <c r="I19">
        <f>(C19-C18)*bitcoin_futures!B23</f>
        <v>0</v>
      </c>
      <c r="J19">
        <f>C19*bitcoin_futures!B23</f>
        <v>38390.400000000001</v>
      </c>
      <c r="K19">
        <f>J19-J18-I19</f>
        <v>-1083.5999999999985</v>
      </c>
      <c r="M19">
        <f>-'Future CF'!Q19</f>
        <v>925</v>
      </c>
      <c r="O19">
        <f t="shared" si="0"/>
        <v>70476.649999999994</v>
      </c>
      <c r="P19">
        <f t="shared" si="4"/>
        <v>-158.59999999999854</v>
      </c>
      <c r="Q19">
        <f t="shared" si="2"/>
        <v>-362.50000000000728</v>
      </c>
      <c r="R19">
        <f t="shared" si="5"/>
        <v>-2.250390732249597E-3</v>
      </c>
      <c r="S19">
        <f>R19-(bitcoin_futures!S23/100/360)</f>
        <v>-2.3996685100273747E-3</v>
      </c>
    </row>
    <row r="20" spans="1:19">
      <c r="A20" t="str">
        <f>bitcoin_futures!A24</f>
        <v>24.01.2024</v>
      </c>
      <c r="B20">
        <f>ROUND(bitcoin_futures!D24/bitcoin_futures!B24, 0)</f>
        <v>1760</v>
      </c>
      <c r="C20">
        <f t="shared" si="1"/>
        <v>1720</v>
      </c>
      <c r="D20">
        <f t="shared" si="1"/>
        <v>42948.4</v>
      </c>
      <c r="E20">
        <f t="shared" si="1"/>
        <v>21965</v>
      </c>
      <c r="F20">
        <f>'Future Returns'!S20*F$4</f>
        <v>9890</v>
      </c>
      <c r="I20">
        <f>(C20-C19)*bitcoin_futures!B24</f>
        <v>0</v>
      </c>
      <c r="J20">
        <f>C20*bitcoin_futures!B24</f>
        <v>38872</v>
      </c>
      <c r="K20">
        <f t="shared" si="3"/>
        <v>481.59999999999854</v>
      </c>
      <c r="M20">
        <f>-'Future CF'!Q20</f>
        <v>-405</v>
      </c>
      <c r="O20">
        <f t="shared" si="0"/>
        <v>70727</v>
      </c>
      <c r="P20">
        <f t="shared" si="4"/>
        <v>76.599999999998545</v>
      </c>
      <c r="Q20">
        <f t="shared" si="2"/>
        <v>-231.24999999999272</v>
      </c>
      <c r="R20">
        <f t="shared" si="5"/>
        <v>1.0830375952606294E-3</v>
      </c>
      <c r="S20">
        <f>R20-(bitcoin_futures!S24/100/360)</f>
        <v>9.3403759526062939E-4</v>
      </c>
    </row>
    <row r="21" spans="1:19">
      <c r="A21" t="str">
        <f>bitcoin_futures!A25</f>
        <v>25.01.2024</v>
      </c>
      <c r="B21">
        <f>ROUND(bitcoin_futures!D25/bitcoin_futures!B25, 0)</f>
        <v>1750</v>
      </c>
      <c r="C21">
        <f t="shared" si="1"/>
        <v>1720</v>
      </c>
      <c r="D21">
        <f t="shared" si="1"/>
        <v>42948.4</v>
      </c>
      <c r="E21">
        <f t="shared" si="1"/>
        <v>21965</v>
      </c>
      <c r="F21">
        <f>'Future Returns'!S21*F$4</f>
        <v>9991.25</v>
      </c>
      <c r="I21">
        <f>(C21-C20)*bitcoin_futures!B25</f>
        <v>0</v>
      </c>
      <c r="J21">
        <f>C21*bitcoin_futures!B25</f>
        <v>39147.200000000004</v>
      </c>
      <c r="K21">
        <f t="shared" si="3"/>
        <v>275.20000000000437</v>
      </c>
      <c r="M21">
        <f>-'Future CF'!Q21</f>
        <v>-60</v>
      </c>
      <c r="O21">
        <f t="shared" si="0"/>
        <v>71103.450000000012</v>
      </c>
      <c r="P21">
        <f t="shared" si="4"/>
        <v>215.20000000000437</v>
      </c>
      <c r="Q21">
        <f t="shared" si="2"/>
        <v>101.25000000000728</v>
      </c>
      <c r="R21">
        <f t="shared" si="5"/>
        <v>3.0265760662809517E-3</v>
      </c>
      <c r="S21">
        <f>R21-(bitcoin_futures!S25/100/360)</f>
        <v>2.8775482885031738E-3</v>
      </c>
    </row>
    <row r="22" spans="1:19">
      <c r="A22" t="str">
        <f>bitcoin_futures!A26</f>
        <v>26.01.2024</v>
      </c>
      <c r="B22">
        <f>ROUND(bitcoin_futures!D26/bitcoin_futures!B26, 0)</f>
        <v>1751</v>
      </c>
      <c r="C22">
        <f t="shared" si="1"/>
        <v>1720</v>
      </c>
      <c r="D22">
        <f t="shared" si="1"/>
        <v>42948.4</v>
      </c>
      <c r="E22">
        <f t="shared" si="1"/>
        <v>21965</v>
      </c>
      <c r="F22">
        <f>'Future Returns'!S22*F$4</f>
        <v>10006.25</v>
      </c>
      <c r="I22">
        <f>(C22-C21)*bitcoin_futures!B26</f>
        <v>0</v>
      </c>
      <c r="J22">
        <f>C22*bitcoin_futures!B26</f>
        <v>41262.799999999996</v>
      </c>
      <c r="K22">
        <f t="shared" si="3"/>
        <v>2115.5999999999913</v>
      </c>
      <c r="M22">
        <f>-'Future CF'!Q22</f>
        <v>-2365</v>
      </c>
      <c r="O22">
        <f t="shared" si="0"/>
        <v>73234.049999999988</v>
      </c>
      <c r="P22">
        <f t="shared" si="4"/>
        <v>-249.40000000000873</v>
      </c>
      <c r="Q22">
        <f t="shared" si="2"/>
        <v>14.999999999985448</v>
      </c>
      <c r="R22">
        <f t="shared" si="5"/>
        <v>-3.4055197001942234E-3</v>
      </c>
      <c r="S22">
        <f>R22-(bitcoin_futures!S26/100/360)</f>
        <v>-3.5546308113053346E-3</v>
      </c>
    </row>
    <row r="23" spans="1:19">
      <c r="A23" t="str">
        <f>bitcoin_futures!A27</f>
        <v>29.01.2024</v>
      </c>
      <c r="B23">
        <f>ROUND(bitcoin_futures!D27/bitcoin_futures!B27, 0)</f>
        <v>1747</v>
      </c>
      <c r="C23">
        <f t="shared" si="1"/>
        <v>1720</v>
      </c>
      <c r="D23">
        <f t="shared" si="1"/>
        <v>42948.4</v>
      </c>
      <c r="E23">
        <f t="shared" si="1"/>
        <v>21965</v>
      </c>
      <c r="F23">
        <f>'Future Returns'!S23*F$4</f>
        <v>10597.5</v>
      </c>
      <c r="I23">
        <f>(C23-C22)*bitcoin_futures!B27</f>
        <v>0</v>
      </c>
      <c r="J23">
        <f>C23*bitcoin_futures!B27</f>
        <v>42432.4</v>
      </c>
      <c r="K23">
        <f t="shared" si="3"/>
        <v>1169.6000000000058</v>
      </c>
      <c r="M23">
        <f>-'Future CF'!Q23</f>
        <v>-1140</v>
      </c>
      <c r="O23">
        <f t="shared" si="0"/>
        <v>74994.899999999994</v>
      </c>
      <c r="P23">
        <f t="shared" si="4"/>
        <v>29.600000000005821</v>
      </c>
      <c r="Q23">
        <f t="shared" si="2"/>
        <v>591.25</v>
      </c>
      <c r="R23">
        <f t="shared" si="5"/>
        <v>3.946935058251404E-4</v>
      </c>
      <c r="S23">
        <f>R23-(bitcoin_futures!S27/100/360)</f>
        <v>2.4527683915847372E-4</v>
      </c>
    </row>
    <row r="24" spans="1:19">
      <c r="A24" t="str">
        <f>bitcoin_futures!A28</f>
        <v>30.01.2024</v>
      </c>
      <c r="B24">
        <f>ROUND(bitcoin_futures!D28/bitcoin_futures!B28, 0)</f>
        <v>1753</v>
      </c>
      <c r="C24">
        <f t="shared" si="1"/>
        <v>1720</v>
      </c>
      <c r="D24">
        <f t="shared" si="1"/>
        <v>42948.4</v>
      </c>
      <c r="E24">
        <f t="shared" si="1"/>
        <v>21965</v>
      </c>
      <c r="F24">
        <f>'Future Returns'!S24*F$4</f>
        <v>10882.5</v>
      </c>
      <c r="I24">
        <f>(C24-C23)*bitcoin_futures!B28</f>
        <v>0</v>
      </c>
      <c r="J24">
        <f>C24*bitcoin_futures!B28</f>
        <v>42793.599999999999</v>
      </c>
      <c r="K24">
        <f t="shared" si="3"/>
        <v>361.19999999999709</v>
      </c>
      <c r="M24">
        <f>-'Future CF'!Q24</f>
        <v>-360</v>
      </c>
      <c r="O24">
        <f t="shared" si="0"/>
        <v>75641.100000000006</v>
      </c>
      <c r="P24">
        <f t="shared" si="4"/>
        <v>1.1999999999970896</v>
      </c>
      <c r="Q24">
        <f t="shared" si="2"/>
        <v>285.00000000001455</v>
      </c>
      <c r="R24">
        <f t="shared" si="5"/>
        <v>1.586439118411934E-5</v>
      </c>
      <c r="S24">
        <f>R24-(bitcoin_futures!S28/100/360)</f>
        <v>-1.3333005326032513E-4</v>
      </c>
    </row>
    <row r="25" spans="1:19">
      <c r="A25" t="str">
        <f>bitcoin_futures!A29</f>
        <v>31.01.2024</v>
      </c>
      <c r="B25">
        <f>ROUND(bitcoin_futures!D29/bitcoin_futures!B29, 0)</f>
        <v>1763</v>
      </c>
      <c r="C25">
        <f t="shared" si="1"/>
        <v>1720</v>
      </c>
      <c r="D25">
        <f t="shared" si="1"/>
        <v>42948.4</v>
      </c>
      <c r="E25">
        <f t="shared" si="1"/>
        <v>21965</v>
      </c>
      <c r="F25">
        <f>'Future Returns'!S25*F$4</f>
        <v>10972.5</v>
      </c>
      <c r="I25">
        <f>(C25-C24)*bitcoin_futures!B29</f>
        <v>0</v>
      </c>
      <c r="J25">
        <f>C25*bitcoin_futures!B29</f>
        <v>41796</v>
      </c>
      <c r="K25">
        <f t="shared" si="3"/>
        <v>-997.59999999999854</v>
      </c>
      <c r="M25">
        <f>-'Future CF'!Q25</f>
        <v>1075</v>
      </c>
      <c r="O25">
        <f t="shared" si="0"/>
        <v>74733.5</v>
      </c>
      <c r="P25">
        <f t="shared" si="4"/>
        <v>77.400000000001455</v>
      </c>
      <c r="Q25">
        <f t="shared" si="2"/>
        <v>89.999999999992724</v>
      </c>
      <c r="R25">
        <f t="shared" si="5"/>
        <v>1.0356801166812935E-3</v>
      </c>
      <c r="S25">
        <f>R25-(bitcoin_futures!S29/100/360)</f>
        <v>8.8645789445907126E-4</v>
      </c>
    </row>
    <row r="26" spans="1:19">
      <c r="A26" t="str">
        <f>bitcoin_futures!A30</f>
        <v>01.02.2024</v>
      </c>
      <c r="B26">
        <f>ROUND(bitcoin_futures!D30/bitcoin_futures!B30, 0)</f>
        <v>1755</v>
      </c>
      <c r="C26">
        <f t="shared" si="1"/>
        <v>1720</v>
      </c>
      <c r="D26">
        <f t="shared" si="1"/>
        <v>42948.4</v>
      </c>
      <c r="E26">
        <f t="shared" si="1"/>
        <v>21965</v>
      </c>
      <c r="F26">
        <f>'Future Returns'!S26*F$4</f>
        <v>10703.75</v>
      </c>
      <c r="I26">
        <f>(C26-C25)*bitcoin_futures!B30</f>
        <v>0</v>
      </c>
      <c r="J26">
        <f>C26*bitcoin_futures!B30</f>
        <v>42208.799999999996</v>
      </c>
      <c r="K26">
        <f t="shared" si="3"/>
        <v>412.79999999999563</v>
      </c>
      <c r="M26">
        <f>-'Future CF'!Q26</f>
        <v>-460</v>
      </c>
      <c r="O26">
        <f t="shared" si="0"/>
        <v>74877.549999999988</v>
      </c>
      <c r="P26">
        <f t="shared" si="4"/>
        <v>-47.200000000004366</v>
      </c>
      <c r="Q26">
        <f t="shared" si="2"/>
        <v>-268.75000000000728</v>
      </c>
      <c r="R26">
        <f t="shared" si="5"/>
        <v>-6.303625051835213E-4</v>
      </c>
      <c r="S26">
        <f>R26-(bitcoin_futures!S30/100/360)</f>
        <v>-7.7955694962796571E-4</v>
      </c>
    </row>
    <row r="27" spans="1:19">
      <c r="A27" t="str">
        <f>bitcoin_futures!A31</f>
        <v>02.02.2024</v>
      </c>
      <c r="B27">
        <f>ROUND(bitcoin_futures!D31/bitcoin_futures!B31, 0)</f>
        <v>1755</v>
      </c>
      <c r="C27">
        <f t="shared" si="1"/>
        <v>1720</v>
      </c>
      <c r="D27">
        <f t="shared" si="1"/>
        <v>42948.4</v>
      </c>
      <c r="E27">
        <f t="shared" si="1"/>
        <v>21965</v>
      </c>
      <c r="F27">
        <f>'Future Returns'!S27*F$4</f>
        <v>10818.75</v>
      </c>
      <c r="I27">
        <f>(C27-C26)*bitcoin_futures!B31</f>
        <v>0</v>
      </c>
      <c r="J27">
        <f>C27*bitcoin_futures!B31</f>
        <v>42140</v>
      </c>
      <c r="K27">
        <f t="shared" si="3"/>
        <v>-68.799999999995634</v>
      </c>
      <c r="M27">
        <f>-'Future CF'!Q27</f>
        <v>90</v>
      </c>
      <c r="O27">
        <f t="shared" si="0"/>
        <v>74923.75</v>
      </c>
      <c r="P27">
        <f t="shared" si="4"/>
        <v>21.200000000004366</v>
      </c>
      <c r="Q27">
        <f t="shared" si="2"/>
        <v>115.00000000000728</v>
      </c>
      <c r="R27">
        <f t="shared" si="5"/>
        <v>2.8295433690924928E-4</v>
      </c>
      <c r="S27">
        <f>R27-(bitcoin_futures!S31/100/360)</f>
        <v>1.3417655913147152E-4</v>
      </c>
    </row>
    <row r="28" spans="1:19">
      <c r="A28" t="str">
        <f>bitcoin_futures!A32</f>
        <v>05.02.2024</v>
      </c>
      <c r="B28">
        <f>ROUND(bitcoin_futures!D32/bitcoin_futures!B32, 0)</f>
        <v>1754</v>
      </c>
      <c r="C28">
        <f t="shared" si="1"/>
        <v>1720</v>
      </c>
      <c r="D28">
        <f t="shared" si="1"/>
        <v>42948.4</v>
      </c>
      <c r="E28">
        <f t="shared" si="1"/>
        <v>21965</v>
      </c>
      <c r="F28">
        <f>'Future Returns'!S28*F$4</f>
        <v>10796.25</v>
      </c>
      <c r="I28">
        <f>(C28-C27)*bitcoin_futures!B32</f>
        <v>0</v>
      </c>
      <c r="J28">
        <f>C28*bitcoin_futures!B32</f>
        <v>41606.800000000003</v>
      </c>
      <c r="K28">
        <f t="shared" si="3"/>
        <v>-533.19999999999709</v>
      </c>
      <c r="M28">
        <f>-'Future CF'!Q28</f>
        <v>630</v>
      </c>
      <c r="O28">
        <f t="shared" si="0"/>
        <v>74368.05</v>
      </c>
      <c r="P28">
        <f t="shared" si="4"/>
        <v>96.80000000000291</v>
      </c>
      <c r="Q28">
        <f t="shared" si="2"/>
        <v>-22.5</v>
      </c>
      <c r="R28">
        <f t="shared" si="5"/>
        <v>1.3016342367455232E-3</v>
      </c>
      <c r="S28">
        <f>R28-(bitcoin_futures!S32/100/360)</f>
        <v>1.1519675700788566E-3</v>
      </c>
    </row>
    <row r="29" spans="1:19">
      <c r="A29" t="str">
        <f>bitcoin_futures!A33</f>
        <v>06.02.2024</v>
      </c>
      <c r="B29">
        <f>ROUND(bitcoin_futures!D33/bitcoin_futures!B33, 0)</f>
        <v>1754</v>
      </c>
      <c r="C29">
        <f t="shared" si="1"/>
        <v>1720</v>
      </c>
      <c r="D29">
        <f t="shared" si="1"/>
        <v>42948.4</v>
      </c>
      <c r="E29">
        <f t="shared" si="1"/>
        <v>21965</v>
      </c>
      <c r="F29">
        <f>'Future Returns'!S29*F$4</f>
        <v>10638.75</v>
      </c>
      <c r="I29">
        <f>(C29-C28)*bitcoin_futures!B33</f>
        <v>0</v>
      </c>
      <c r="J29">
        <f>C29*bitcoin_futures!B33</f>
        <v>42312</v>
      </c>
      <c r="K29">
        <f t="shared" si="3"/>
        <v>705.19999999999709</v>
      </c>
      <c r="M29">
        <f>-'Future CF'!Q29</f>
        <v>-750</v>
      </c>
      <c r="O29">
        <f t="shared" si="0"/>
        <v>74915.75</v>
      </c>
      <c r="P29">
        <f t="shared" si="4"/>
        <v>-44.80000000000291</v>
      </c>
      <c r="Q29">
        <f t="shared" si="2"/>
        <v>-157.5</v>
      </c>
      <c r="R29">
        <f t="shared" si="5"/>
        <v>-5.9800509238715368E-4</v>
      </c>
      <c r="S29">
        <f>R29-(bitcoin_futures!S33/100/360)</f>
        <v>-7.473106479427092E-4</v>
      </c>
    </row>
    <row r="30" spans="1:19">
      <c r="A30" t="str">
        <f>bitcoin_futures!A34</f>
        <v>07.02.2024</v>
      </c>
      <c r="B30">
        <f>ROUND(bitcoin_futures!D34/bitcoin_futures!B34, 0)</f>
        <v>1746</v>
      </c>
      <c r="C30">
        <f t="shared" si="1"/>
        <v>1720</v>
      </c>
      <c r="D30">
        <f t="shared" si="1"/>
        <v>42948.4</v>
      </c>
      <c r="E30">
        <f t="shared" si="1"/>
        <v>21965</v>
      </c>
      <c r="F30">
        <f>'Future Returns'!S30*F$4</f>
        <v>10826.25</v>
      </c>
      <c r="I30">
        <f>(C30-C29)*bitcoin_futures!B34</f>
        <v>0</v>
      </c>
      <c r="J30">
        <f>C30*bitcoin_futures!B34</f>
        <v>43378.400000000001</v>
      </c>
      <c r="K30">
        <f t="shared" si="3"/>
        <v>1066.4000000000015</v>
      </c>
      <c r="M30">
        <f>-'Future CF'!Q30</f>
        <v>-1105</v>
      </c>
      <c r="O30">
        <f t="shared" si="0"/>
        <v>76169.649999999994</v>
      </c>
      <c r="P30">
        <f t="shared" si="4"/>
        <v>-38.599999999998545</v>
      </c>
      <c r="Q30">
        <f t="shared" si="2"/>
        <v>187.49999999999272</v>
      </c>
      <c r="R30">
        <f t="shared" si="5"/>
        <v>-5.0676352064107618E-4</v>
      </c>
      <c r="S30">
        <f>R30-(bitcoin_futures!S34/100/360)</f>
        <v>-6.5609685397440953E-4</v>
      </c>
    </row>
    <row r="31" spans="1:19">
      <c r="A31" t="str">
        <f>bitcoin_futures!A35</f>
        <v>08.02.2024</v>
      </c>
      <c r="B31">
        <f>ROUND(bitcoin_futures!D35/bitcoin_futures!B35, 0)</f>
        <v>1747</v>
      </c>
      <c r="C31">
        <f t="shared" si="1"/>
        <v>1720</v>
      </c>
      <c r="D31">
        <f t="shared" si="1"/>
        <v>42948.4</v>
      </c>
      <c r="E31">
        <f t="shared" si="1"/>
        <v>21965</v>
      </c>
      <c r="F31">
        <f>'Future Returns'!S31*F$4</f>
        <v>11102.5</v>
      </c>
      <c r="I31">
        <f>(C31-C30)*bitcoin_futures!B35</f>
        <v>0</v>
      </c>
      <c r="J31">
        <f>C31*bitcoin_futures!B35</f>
        <v>44771.6</v>
      </c>
      <c r="K31">
        <f t="shared" si="3"/>
        <v>1393.1999999999971</v>
      </c>
      <c r="M31">
        <f>-'Future CF'!Q31</f>
        <v>-1340</v>
      </c>
      <c r="O31">
        <f t="shared" si="0"/>
        <v>77839.100000000006</v>
      </c>
      <c r="P31">
        <f t="shared" si="4"/>
        <v>53.19999999999709</v>
      </c>
      <c r="Q31">
        <f t="shared" si="2"/>
        <v>276.25000000001455</v>
      </c>
      <c r="R31">
        <f t="shared" si="5"/>
        <v>6.8346113970995412E-4</v>
      </c>
      <c r="S31">
        <f>R31-(bitcoin_futures!S35/100/360)</f>
        <v>5.3429447304328742E-4</v>
      </c>
    </row>
    <row r="32" spans="1:19">
      <c r="A32" t="str">
        <f>bitcoin_futures!A36</f>
        <v>09.02.2024</v>
      </c>
      <c r="B32">
        <f>ROUND(bitcoin_futures!D36/bitcoin_futures!B36, 0)</f>
        <v>1754</v>
      </c>
      <c r="C32">
        <f t="shared" si="1"/>
        <v>1720</v>
      </c>
      <c r="D32">
        <f t="shared" si="1"/>
        <v>42948.4</v>
      </c>
      <c r="E32">
        <f t="shared" si="1"/>
        <v>21965</v>
      </c>
      <c r="F32">
        <f>'Future Returns'!S32*F$4</f>
        <v>11437.5</v>
      </c>
      <c r="I32">
        <f>(C32-C31)*bitcoin_futures!B36</f>
        <v>0</v>
      </c>
      <c r="J32">
        <f>C32*bitcoin_futures!B36</f>
        <v>46698</v>
      </c>
      <c r="K32">
        <f t="shared" si="3"/>
        <v>1926.4000000000015</v>
      </c>
      <c r="M32">
        <f>-'Future CF'!Q32</f>
        <v>-2020</v>
      </c>
      <c r="O32">
        <f t="shared" si="0"/>
        <v>80100.5</v>
      </c>
      <c r="P32">
        <f t="shared" si="4"/>
        <v>-93.599999999998545</v>
      </c>
      <c r="Q32">
        <f t="shared" si="2"/>
        <v>334.99999999999272</v>
      </c>
      <c r="R32">
        <f t="shared" si="5"/>
        <v>-1.1685320316352401E-3</v>
      </c>
      <c r="S32">
        <f>R32-(bitcoin_futures!S36/100/360)</f>
        <v>-1.3178098094130178E-3</v>
      </c>
    </row>
    <row r="33" spans="1:19">
      <c r="A33" t="str">
        <f>bitcoin_futures!A37</f>
        <v>12.02.2024</v>
      </c>
      <c r="B33">
        <f>ROUND(bitcoin_futures!D37/bitcoin_futures!B37, 0)</f>
        <v>1744</v>
      </c>
      <c r="C33">
        <f t="shared" si="1"/>
        <v>1720</v>
      </c>
      <c r="D33">
        <f t="shared" si="1"/>
        <v>42948.4</v>
      </c>
      <c r="E33">
        <f t="shared" si="1"/>
        <v>21965</v>
      </c>
      <c r="F33">
        <f>'Future Returns'!S33*F$4</f>
        <v>11942.5</v>
      </c>
      <c r="I33">
        <f>(C33-C32)*bitcoin_futures!B37</f>
        <v>0</v>
      </c>
      <c r="J33">
        <f>C33*bitcoin_futures!B37</f>
        <v>49295.199999999997</v>
      </c>
      <c r="K33">
        <f t="shared" si="3"/>
        <v>2597.1999999999971</v>
      </c>
      <c r="M33">
        <f>-'Future CF'!Q33</f>
        <v>-2695</v>
      </c>
      <c r="O33">
        <f t="shared" si="0"/>
        <v>83202.7</v>
      </c>
      <c r="P33">
        <f t="shared" si="4"/>
        <v>-97.80000000000291</v>
      </c>
      <c r="Q33">
        <f t="shared" si="2"/>
        <v>505</v>
      </c>
      <c r="R33">
        <f t="shared" si="5"/>
        <v>-1.1754426238571934E-3</v>
      </c>
      <c r="S33">
        <f>R33-(bitcoin_futures!S37/100/360)</f>
        <v>-1.3251092905238601E-3</v>
      </c>
    </row>
    <row r="34" spans="1:19">
      <c r="A34" t="str">
        <f>bitcoin_futures!A38</f>
        <v>13.02.2024</v>
      </c>
      <c r="B34">
        <f>ROUND(bitcoin_futures!D38/bitcoin_futures!B38, 0)</f>
        <v>1747</v>
      </c>
      <c r="C34">
        <f t="shared" si="1"/>
        <v>1720</v>
      </c>
      <c r="D34">
        <f t="shared" si="1"/>
        <v>42948.4</v>
      </c>
      <c r="E34">
        <f t="shared" si="1"/>
        <v>21965</v>
      </c>
      <c r="F34">
        <f>'Future Returns'!S34*F$4</f>
        <v>12616.25</v>
      </c>
      <c r="I34">
        <f>(C34-C33)*bitcoin_futures!B38</f>
        <v>0</v>
      </c>
      <c r="J34">
        <f>C34*bitcoin_futures!B38</f>
        <v>48538.400000000001</v>
      </c>
      <c r="K34">
        <f t="shared" si="3"/>
        <v>-756.79999999999563</v>
      </c>
      <c r="M34">
        <f>-'Future CF'!Q34</f>
        <v>825</v>
      </c>
      <c r="O34">
        <f t="shared" si="0"/>
        <v>83119.649999999994</v>
      </c>
      <c r="P34">
        <f t="shared" si="4"/>
        <v>68.200000000004366</v>
      </c>
      <c r="Q34">
        <f t="shared" si="2"/>
        <v>673.74999999999272</v>
      </c>
      <c r="R34">
        <f t="shared" si="5"/>
        <v>8.2050393619323913E-4</v>
      </c>
      <c r="S34">
        <f>R34-(bitcoin_futures!S38/100/360)</f>
        <v>6.7125393619323916E-4</v>
      </c>
    </row>
    <row r="35" spans="1:19">
      <c r="A35" t="str">
        <f>bitcoin_futures!A39</f>
        <v>14.02.2024</v>
      </c>
      <c r="B35">
        <f>ROUND(bitcoin_futures!D39/bitcoin_futures!B39, 0)</f>
        <v>1753</v>
      </c>
      <c r="C35">
        <f t="shared" si="1"/>
        <v>1720</v>
      </c>
      <c r="D35">
        <f t="shared" si="1"/>
        <v>42948.4</v>
      </c>
      <c r="E35">
        <f t="shared" si="1"/>
        <v>21965</v>
      </c>
      <c r="F35">
        <f>'Future Returns'!S35*F$4</f>
        <v>12410</v>
      </c>
      <c r="I35">
        <f>(C35-C34)*bitcoin_futures!B39</f>
        <v>0</v>
      </c>
      <c r="J35">
        <f>C35*bitcoin_futures!B39</f>
        <v>50826</v>
      </c>
      <c r="K35">
        <f t="shared" si="3"/>
        <v>2287.5999999999985</v>
      </c>
      <c r="M35">
        <f>-'Future CF'!Q35</f>
        <v>-2350</v>
      </c>
      <c r="O35">
        <f t="shared" si="0"/>
        <v>85201</v>
      </c>
      <c r="P35">
        <f t="shared" si="4"/>
        <v>-62.400000000001455</v>
      </c>
      <c r="Q35">
        <f t="shared" si="2"/>
        <v>-206.24999999999272</v>
      </c>
      <c r="R35">
        <f t="shared" si="5"/>
        <v>-7.3238577012008609E-4</v>
      </c>
      <c r="S35">
        <f>R35-(bitcoin_futures!S39/100/360)</f>
        <v>-8.8160799234230833E-4</v>
      </c>
    </row>
    <row r="36" spans="1:19" s="3" customFormat="1">
      <c r="A36" s="3" t="str">
        <f>bitcoin_futures!A40</f>
        <v>15.02.2024</v>
      </c>
      <c r="B36">
        <f>ROUND(bitcoin_futures!D40/bitcoin_futures!B40, 0)</f>
        <v>1757</v>
      </c>
      <c r="C36" s="3">
        <f>B36</f>
        <v>1757</v>
      </c>
      <c r="D36" s="3">
        <f>B36*bitcoin_futures!B40</f>
        <v>51866.64</v>
      </c>
      <c r="E36" s="3">
        <f>'Future Returns'!S36</f>
        <v>26292.5</v>
      </c>
      <c r="F36" s="3">
        <f>'Future Returns'!S36*F$4</f>
        <v>13146.25</v>
      </c>
      <c r="I36">
        <f>(C36-C35)*bitcoin_futures!B40</f>
        <v>1092.24</v>
      </c>
      <c r="J36">
        <f>C36*bitcoin_futures!B40</f>
        <v>51866.64</v>
      </c>
      <c r="K36">
        <f>J36-J35-I36</f>
        <v>-51.600000000000591</v>
      </c>
      <c r="M36">
        <f>-'Future CF'!Q36</f>
        <v>35</v>
      </c>
      <c r="O36">
        <f>J36+E36+F36</f>
        <v>91305.39</v>
      </c>
      <c r="P36">
        <f t="shared" si="4"/>
        <v>-16.600000000000591</v>
      </c>
      <c r="Q36">
        <f>O36-O35-K36</f>
        <v>6155.99</v>
      </c>
      <c r="R36">
        <f t="shared" si="5"/>
        <v>-1.8180744860736689E-4</v>
      </c>
      <c r="S36">
        <f>R36-(bitcoin_futures!S40/100/360)</f>
        <v>-3.3097411527403353E-4</v>
      </c>
    </row>
    <row r="37" spans="1:19">
      <c r="A37" t="str">
        <f>bitcoin_futures!A41</f>
        <v>16.02.2024</v>
      </c>
      <c r="B37">
        <f>ROUND(bitcoin_futures!D41/bitcoin_futures!B41, 0)</f>
        <v>1750</v>
      </c>
      <c r="C37">
        <f t="shared" ref="C37:E56" si="6">C$36</f>
        <v>1757</v>
      </c>
      <c r="D37">
        <f t="shared" si="6"/>
        <v>51866.64</v>
      </c>
      <c r="E37">
        <f t="shared" si="6"/>
        <v>26292.5</v>
      </c>
      <c r="F37">
        <f>'Future Returns'!S37*F$4</f>
        <v>13142.5</v>
      </c>
      <c r="I37">
        <f>(C37-C36)*bitcoin_futures!B41</f>
        <v>0</v>
      </c>
      <c r="J37">
        <f>C37*bitcoin_futures!B41</f>
        <v>52042.340000000004</v>
      </c>
      <c r="K37">
        <f t="shared" si="3"/>
        <v>175.70000000000437</v>
      </c>
      <c r="M37">
        <f>-'Future CF'!Q37</f>
        <v>-100</v>
      </c>
      <c r="O37">
        <f t="shared" si="0"/>
        <v>91477.34</v>
      </c>
      <c r="P37">
        <f t="shared" si="4"/>
        <v>75.700000000004366</v>
      </c>
      <c r="Q37">
        <f t="shared" si="2"/>
        <v>-3.750000000007276</v>
      </c>
      <c r="R37">
        <f t="shared" si="5"/>
        <v>8.2752734174391571E-4</v>
      </c>
      <c r="S37">
        <f>R37-(bitcoin_futures!S41/100/360)</f>
        <v>6.7786067507724906E-4</v>
      </c>
    </row>
    <row r="38" spans="1:19">
      <c r="A38" t="str">
        <f>bitcoin_futures!A42</f>
        <v>19.02.2024</v>
      </c>
      <c r="B38">
        <f>ROUND(bitcoin_futures!D42/bitcoin_futures!B42, 0)</f>
        <v>1751</v>
      </c>
      <c r="C38">
        <f t="shared" si="6"/>
        <v>1757</v>
      </c>
      <c r="D38">
        <f t="shared" si="6"/>
        <v>51866.64</v>
      </c>
      <c r="E38">
        <f t="shared" si="6"/>
        <v>26292.5</v>
      </c>
      <c r="F38">
        <f>'Future Returns'!S38*F$4</f>
        <v>13167.5</v>
      </c>
      <c r="I38">
        <f>(C38-C37)*bitcoin_futures!B42</f>
        <v>0</v>
      </c>
      <c r="J38">
        <f>C38*bitcoin_futures!B42</f>
        <v>52042.340000000004</v>
      </c>
      <c r="K38">
        <f t="shared" si="3"/>
        <v>0</v>
      </c>
      <c r="M38">
        <f>-'Future CF'!Q38</f>
        <v>0</v>
      </c>
      <c r="O38">
        <f t="shared" si="0"/>
        <v>91502.34</v>
      </c>
      <c r="P38">
        <f t="shared" si="4"/>
        <v>0</v>
      </c>
      <c r="Q38">
        <f t="shared" si="2"/>
        <v>25</v>
      </c>
      <c r="R38">
        <f t="shared" si="5"/>
        <v>0</v>
      </c>
      <c r="S38">
        <f>R38-(bitcoin_futures!S42/100/360)</f>
        <v>-1.4966666666666665E-4</v>
      </c>
    </row>
    <row r="39" spans="1:19">
      <c r="A39" t="str">
        <f>bitcoin_futures!A43</f>
        <v>20.02.2024</v>
      </c>
      <c r="B39">
        <f>ROUND(bitcoin_futures!D43/bitcoin_futures!B43, 0)</f>
        <v>1756</v>
      </c>
      <c r="C39">
        <f t="shared" si="6"/>
        <v>1757</v>
      </c>
      <c r="D39">
        <f t="shared" si="6"/>
        <v>51866.64</v>
      </c>
      <c r="E39">
        <f t="shared" si="6"/>
        <v>26292.5</v>
      </c>
      <c r="F39">
        <f>'Future Returns'!S39*F$4</f>
        <v>13167.5</v>
      </c>
      <c r="I39">
        <f>(C39-C38)*bitcoin_futures!B43</f>
        <v>0</v>
      </c>
      <c r="J39">
        <f>C39*bitcoin_futures!B43</f>
        <v>52130.19</v>
      </c>
      <c r="K39">
        <f t="shared" si="3"/>
        <v>87.849999999998545</v>
      </c>
      <c r="M39">
        <f>-'Future CF'!Q39</f>
        <v>-125</v>
      </c>
      <c r="O39">
        <f t="shared" si="0"/>
        <v>91590.19</v>
      </c>
      <c r="P39">
        <f t="shared" si="4"/>
        <v>-37.150000000001455</v>
      </c>
      <c r="Q39">
        <f t="shared" si="2"/>
        <v>7.2759576141834259E-12</v>
      </c>
      <c r="R39">
        <f t="shared" si="5"/>
        <v>-4.0561112494691247E-4</v>
      </c>
      <c r="S39">
        <f>R39-(bitcoin_futures!S43/100/360)</f>
        <v>-5.5527779161357912E-4</v>
      </c>
    </row>
    <row r="40" spans="1:19">
      <c r="A40" t="str">
        <f>bitcoin_futures!A44</f>
        <v>21.02.2024</v>
      </c>
      <c r="B40">
        <f>ROUND(bitcoin_futures!D44/bitcoin_futures!B44, 0)</f>
        <v>1755</v>
      </c>
      <c r="C40">
        <f t="shared" si="6"/>
        <v>1757</v>
      </c>
      <c r="D40">
        <f t="shared" si="6"/>
        <v>51866.64</v>
      </c>
      <c r="E40">
        <f t="shared" si="6"/>
        <v>26292.5</v>
      </c>
      <c r="F40">
        <f>'Future Returns'!S40*F$4</f>
        <v>13198.75</v>
      </c>
      <c r="I40">
        <f>(C40-C39)*bitcoin_futures!B44</f>
        <v>0</v>
      </c>
      <c r="J40">
        <f>C40*bitcoin_futures!B44</f>
        <v>51093.56</v>
      </c>
      <c r="K40">
        <f t="shared" si="3"/>
        <v>-1036.6300000000047</v>
      </c>
      <c r="M40">
        <f>-'Future CF'!Q40</f>
        <v>1165</v>
      </c>
      <c r="O40">
        <f t="shared" si="0"/>
        <v>90584.81</v>
      </c>
      <c r="P40">
        <f t="shared" si="4"/>
        <v>128.36999999999534</v>
      </c>
      <c r="Q40">
        <f t="shared" si="2"/>
        <v>31.25</v>
      </c>
      <c r="R40">
        <f t="shared" si="5"/>
        <v>1.4171250124606471E-3</v>
      </c>
      <c r="S40">
        <f>R40-(bitcoin_futures!S44/100/360)</f>
        <v>1.2673750124606472E-3</v>
      </c>
    </row>
    <row r="41" spans="1:19">
      <c r="A41" t="str">
        <f>bitcoin_futures!A45</f>
        <v>22.02.2024</v>
      </c>
      <c r="B41">
        <f>ROUND(bitcoin_futures!D45/bitcoin_futures!B45, 0)</f>
        <v>1742</v>
      </c>
      <c r="C41">
        <f t="shared" si="6"/>
        <v>1757</v>
      </c>
      <c r="D41">
        <f t="shared" si="6"/>
        <v>51866.64</v>
      </c>
      <c r="E41">
        <f t="shared" si="6"/>
        <v>26292.5</v>
      </c>
      <c r="F41">
        <f>'Future Returns'!S41*F$4</f>
        <v>12907.5</v>
      </c>
      <c r="I41">
        <f>(C41-C40)*bitcoin_futures!B45</f>
        <v>0</v>
      </c>
      <c r="J41">
        <f>C41*bitcoin_futures!B45</f>
        <v>52218.04</v>
      </c>
      <c r="K41">
        <f t="shared" si="3"/>
        <v>1124.4800000000032</v>
      </c>
      <c r="M41">
        <f>-'Future CF'!Q41</f>
        <v>-1085</v>
      </c>
      <c r="O41">
        <f t="shared" si="0"/>
        <v>91418.040000000008</v>
      </c>
      <c r="P41">
        <f t="shared" si="4"/>
        <v>39.480000000003201</v>
      </c>
      <c r="Q41">
        <f t="shared" si="2"/>
        <v>-291.24999999999272</v>
      </c>
      <c r="R41">
        <f t="shared" si="5"/>
        <v>4.3186224513239619E-4</v>
      </c>
      <c r="S41">
        <f>R41-(bitcoin_futures!S45/100/360)</f>
        <v>2.8216780068795176E-4</v>
      </c>
    </row>
    <row r="42" spans="1:19">
      <c r="A42" t="str">
        <f>bitcoin_futures!A46</f>
        <v>23.02.2024</v>
      </c>
      <c r="B42">
        <f>ROUND(bitcoin_futures!D46/bitcoin_futures!B46, 0)</f>
        <v>1751</v>
      </c>
      <c r="C42">
        <f t="shared" si="6"/>
        <v>1757</v>
      </c>
      <c r="D42">
        <f t="shared" si="6"/>
        <v>51866.64</v>
      </c>
      <c r="E42">
        <f t="shared" si="6"/>
        <v>26292.5</v>
      </c>
      <c r="F42">
        <f>'Future Returns'!S42*F$4</f>
        <v>13178.75</v>
      </c>
      <c r="I42">
        <f>(C42-C41)*bitcoin_futures!B46</f>
        <v>0</v>
      </c>
      <c r="J42">
        <f>C42*bitcoin_futures!B46</f>
        <v>51234.12</v>
      </c>
      <c r="K42">
        <f t="shared" si="3"/>
        <v>-983.91999999999825</v>
      </c>
      <c r="M42">
        <f>-'Future CF'!Q42</f>
        <v>965</v>
      </c>
      <c r="O42">
        <f t="shared" si="0"/>
        <v>90705.37</v>
      </c>
      <c r="P42">
        <f t="shared" si="4"/>
        <v>-18.919999999998254</v>
      </c>
      <c r="Q42">
        <f t="shared" si="2"/>
        <v>271.24999999998545</v>
      </c>
      <c r="R42">
        <f t="shared" si="5"/>
        <v>-2.0858742982910773E-4</v>
      </c>
      <c r="S42">
        <f>R42-(bitcoin_futures!S46/100/360)</f>
        <v>-3.5850409649577442E-4</v>
      </c>
    </row>
    <row r="43" spans="1:19">
      <c r="A43" t="str">
        <f>bitcoin_futures!A47</f>
        <v>26.02.2024</v>
      </c>
      <c r="B43">
        <f>ROUND(bitcoin_futures!D47/bitcoin_futures!B47, 0)</f>
        <v>1752</v>
      </c>
      <c r="C43">
        <f t="shared" si="6"/>
        <v>1757</v>
      </c>
      <c r="D43">
        <f t="shared" si="6"/>
        <v>51866.64</v>
      </c>
      <c r="E43">
        <f t="shared" si="6"/>
        <v>26292.5</v>
      </c>
      <c r="F43">
        <f>'Future Returns'!S43*F$4</f>
        <v>12937.5</v>
      </c>
      <c r="I43">
        <f>(C43-C42)*bitcoin_futures!B47</f>
        <v>0</v>
      </c>
      <c r="J43">
        <f>C43*bitcoin_futures!B47</f>
        <v>54677.840000000004</v>
      </c>
      <c r="K43">
        <f t="shared" si="3"/>
        <v>3443.7200000000012</v>
      </c>
      <c r="M43">
        <f>-'Future CF'!Q43</f>
        <v>-3540</v>
      </c>
      <c r="O43">
        <f t="shared" si="0"/>
        <v>93907.839999999997</v>
      </c>
      <c r="P43">
        <f t="shared" si="4"/>
        <v>-96.279999999998836</v>
      </c>
      <c r="Q43">
        <f t="shared" si="2"/>
        <v>-241.25</v>
      </c>
      <c r="R43">
        <f t="shared" si="5"/>
        <v>-1.0252605107305081E-3</v>
      </c>
      <c r="S43">
        <f>R43-(bitcoin_futures!S47/100/360)</f>
        <v>-1.1753716218416191E-3</v>
      </c>
    </row>
    <row r="44" spans="1:19">
      <c r="A44" t="str">
        <f>bitcoin_futures!A48</f>
        <v>27.02.2024</v>
      </c>
      <c r="B44">
        <f>ROUND(bitcoin_futures!D48/bitcoin_futures!B48, 0)</f>
        <v>1751</v>
      </c>
      <c r="C44">
        <f t="shared" si="6"/>
        <v>1757</v>
      </c>
      <c r="D44">
        <f t="shared" si="6"/>
        <v>51866.64</v>
      </c>
      <c r="E44">
        <f t="shared" si="6"/>
        <v>26292.5</v>
      </c>
      <c r="F44">
        <f>'Future Returns'!S44*F$4</f>
        <v>13822.5</v>
      </c>
      <c r="I44">
        <f>(C44-C43)*bitcoin_futures!B48</f>
        <v>0</v>
      </c>
      <c r="J44">
        <f>C44*bitcoin_futures!B48</f>
        <v>57260.630000000005</v>
      </c>
      <c r="K44">
        <f t="shared" si="3"/>
        <v>2582.7900000000009</v>
      </c>
      <c r="M44">
        <f>-'Future CF'!Q44</f>
        <v>-2330</v>
      </c>
      <c r="O44">
        <f t="shared" si="0"/>
        <v>97375.63</v>
      </c>
      <c r="P44">
        <f t="shared" si="4"/>
        <v>252.79000000000087</v>
      </c>
      <c r="Q44">
        <f t="shared" si="2"/>
        <v>885.00000000000728</v>
      </c>
      <c r="R44">
        <f t="shared" si="5"/>
        <v>2.5960294172166164E-3</v>
      </c>
      <c r="S44">
        <f>R44-(bitcoin_futures!S48/100/360)</f>
        <v>2.4460016394388388E-3</v>
      </c>
    </row>
    <row r="45" spans="1:19">
      <c r="A45" t="str">
        <f>bitcoin_futures!A49</f>
        <v>28.02.2024</v>
      </c>
      <c r="B45">
        <f>ROUND(bitcoin_futures!D49/bitcoin_futures!B49, 0)</f>
        <v>1752</v>
      </c>
      <c r="C45">
        <f t="shared" si="6"/>
        <v>1757</v>
      </c>
      <c r="D45">
        <f t="shared" si="6"/>
        <v>51866.64</v>
      </c>
      <c r="E45">
        <f t="shared" si="6"/>
        <v>26292.5</v>
      </c>
      <c r="F45">
        <f>'Future Returns'!S45*F$4</f>
        <v>14405</v>
      </c>
      <c r="I45">
        <f>(C45-C44)*bitcoin_futures!B49</f>
        <v>0</v>
      </c>
      <c r="J45">
        <f>C45*bitcoin_futures!B49</f>
        <v>60528.65</v>
      </c>
      <c r="K45">
        <f t="shared" si="3"/>
        <v>3268.0199999999968</v>
      </c>
      <c r="M45">
        <f>-'Future CF'!Q45</f>
        <v>-3250</v>
      </c>
      <c r="O45">
        <f t="shared" si="0"/>
        <v>101226.15</v>
      </c>
      <c r="P45">
        <f t="shared" si="4"/>
        <v>18.019999999996799</v>
      </c>
      <c r="Q45">
        <f t="shared" si="2"/>
        <v>582.49999999999272</v>
      </c>
      <c r="R45">
        <f t="shared" si="5"/>
        <v>1.7801724159218543E-4</v>
      </c>
      <c r="S45">
        <f>R45-(bitcoin_futures!S49/100/360)</f>
        <v>2.8267241592185417E-5</v>
      </c>
    </row>
    <row r="46" spans="1:19">
      <c r="A46" t="str">
        <f>bitcoin_futures!A50</f>
        <v>29.02.2024</v>
      </c>
      <c r="B46">
        <f>ROUND(bitcoin_futures!D50/bitcoin_futures!B50, 0)</f>
        <v>1752</v>
      </c>
      <c r="C46">
        <f t="shared" si="6"/>
        <v>1757</v>
      </c>
      <c r="D46">
        <f t="shared" si="6"/>
        <v>51866.64</v>
      </c>
      <c r="E46">
        <f t="shared" si="6"/>
        <v>26292.5</v>
      </c>
      <c r="F46">
        <f>'Future Returns'!S46*F$4</f>
        <v>15217.5</v>
      </c>
      <c r="I46">
        <f>(C46-C45)*bitcoin_futures!B50</f>
        <v>0</v>
      </c>
      <c r="J46">
        <f>C46*bitcoin_futures!B50</f>
        <v>62232.94</v>
      </c>
      <c r="K46">
        <f t="shared" si="3"/>
        <v>1704.2900000000009</v>
      </c>
      <c r="M46">
        <f>-'Future CF'!Q46</f>
        <v>-1890</v>
      </c>
      <c r="O46">
        <f t="shared" si="0"/>
        <v>103742.94</v>
      </c>
      <c r="P46">
        <f t="shared" si="4"/>
        <v>-185.70999999999913</v>
      </c>
      <c r="Q46">
        <f t="shared" si="2"/>
        <v>812.50000000000728</v>
      </c>
      <c r="R46">
        <f t="shared" si="5"/>
        <v>-1.7900977165289428E-3</v>
      </c>
      <c r="S46">
        <f>R46-(bitcoin_futures!S50/100/360)</f>
        <v>-1.9400143831956095E-3</v>
      </c>
    </row>
    <row r="47" spans="1:19">
      <c r="A47" t="str">
        <f>bitcoin_futures!A51</f>
        <v>01.03.2024</v>
      </c>
      <c r="B47">
        <f>ROUND(bitcoin_futures!D51/bitcoin_futures!B51, 0)</f>
        <v>1739</v>
      </c>
      <c r="C47">
        <f t="shared" si="6"/>
        <v>1757</v>
      </c>
      <c r="D47">
        <f t="shared" si="6"/>
        <v>51866.64</v>
      </c>
      <c r="E47">
        <f t="shared" si="6"/>
        <v>26292.5</v>
      </c>
      <c r="F47">
        <f>'Future Returns'!S47*F$4</f>
        <v>15690</v>
      </c>
      <c r="I47">
        <f>(C47-C46)*bitcoin_futures!B51</f>
        <v>0</v>
      </c>
      <c r="J47">
        <f>C47*bitcoin_futures!B51</f>
        <v>63234.43</v>
      </c>
      <c r="K47">
        <f t="shared" si="3"/>
        <v>1001.489999999998</v>
      </c>
      <c r="M47">
        <f>-'Future CF'!Q47</f>
        <v>-1065</v>
      </c>
      <c r="O47">
        <f t="shared" si="0"/>
        <v>105216.93</v>
      </c>
      <c r="P47">
        <f t="shared" si="4"/>
        <v>-63.510000000002037</v>
      </c>
      <c r="Q47">
        <f t="shared" si="2"/>
        <v>472.49999999999272</v>
      </c>
      <c r="R47">
        <f t="shared" si="5"/>
        <v>-6.0361008442274492E-4</v>
      </c>
      <c r="S47">
        <f>R47-(bitcoin_futures!S51/100/360)</f>
        <v>-7.5324897331163375E-4</v>
      </c>
    </row>
    <row r="48" spans="1:19">
      <c r="A48" t="str">
        <f>bitcoin_futures!A52</f>
        <v>04.03.2024</v>
      </c>
      <c r="B48">
        <f>ROUND(bitcoin_futures!D52/bitcoin_futures!B52, 0)</f>
        <v>1747</v>
      </c>
      <c r="C48">
        <f t="shared" si="6"/>
        <v>1757</v>
      </c>
      <c r="D48">
        <f t="shared" si="6"/>
        <v>51866.64</v>
      </c>
      <c r="E48">
        <f t="shared" si="6"/>
        <v>26292.5</v>
      </c>
      <c r="F48">
        <f>'Future Returns'!S48*F$4</f>
        <v>15956.25</v>
      </c>
      <c r="I48">
        <f>(C48-C47)*bitcoin_futures!B52</f>
        <v>0</v>
      </c>
      <c r="J48">
        <f>C48*bitcoin_futures!B52</f>
        <v>67908.05</v>
      </c>
      <c r="K48">
        <f t="shared" si="3"/>
        <v>4673.6200000000026</v>
      </c>
      <c r="M48">
        <f>-'Future CF'!Q48</f>
        <v>-4655</v>
      </c>
      <c r="O48">
        <f t="shared" si="0"/>
        <v>110156.8</v>
      </c>
      <c r="P48">
        <f t="shared" si="4"/>
        <v>18.620000000002619</v>
      </c>
      <c r="Q48">
        <f t="shared" si="2"/>
        <v>266.25000000000728</v>
      </c>
      <c r="R48">
        <f t="shared" si="5"/>
        <v>1.6903178015340514E-4</v>
      </c>
      <c r="S48">
        <f>R48-(bitcoin_futures!S52/100/360)</f>
        <v>1.9365113486738482E-5</v>
      </c>
    </row>
    <row r="49" spans="1:19">
      <c r="A49" t="str">
        <f>bitcoin_futures!A53</f>
        <v>05.03.2024</v>
      </c>
      <c r="B49">
        <f>ROUND(bitcoin_futures!D53/bitcoin_futures!B53, 0)</f>
        <v>1768</v>
      </c>
      <c r="C49">
        <f t="shared" si="6"/>
        <v>1757</v>
      </c>
      <c r="D49">
        <f t="shared" si="6"/>
        <v>51866.64</v>
      </c>
      <c r="E49">
        <f t="shared" si="6"/>
        <v>26292.5</v>
      </c>
      <c r="F49">
        <f>'Future Returns'!S49*F$4</f>
        <v>17120</v>
      </c>
      <c r="I49">
        <f>(C49-C48)*bitcoin_futures!B53</f>
        <v>0</v>
      </c>
      <c r="J49">
        <f>C49*bitcoin_futures!B53</f>
        <v>62057.24</v>
      </c>
      <c r="K49">
        <f t="shared" si="3"/>
        <v>-5850.8100000000049</v>
      </c>
      <c r="M49">
        <f>-'Future CF'!Q49</f>
        <v>6055</v>
      </c>
      <c r="O49">
        <f t="shared" si="0"/>
        <v>105469.73999999999</v>
      </c>
      <c r="P49">
        <f t="shared" si="4"/>
        <v>204.18999999999505</v>
      </c>
      <c r="Q49">
        <f t="shared" si="2"/>
        <v>1163.7499999999927</v>
      </c>
      <c r="R49">
        <f t="shared" si="5"/>
        <v>1.9360055310650721E-3</v>
      </c>
      <c r="S49">
        <f>R49-(bitcoin_futures!S53/100/360)</f>
        <v>1.7868388643984055E-3</v>
      </c>
    </row>
    <row r="50" spans="1:19">
      <c r="A50" t="str">
        <f>bitcoin_futures!A54</f>
        <v>06.03.2024</v>
      </c>
      <c r="B50">
        <f>ROUND(bitcoin_futures!D54/bitcoin_futures!B54, 0)</f>
        <v>1754</v>
      </c>
      <c r="C50">
        <f t="shared" si="6"/>
        <v>1757</v>
      </c>
      <c r="D50">
        <f t="shared" si="6"/>
        <v>51866.64</v>
      </c>
      <c r="E50">
        <f t="shared" si="6"/>
        <v>26292.5</v>
      </c>
      <c r="F50">
        <f>'Future Returns'!S50*F$4</f>
        <v>15606.25</v>
      </c>
      <c r="I50">
        <f>(C50-C49)*bitcoin_futures!B54</f>
        <v>0</v>
      </c>
      <c r="J50">
        <f>C50*bitcoin_futures!B54</f>
        <v>67275.53</v>
      </c>
      <c r="K50">
        <f t="shared" si="3"/>
        <v>5218.2900000000009</v>
      </c>
      <c r="M50">
        <f>-'Future CF'!Q50</f>
        <v>-5335</v>
      </c>
      <c r="O50">
        <f t="shared" si="0"/>
        <v>109174.28</v>
      </c>
      <c r="P50">
        <f t="shared" si="4"/>
        <v>-116.70999999999913</v>
      </c>
      <c r="Q50">
        <f t="shared" si="2"/>
        <v>-1513.7499999999927</v>
      </c>
      <c r="R50">
        <f t="shared" si="5"/>
        <v>-1.0690246823702352E-3</v>
      </c>
      <c r="S50">
        <f>R50-(bitcoin_futures!S54/100/360)</f>
        <v>-1.2182469045924574E-3</v>
      </c>
    </row>
    <row r="51" spans="1:19">
      <c r="A51" t="str">
        <f>bitcoin_futures!A55</f>
        <v>07.03.2024</v>
      </c>
      <c r="B51">
        <f>ROUND(bitcoin_futures!D55/bitcoin_futures!B55, 0)</f>
        <v>1756</v>
      </c>
      <c r="C51">
        <f t="shared" si="6"/>
        <v>1757</v>
      </c>
      <c r="D51">
        <f t="shared" si="6"/>
        <v>51866.64</v>
      </c>
      <c r="E51">
        <f t="shared" si="6"/>
        <v>26292.5</v>
      </c>
      <c r="F51">
        <f>'Future Returns'!S51*F$4</f>
        <v>16940</v>
      </c>
      <c r="I51">
        <f>(C51-C50)*bitcoin_futures!B55</f>
        <v>0</v>
      </c>
      <c r="J51">
        <f>C51*bitcoin_futures!B55</f>
        <v>67872.91</v>
      </c>
      <c r="K51">
        <f t="shared" si="3"/>
        <v>597.38000000000466</v>
      </c>
      <c r="M51">
        <f>-'Future CF'!Q51</f>
        <v>-605</v>
      </c>
      <c r="O51">
        <f t="shared" si="0"/>
        <v>111105.41</v>
      </c>
      <c r="P51">
        <f t="shared" si="4"/>
        <v>-7.6199999999953434</v>
      </c>
      <c r="Q51">
        <f t="shared" si="2"/>
        <v>1333.75</v>
      </c>
      <c r="R51">
        <f t="shared" si="5"/>
        <v>-6.8583519020319023E-5</v>
      </c>
      <c r="S51">
        <f>R51-(bitcoin_futures!S55/100/360)</f>
        <v>-2.1797240790920791E-4</v>
      </c>
    </row>
    <row r="52" spans="1:19">
      <c r="A52" t="str">
        <f>bitcoin_futures!A56</f>
        <v>08.03.2024</v>
      </c>
      <c r="B52">
        <f>ROUND(bitcoin_futures!D56/bitcoin_futures!B56, 0)</f>
        <v>1752</v>
      </c>
      <c r="C52">
        <f t="shared" si="6"/>
        <v>1757</v>
      </c>
      <c r="D52">
        <f t="shared" si="6"/>
        <v>51866.64</v>
      </c>
      <c r="E52">
        <f t="shared" si="6"/>
        <v>26292.5</v>
      </c>
      <c r="F52">
        <f>'Future Returns'!S52*F$4</f>
        <v>17091.25</v>
      </c>
      <c r="I52">
        <f>(C52-C51)*bitcoin_futures!B56</f>
        <v>0</v>
      </c>
      <c r="J52">
        <f>C52*bitcoin_futures!B56</f>
        <v>69489.349999999991</v>
      </c>
      <c r="K52">
        <f t="shared" si="3"/>
        <v>1616.4399999999878</v>
      </c>
      <c r="M52">
        <f>-'Future CF'!Q52</f>
        <v>-1440</v>
      </c>
      <c r="O52">
        <f t="shared" si="0"/>
        <v>112873.09999999999</v>
      </c>
      <c r="P52">
        <f t="shared" si="4"/>
        <v>176.43999999998778</v>
      </c>
      <c r="Q52">
        <f t="shared" si="2"/>
        <v>151.25</v>
      </c>
      <c r="R52">
        <f t="shared" si="5"/>
        <v>1.5631713845016021E-3</v>
      </c>
      <c r="S52">
        <f>R52-(bitcoin_futures!S56/100/360)</f>
        <v>1.4140047178349355E-3</v>
      </c>
    </row>
    <row r="53" spans="1:19">
      <c r="A53" t="str">
        <f>bitcoin_futures!A57</f>
        <v>11.03.2024</v>
      </c>
      <c r="B53">
        <f>ROUND(bitcoin_futures!D57/bitcoin_futures!B57, 0)</f>
        <v>1762</v>
      </c>
      <c r="C53">
        <f t="shared" si="6"/>
        <v>1757</v>
      </c>
      <c r="D53">
        <f t="shared" si="6"/>
        <v>51866.64</v>
      </c>
      <c r="E53">
        <f t="shared" si="6"/>
        <v>26292.5</v>
      </c>
      <c r="F53">
        <f>'Future Returns'!S53*F$4</f>
        <v>17451.25</v>
      </c>
      <c r="I53">
        <f>(C53-C52)*bitcoin_futures!B57</f>
        <v>0</v>
      </c>
      <c r="J53">
        <f>C53*bitcoin_futures!B57</f>
        <v>72247.839999999997</v>
      </c>
      <c r="K53">
        <f t="shared" si="3"/>
        <v>2758.4900000000052</v>
      </c>
      <c r="M53">
        <f>-'Future CF'!Q53</f>
        <v>-2855</v>
      </c>
      <c r="O53">
        <f t="shared" si="0"/>
        <v>115991.59</v>
      </c>
      <c r="P53">
        <f t="shared" si="4"/>
        <v>-96.509999999994761</v>
      </c>
      <c r="Q53">
        <f t="shared" si="2"/>
        <v>360</v>
      </c>
      <c r="R53">
        <f t="shared" si="5"/>
        <v>-8.3204308174407101E-4</v>
      </c>
      <c r="S53">
        <f>R53-(bitcoin_futures!S57/100/360)</f>
        <v>-9.8145974841073774E-4</v>
      </c>
    </row>
    <row r="54" spans="1:19">
      <c r="A54" t="str">
        <f>bitcoin_futures!A58</f>
        <v>12.03.2024</v>
      </c>
      <c r="B54">
        <f>ROUND(bitcoin_futures!D58/bitcoin_futures!B58, 0)</f>
        <v>1756</v>
      </c>
      <c r="C54">
        <f t="shared" si="6"/>
        <v>1757</v>
      </c>
      <c r="D54">
        <f t="shared" si="6"/>
        <v>51866.64</v>
      </c>
      <c r="E54">
        <f t="shared" si="6"/>
        <v>26292.5</v>
      </c>
      <c r="F54">
        <f>'Future Returns'!S54*F$4</f>
        <v>18165</v>
      </c>
      <c r="I54">
        <f>(C54-C53)*bitcoin_futures!B58</f>
        <v>0</v>
      </c>
      <c r="J54">
        <f>C54*bitcoin_futures!B58</f>
        <v>71562.61</v>
      </c>
      <c r="K54">
        <f t="shared" si="3"/>
        <v>-685.22999999999593</v>
      </c>
      <c r="M54">
        <f>-'Future CF'!Q54</f>
        <v>860</v>
      </c>
      <c r="O54">
        <f t="shared" si="0"/>
        <v>116020.11</v>
      </c>
      <c r="P54">
        <f t="shared" si="4"/>
        <v>174.77000000000407</v>
      </c>
      <c r="Q54">
        <f t="shared" si="2"/>
        <v>713.75</v>
      </c>
      <c r="R54">
        <f t="shared" si="5"/>
        <v>1.5063767824388726E-3</v>
      </c>
      <c r="S54">
        <f>R54-(bitcoin_futures!S58/100/360)</f>
        <v>1.3569878935499836E-3</v>
      </c>
    </row>
    <row r="55" spans="1:19">
      <c r="A55" t="str">
        <f>bitcoin_futures!A59</f>
        <v>13.03.2024</v>
      </c>
      <c r="B55">
        <f>ROUND(bitcoin_futures!D59/bitcoin_futures!B59, 0)</f>
        <v>1743</v>
      </c>
      <c r="C55">
        <f t="shared" si="6"/>
        <v>1757</v>
      </c>
      <c r="D55">
        <f t="shared" si="6"/>
        <v>51866.64</v>
      </c>
      <c r="E55">
        <f t="shared" si="6"/>
        <v>26292.5</v>
      </c>
      <c r="F55">
        <f>'Future Returns'!S55*F$4</f>
        <v>17950</v>
      </c>
      <c r="I55">
        <f>(C55-C54)*bitcoin_futures!B59</f>
        <v>0</v>
      </c>
      <c r="J55">
        <f>C55*bitcoin_futures!B59</f>
        <v>73706.150000000009</v>
      </c>
      <c r="K55">
        <f t="shared" si="3"/>
        <v>2143.5400000000081</v>
      </c>
      <c r="M55">
        <f>-'Future CF'!Q55</f>
        <v>-2115</v>
      </c>
      <c r="O55">
        <f t="shared" si="0"/>
        <v>117948.65000000001</v>
      </c>
      <c r="P55">
        <f t="shared" si="4"/>
        <v>28.540000000008149</v>
      </c>
      <c r="Q55">
        <f t="shared" si="2"/>
        <v>-215</v>
      </c>
      <c r="R55">
        <f t="shared" si="5"/>
        <v>2.4196970461305107E-4</v>
      </c>
      <c r="S55">
        <f>R55-(bitcoin_futures!S59/100/360)</f>
        <v>9.2497482390828839E-5</v>
      </c>
    </row>
    <row r="56" spans="1:19">
      <c r="A56" t="str">
        <f>bitcoin_futures!A60</f>
        <v>14.03.2024</v>
      </c>
      <c r="B56">
        <f>ROUND(bitcoin_futures!D60/bitcoin_futures!B60, 0)</f>
        <v>1760</v>
      </c>
      <c r="C56">
        <f t="shared" si="6"/>
        <v>1757</v>
      </c>
      <c r="D56">
        <f t="shared" si="6"/>
        <v>51866.64</v>
      </c>
      <c r="E56">
        <f t="shared" si="6"/>
        <v>26292.5</v>
      </c>
      <c r="F56">
        <f>'Future Returns'!S56*F$4</f>
        <v>18478.75</v>
      </c>
      <c r="I56">
        <f>(C56-C55)*bitcoin_futures!B60</f>
        <v>0</v>
      </c>
      <c r="J56">
        <f>C56*bitcoin_futures!B60</f>
        <v>69419.069999999992</v>
      </c>
      <c r="K56">
        <f t="shared" si="3"/>
        <v>-4287.0800000000163</v>
      </c>
      <c r="M56">
        <f>-'Future CF'!Q56</f>
        <v>4315</v>
      </c>
      <c r="O56">
        <f t="shared" si="0"/>
        <v>114190.31999999999</v>
      </c>
      <c r="P56">
        <f t="shared" si="4"/>
        <v>27.919999999983702</v>
      </c>
      <c r="Q56">
        <f t="shared" si="2"/>
        <v>528.75</v>
      </c>
      <c r="R56">
        <f t="shared" si="5"/>
        <v>2.4450408756174517E-4</v>
      </c>
      <c r="S56">
        <f>R56-(bitcoin_futures!S60/100/360)</f>
        <v>9.5281865339522949E-5</v>
      </c>
    </row>
    <row r="57" spans="1:19" s="3" customFormat="1">
      <c r="A57" s="3" t="str">
        <f>bitcoin_futures!A61</f>
        <v>15.03.2024</v>
      </c>
      <c r="B57">
        <f>ROUND(bitcoin_futures!D61/bitcoin_futures!B61, 0)</f>
        <v>1770</v>
      </c>
      <c r="C57" s="3">
        <f>B57</f>
        <v>1770</v>
      </c>
      <c r="D57" s="3">
        <f>B57*bitcoin_futures!B61</f>
        <v>69720.3</v>
      </c>
      <c r="E57" s="3">
        <f>'Future Returns'!S57</f>
        <v>35180</v>
      </c>
      <c r="F57" s="3">
        <f>'Future Returns'!S57*F$4</f>
        <v>17590</v>
      </c>
      <c r="I57">
        <f>(C57-C56)*bitcoin_futures!B61</f>
        <v>512.07000000000005</v>
      </c>
      <c r="J57">
        <f>C57*bitcoin_futures!B61</f>
        <v>69720.3</v>
      </c>
      <c r="K57">
        <f t="shared" si="3"/>
        <v>-210.83999999998957</v>
      </c>
      <c r="M57">
        <f>-'Future CF'!Q57</f>
        <v>435</v>
      </c>
      <c r="O57">
        <f t="shared" si="0"/>
        <v>122490.3</v>
      </c>
      <c r="P57">
        <f t="shared" si="4"/>
        <v>224.16000000001043</v>
      </c>
      <c r="Q57">
        <f t="shared" si="2"/>
        <v>8510.82</v>
      </c>
      <c r="R57">
        <f t="shared" si="5"/>
        <v>1.8300224589213221E-3</v>
      </c>
      <c r="S57">
        <f>R57-(bitcoin_futures!S61/100/360)</f>
        <v>1.6808002366990999E-3</v>
      </c>
    </row>
    <row r="58" spans="1:19">
      <c r="A58" t="str">
        <f>bitcoin_futures!A62</f>
        <v>18.03.2024</v>
      </c>
      <c r="B58">
        <f>ROUND(bitcoin_futures!D62/bitcoin_futures!B62, 0)</f>
        <v>1761</v>
      </c>
      <c r="C58">
        <f t="shared" ref="C58:E77" si="7">C$57</f>
        <v>1770</v>
      </c>
      <c r="D58">
        <f t="shared" si="7"/>
        <v>69720.3</v>
      </c>
      <c r="E58">
        <f t="shared" si="7"/>
        <v>35180</v>
      </c>
      <c r="F58">
        <f>'Future Returns'!S58*F$4</f>
        <v>17481.25</v>
      </c>
      <c r="I58">
        <f>(C58-C57)*bitcoin_futures!B62</f>
        <v>0</v>
      </c>
      <c r="J58">
        <f>C58*bitcoin_futures!B62</f>
        <v>67507.8</v>
      </c>
      <c r="K58">
        <f t="shared" si="3"/>
        <v>-2212.5</v>
      </c>
      <c r="M58">
        <f>-'Future CF'!Q58</f>
        <v>2060</v>
      </c>
      <c r="O58">
        <f t="shared" si="0"/>
        <v>120169.05</v>
      </c>
      <c r="P58">
        <f t="shared" si="4"/>
        <v>-152.5</v>
      </c>
      <c r="Q58">
        <f t="shared" si="2"/>
        <v>-108.75</v>
      </c>
      <c r="R58">
        <f t="shared" si="5"/>
        <v>-1.2690455653930858E-3</v>
      </c>
      <c r="S58">
        <f>R58-(bitcoin_futures!S62/100/360)</f>
        <v>-1.4190177876153079E-3</v>
      </c>
    </row>
    <row r="59" spans="1:19">
      <c r="A59" t="str">
        <f>bitcoin_futures!A63</f>
        <v>19.03.2024</v>
      </c>
      <c r="B59">
        <f>ROUND(bitcoin_futures!D63/bitcoin_futures!B63, 0)</f>
        <v>1764</v>
      </c>
      <c r="C59">
        <f t="shared" si="7"/>
        <v>1770</v>
      </c>
      <c r="D59">
        <f t="shared" si="7"/>
        <v>69720.3</v>
      </c>
      <c r="E59">
        <f t="shared" si="7"/>
        <v>35180</v>
      </c>
      <c r="F59">
        <f>'Future Returns'!S59*F$4</f>
        <v>16966.25</v>
      </c>
      <c r="I59">
        <f>(C59-C58)*bitcoin_futures!B63</f>
        <v>0</v>
      </c>
      <c r="J59">
        <f>C59*bitcoin_futures!B63</f>
        <v>64959.000000000007</v>
      </c>
      <c r="K59">
        <f t="shared" si="3"/>
        <v>-2548.7999999999956</v>
      </c>
      <c r="M59">
        <f>-'Future CF'!Q59</f>
        <v>2605</v>
      </c>
      <c r="O59">
        <f t="shared" si="0"/>
        <v>117105.25</v>
      </c>
      <c r="P59">
        <f t="shared" si="4"/>
        <v>56.200000000004366</v>
      </c>
      <c r="Q59">
        <f t="shared" si="2"/>
        <v>-515.00000000000728</v>
      </c>
      <c r="R59">
        <f t="shared" si="5"/>
        <v>4.7991016628207844E-4</v>
      </c>
      <c r="S59">
        <f>R59-(bitcoin_futures!S63/100/360)</f>
        <v>3.3013238850430069E-4</v>
      </c>
    </row>
    <row r="60" spans="1:19">
      <c r="A60" t="str">
        <f>bitcoin_futures!A64</f>
        <v>20.03.2024</v>
      </c>
      <c r="B60">
        <f>ROUND(bitcoin_futures!D64/bitcoin_futures!B64, 0)</f>
        <v>1746</v>
      </c>
      <c r="C60">
        <f t="shared" si="7"/>
        <v>1770</v>
      </c>
      <c r="D60">
        <f t="shared" si="7"/>
        <v>69720.3</v>
      </c>
      <c r="E60">
        <f t="shared" si="7"/>
        <v>35180</v>
      </c>
      <c r="F60">
        <f>'Future Returns'!S60*F$4</f>
        <v>16315</v>
      </c>
      <c r="I60">
        <f>(C60-C59)*bitcoin_futures!B64</f>
        <v>0</v>
      </c>
      <c r="J60">
        <f>C60*bitcoin_futures!B64</f>
        <v>66463.5</v>
      </c>
      <c r="K60">
        <f t="shared" si="3"/>
        <v>1504.4999999999927</v>
      </c>
      <c r="M60">
        <f>-'Future CF'!Q60</f>
        <v>-1430</v>
      </c>
      <c r="O60">
        <f t="shared" si="0"/>
        <v>117958.5</v>
      </c>
      <c r="P60">
        <f t="shared" si="4"/>
        <v>74.499999999992724</v>
      </c>
      <c r="Q60">
        <f t="shared" si="2"/>
        <v>-651.24999999999272</v>
      </c>
      <c r="R60">
        <f t="shared" si="5"/>
        <v>6.3157805499385565E-4</v>
      </c>
      <c r="S60">
        <f>R60-(bitcoin_futures!S64/100/360)</f>
        <v>4.822447216605223E-4</v>
      </c>
    </row>
    <row r="61" spans="1:19">
      <c r="A61" t="str">
        <f>bitcoin_futures!A65</f>
        <v>21.03.2024</v>
      </c>
      <c r="B61">
        <f>ROUND(bitcoin_futures!D65/bitcoin_futures!B65, 0)</f>
        <v>1757</v>
      </c>
      <c r="C61">
        <f t="shared" si="7"/>
        <v>1770</v>
      </c>
      <c r="D61">
        <f t="shared" si="7"/>
        <v>69720.3</v>
      </c>
      <c r="E61">
        <f t="shared" si="7"/>
        <v>35180</v>
      </c>
      <c r="F61">
        <f>'Future Returns'!S61*F$4</f>
        <v>16672.5</v>
      </c>
      <c r="I61">
        <f>(C61-C60)*bitcoin_futures!B65</f>
        <v>0</v>
      </c>
      <c r="J61">
        <f>C61*bitcoin_futures!B65</f>
        <v>65755.5</v>
      </c>
      <c r="K61">
        <f t="shared" si="3"/>
        <v>-708</v>
      </c>
      <c r="M61">
        <f>-'Future CF'!Q61</f>
        <v>560</v>
      </c>
      <c r="O61">
        <f t="shared" si="0"/>
        <v>117608</v>
      </c>
      <c r="P61">
        <f t="shared" si="4"/>
        <v>-148</v>
      </c>
      <c r="Q61">
        <f t="shared" si="2"/>
        <v>357.5</v>
      </c>
      <c r="R61">
        <f t="shared" si="5"/>
        <v>-1.2584177947078431E-3</v>
      </c>
      <c r="S61">
        <f>R61-(bitcoin_futures!S65/100/360)</f>
        <v>-1.4076122391522875E-3</v>
      </c>
    </row>
    <row r="62" spans="1:19">
      <c r="A62" t="str">
        <f>bitcoin_futures!A66</f>
        <v>22.03.2024</v>
      </c>
      <c r="B62">
        <f>ROUND(bitcoin_futures!D66/bitcoin_futures!B66, 0)</f>
        <v>1752</v>
      </c>
      <c r="C62">
        <f t="shared" si="7"/>
        <v>1770</v>
      </c>
      <c r="D62">
        <f t="shared" si="7"/>
        <v>69720.3</v>
      </c>
      <c r="E62">
        <f t="shared" si="7"/>
        <v>35180</v>
      </c>
      <c r="F62">
        <f>'Future Returns'!S62*F$4</f>
        <v>16532.5</v>
      </c>
      <c r="I62">
        <f>(C62-C61)*bitcoin_futures!B66</f>
        <v>0</v>
      </c>
      <c r="J62">
        <f>C62*bitcoin_futures!B66</f>
        <v>64445.7</v>
      </c>
      <c r="K62">
        <f t="shared" si="3"/>
        <v>-1309.8000000000029</v>
      </c>
      <c r="M62">
        <f>-'Future CF'!Q62</f>
        <v>1415</v>
      </c>
      <c r="O62">
        <f t="shared" si="0"/>
        <v>116158.2</v>
      </c>
      <c r="P62">
        <f t="shared" si="4"/>
        <v>105.19999999999709</v>
      </c>
      <c r="Q62">
        <f t="shared" si="2"/>
        <v>-140</v>
      </c>
      <c r="R62">
        <f t="shared" si="5"/>
        <v>9.0566141692964498E-4</v>
      </c>
      <c r="S62">
        <f>R62-(bitcoin_futures!S66/100/360)</f>
        <v>7.5632808359631164E-4</v>
      </c>
    </row>
    <row r="63" spans="1:19">
      <c r="A63" t="str">
        <f>bitcoin_futures!A67</f>
        <v>25.03.2024</v>
      </c>
      <c r="B63">
        <f>ROUND(bitcoin_futures!D67/bitcoin_futures!B67, 0)</f>
        <v>1746</v>
      </c>
      <c r="C63">
        <f t="shared" si="7"/>
        <v>1770</v>
      </c>
      <c r="D63">
        <f t="shared" si="7"/>
        <v>69720.3</v>
      </c>
      <c r="E63">
        <f t="shared" si="7"/>
        <v>35180</v>
      </c>
      <c r="F63">
        <f>'Future Returns'!S63*F$4</f>
        <v>16178.75</v>
      </c>
      <c r="I63">
        <f>(C63-C62)*bitcoin_futures!B67</f>
        <v>0</v>
      </c>
      <c r="J63">
        <f>C63*bitcoin_futures!B67</f>
        <v>71773.5</v>
      </c>
      <c r="K63">
        <f t="shared" si="3"/>
        <v>7327.8000000000029</v>
      </c>
      <c r="M63">
        <f>-'Future CF'!Q63</f>
        <v>-7210</v>
      </c>
      <c r="O63">
        <f t="shared" si="0"/>
        <v>123132.25</v>
      </c>
      <c r="P63">
        <f t="shared" si="4"/>
        <v>117.80000000000291</v>
      </c>
      <c r="Q63">
        <f t="shared" si="2"/>
        <v>-353.75</v>
      </c>
      <c r="R63">
        <f t="shared" si="5"/>
        <v>9.5669493572969643E-4</v>
      </c>
      <c r="S63">
        <f>R63-(bitcoin_futures!S67/100/360)</f>
        <v>8.0702826906302978E-4</v>
      </c>
    </row>
    <row r="64" spans="1:19">
      <c r="A64" t="str">
        <f>bitcoin_futures!A68</f>
        <v>26.03.2024</v>
      </c>
      <c r="B64">
        <f>ROUND(bitcoin_futures!D68/bitcoin_futures!B68, 0)</f>
        <v>1761</v>
      </c>
      <c r="C64">
        <f t="shared" si="7"/>
        <v>1770</v>
      </c>
      <c r="D64">
        <f t="shared" si="7"/>
        <v>69720.3</v>
      </c>
      <c r="E64">
        <f t="shared" si="7"/>
        <v>35180</v>
      </c>
      <c r="F64">
        <f>'Future Returns'!S64*F$4</f>
        <v>17981.25</v>
      </c>
      <c r="I64">
        <f>(C64-C63)*bitcoin_futures!B68</f>
        <v>0</v>
      </c>
      <c r="J64">
        <f>C64*bitcoin_futures!B68</f>
        <v>70145.100000000006</v>
      </c>
      <c r="K64">
        <f t="shared" si="3"/>
        <v>-1628.3999999999942</v>
      </c>
      <c r="M64">
        <f>-'Future CF'!Q64</f>
        <v>1715</v>
      </c>
      <c r="O64">
        <f t="shared" si="0"/>
        <v>123306.35</v>
      </c>
      <c r="P64">
        <f t="shared" si="4"/>
        <v>86.600000000005821</v>
      </c>
      <c r="Q64">
        <f t="shared" si="2"/>
        <v>1802.5</v>
      </c>
      <c r="R64">
        <f t="shared" si="5"/>
        <v>7.0231581747416747E-4</v>
      </c>
      <c r="S64">
        <f>R64-(bitcoin_futures!S68/100/360)</f>
        <v>5.5292692858527857E-4</v>
      </c>
    </row>
    <row r="65" spans="1:19">
      <c r="A65" t="str">
        <f>bitcoin_futures!A69</f>
        <v>27.03.2024</v>
      </c>
      <c r="B65">
        <f>ROUND(bitcoin_futures!D69/bitcoin_futures!B69, 0)</f>
        <v>1754</v>
      </c>
      <c r="C65">
        <f t="shared" si="7"/>
        <v>1770</v>
      </c>
      <c r="D65">
        <f t="shared" si="7"/>
        <v>69720.3</v>
      </c>
      <c r="E65">
        <f t="shared" si="7"/>
        <v>35180</v>
      </c>
      <c r="F65">
        <f>'Future Returns'!S65*F$4</f>
        <v>17552.5</v>
      </c>
      <c r="I65">
        <f>(C65-C64)*bitcoin_futures!B69</f>
        <v>0</v>
      </c>
      <c r="J65">
        <f>C65*bitcoin_futures!B69</f>
        <v>69260.100000000006</v>
      </c>
      <c r="K65">
        <f t="shared" si="3"/>
        <v>-885</v>
      </c>
      <c r="M65">
        <f>-'Future CF'!Q65</f>
        <v>900</v>
      </c>
      <c r="O65">
        <f t="shared" si="0"/>
        <v>121992.6</v>
      </c>
      <c r="P65">
        <f t="shared" si="4"/>
        <v>15</v>
      </c>
      <c r="Q65">
        <f t="shared" si="2"/>
        <v>-428.75</v>
      </c>
      <c r="R65">
        <f t="shared" si="5"/>
        <v>1.2295827779717786E-4</v>
      </c>
      <c r="S65">
        <f>R65-(bitcoin_futures!S69/100/360)</f>
        <v>-2.6319499980599907E-5</v>
      </c>
    </row>
    <row r="66" spans="1:19">
      <c r="A66" t="str">
        <f>bitcoin_futures!A70</f>
        <v>28.03.2024</v>
      </c>
      <c r="B66">
        <f>ROUND(bitcoin_futures!D70/bitcoin_futures!B70, 0)</f>
        <v>1748</v>
      </c>
      <c r="C66">
        <f t="shared" si="7"/>
        <v>1770</v>
      </c>
      <c r="D66">
        <f t="shared" si="7"/>
        <v>69720.3</v>
      </c>
      <c r="E66">
        <f t="shared" si="7"/>
        <v>35180</v>
      </c>
      <c r="F66">
        <f>'Future Returns'!S66*F$4</f>
        <v>17327.5</v>
      </c>
      <c r="I66">
        <f>(C66-C65)*bitcoin_futures!B70</f>
        <v>0</v>
      </c>
      <c r="J66">
        <f>C66*bitcoin_futures!B70</f>
        <v>71631.899999999994</v>
      </c>
      <c r="K66">
        <f t="shared" si="3"/>
        <v>2371.7999999999884</v>
      </c>
      <c r="M66">
        <f>-'Future CF'!Q66</f>
        <v>-2220</v>
      </c>
      <c r="O66">
        <f t="shared" si="0"/>
        <v>124139.4</v>
      </c>
      <c r="P66">
        <f t="shared" si="4"/>
        <v>151.79999999998836</v>
      </c>
      <c r="Q66">
        <f t="shared" si="2"/>
        <v>-225</v>
      </c>
      <c r="R66">
        <f t="shared" si="5"/>
        <v>1.2228188633100238E-3</v>
      </c>
      <c r="S66">
        <f>R66-(bitcoin_futures!S70/100/360)</f>
        <v>1.0737355299766905E-3</v>
      </c>
    </row>
    <row r="67" spans="1:19">
      <c r="A67" t="str">
        <f>bitcoin_futures!A71</f>
        <v>29.03.2024</v>
      </c>
      <c r="B67">
        <f>ROUND(bitcoin_futures!D71/bitcoin_futures!B71, 0)</f>
        <v>1718</v>
      </c>
      <c r="C67">
        <f t="shared" si="7"/>
        <v>1770</v>
      </c>
      <c r="D67">
        <f t="shared" si="7"/>
        <v>69720.3</v>
      </c>
      <c r="E67">
        <f t="shared" si="7"/>
        <v>35180</v>
      </c>
      <c r="F67">
        <f>'Future Returns'!S67*F$4</f>
        <v>17882.5</v>
      </c>
      <c r="I67">
        <f>(C67-C66)*bitcoin_futures!B71</f>
        <v>0</v>
      </c>
      <c r="J67">
        <f>C67*bitcoin_futures!B71</f>
        <v>71631.899999999994</v>
      </c>
      <c r="K67">
        <f t="shared" si="3"/>
        <v>0</v>
      </c>
      <c r="M67">
        <f>-'Future CF'!Q67</f>
        <v>0</v>
      </c>
      <c r="O67">
        <f t="shared" si="0"/>
        <v>124694.39999999999</v>
      </c>
      <c r="P67">
        <f t="shared" si="4"/>
        <v>0</v>
      </c>
      <c r="Q67">
        <f t="shared" si="2"/>
        <v>555</v>
      </c>
      <c r="R67">
        <f t="shared" si="5"/>
        <v>0</v>
      </c>
      <c r="S67">
        <f>R67-(bitcoin_futures!S71/100/360)</f>
        <v>-1.4877777777777776E-4</v>
      </c>
    </row>
    <row r="68" spans="1:19">
      <c r="A68" t="str">
        <f>bitcoin_futures!A72</f>
        <v>01.04.2024</v>
      </c>
      <c r="B68">
        <f>ROUND(bitcoin_futures!D72/bitcoin_futures!B72, 0)</f>
        <v>1744</v>
      </c>
      <c r="C68">
        <f t="shared" si="7"/>
        <v>1770</v>
      </c>
      <c r="D68">
        <f t="shared" si="7"/>
        <v>69720.3</v>
      </c>
      <c r="E68">
        <f t="shared" si="7"/>
        <v>35180</v>
      </c>
      <c r="F68">
        <f>'Future Returns'!S68*F$4</f>
        <v>17882.5</v>
      </c>
      <c r="I68">
        <f>(C68-C67)*bitcoin_futures!B72</f>
        <v>0</v>
      </c>
      <c r="J68">
        <f>C68*bitcoin_futures!B72</f>
        <v>70357.5</v>
      </c>
      <c r="K68">
        <f t="shared" si="3"/>
        <v>-1274.3999999999942</v>
      </c>
      <c r="M68">
        <f>-'Future CF'!Q68</f>
        <v>1150</v>
      </c>
      <c r="O68">
        <f t="shared" si="0"/>
        <v>123420</v>
      </c>
      <c r="P68">
        <f t="shared" si="4"/>
        <v>-124.39999999999418</v>
      </c>
      <c r="Q68">
        <f t="shared" si="2"/>
        <v>0</v>
      </c>
      <c r="R68">
        <f t="shared" si="5"/>
        <v>-1.0079403662290891E-3</v>
      </c>
      <c r="S68">
        <f>R68-(bitcoin_futures!S72/100/360)</f>
        <v>-1.157690366229089E-3</v>
      </c>
    </row>
    <row r="69" spans="1:19">
      <c r="A69" t="str">
        <f>bitcoin_futures!A73</f>
        <v>02.04.2024</v>
      </c>
      <c r="B69">
        <f>ROUND(bitcoin_futures!D73/bitcoin_futures!B73, 0)</f>
        <v>1757</v>
      </c>
      <c r="C69">
        <f t="shared" si="7"/>
        <v>1770</v>
      </c>
      <c r="D69">
        <f t="shared" si="7"/>
        <v>69720.3</v>
      </c>
      <c r="E69">
        <f t="shared" si="7"/>
        <v>35180</v>
      </c>
      <c r="F69">
        <f>'Future Returns'!S69*F$4</f>
        <v>17595</v>
      </c>
      <c r="I69">
        <f>(C69-C68)*bitcoin_futures!B73</f>
        <v>0</v>
      </c>
      <c r="J69">
        <f>C69*bitcoin_futures!B73</f>
        <v>66552</v>
      </c>
      <c r="K69">
        <f t="shared" si="3"/>
        <v>-3805.5</v>
      </c>
      <c r="M69">
        <f>-'Future CF'!Q69</f>
        <v>3830</v>
      </c>
      <c r="O69">
        <f t="shared" si="0"/>
        <v>119327</v>
      </c>
      <c r="P69">
        <f t="shared" si="4"/>
        <v>24.5</v>
      </c>
      <c r="Q69">
        <f t="shared" si="2"/>
        <v>-287.5</v>
      </c>
      <c r="R69">
        <f t="shared" si="5"/>
        <v>2.0531815934365233E-4</v>
      </c>
      <c r="S69">
        <f>R69-(bitcoin_futures!S73/100/360)</f>
        <v>5.567927045476345E-5</v>
      </c>
    </row>
    <row r="70" spans="1:19">
      <c r="A70" t="str">
        <f>bitcoin_futures!A74</f>
        <v>03.04.2024</v>
      </c>
      <c r="B70">
        <f>ROUND(bitcoin_futures!D74/bitcoin_futures!B74, 0)</f>
        <v>1755</v>
      </c>
      <c r="C70">
        <f t="shared" si="7"/>
        <v>1770</v>
      </c>
      <c r="D70">
        <f t="shared" si="7"/>
        <v>69720.3</v>
      </c>
      <c r="E70">
        <f t="shared" si="7"/>
        <v>35180</v>
      </c>
      <c r="F70">
        <f>'Future Returns'!S70*F$4</f>
        <v>16637.5</v>
      </c>
      <c r="I70">
        <f>(C70-C69)*bitcoin_futures!B74</f>
        <v>0</v>
      </c>
      <c r="J70">
        <f>C70*bitcoin_futures!B74</f>
        <v>66445.8</v>
      </c>
      <c r="K70">
        <f t="shared" si="3"/>
        <v>-106.19999999999709</v>
      </c>
      <c r="M70">
        <f>-'Future CF'!Q70</f>
        <v>245</v>
      </c>
      <c r="O70">
        <f t="shared" si="0"/>
        <v>118263.3</v>
      </c>
      <c r="P70">
        <f t="shared" si="4"/>
        <v>138.80000000000291</v>
      </c>
      <c r="Q70">
        <f t="shared" si="2"/>
        <v>-957.5</v>
      </c>
      <c r="R70">
        <f t="shared" si="5"/>
        <v>1.1736523503065018E-3</v>
      </c>
      <c r="S70">
        <f>R70-(bitcoin_futures!S74/100/360)</f>
        <v>1.0243745725287241E-3</v>
      </c>
    </row>
    <row r="71" spans="1:19">
      <c r="A71" t="str">
        <f>bitcoin_futures!A75</f>
        <v>04.04.2024</v>
      </c>
      <c r="B71">
        <f>ROUND(bitcoin_futures!D75/bitcoin_futures!B75, 0)</f>
        <v>1758</v>
      </c>
      <c r="C71">
        <f t="shared" si="7"/>
        <v>1770</v>
      </c>
      <c r="D71">
        <f t="shared" si="7"/>
        <v>69720.3</v>
      </c>
      <c r="E71">
        <f t="shared" si="7"/>
        <v>35180</v>
      </c>
      <c r="F71">
        <f>'Future Returns'!S71*F$4</f>
        <v>16576.25</v>
      </c>
      <c r="I71">
        <f>(C71-C70)*bitcoin_futures!B75</f>
        <v>0</v>
      </c>
      <c r="J71">
        <f>C71*bitcoin_futures!B75</f>
        <v>69171.599999999991</v>
      </c>
      <c r="K71">
        <f t="shared" si="3"/>
        <v>2725.7999999999884</v>
      </c>
      <c r="M71">
        <f>-'Future CF'!Q71</f>
        <v>-2535</v>
      </c>
      <c r="O71">
        <f t="shared" si="0"/>
        <v>120927.84999999999</v>
      </c>
      <c r="P71">
        <f t="shared" si="4"/>
        <v>190.79999999998836</v>
      </c>
      <c r="Q71">
        <f t="shared" si="2"/>
        <v>-61.25</v>
      </c>
      <c r="R71">
        <f t="shared" si="5"/>
        <v>1.5778003164696004E-3</v>
      </c>
      <c r="S71">
        <f>R71-(bitcoin_futures!S75/100/360)</f>
        <v>1.428855872025156E-3</v>
      </c>
    </row>
    <row r="72" spans="1:19">
      <c r="A72" t="str">
        <f>bitcoin_futures!A76</f>
        <v>05.04.2024</v>
      </c>
      <c r="B72">
        <f>ROUND(bitcoin_futures!D76/bitcoin_futures!B76, 0)</f>
        <v>1765</v>
      </c>
      <c r="C72">
        <f t="shared" si="7"/>
        <v>1770</v>
      </c>
      <c r="D72">
        <f t="shared" si="7"/>
        <v>69720.3</v>
      </c>
      <c r="E72">
        <f t="shared" si="7"/>
        <v>35180</v>
      </c>
      <c r="F72">
        <f>'Future Returns'!S72*F$4</f>
        <v>17210</v>
      </c>
      <c r="I72">
        <f>(C72-C71)*bitcoin_futures!B76</f>
        <v>0</v>
      </c>
      <c r="J72">
        <f>C72*bitcoin_futures!B76</f>
        <v>67985.7</v>
      </c>
      <c r="K72">
        <f t="shared" si="3"/>
        <v>-1185.8999999999942</v>
      </c>
      <c r="M72">
        <f>-'Future CF'!Q72</f>
        <v>1085</v>
      </c>
      <c r="O72">
        <f t="shared" si="0"/>
        <v>120375.7</v>
      </c>
      <c r="P72">
        <f t="shared" si="4"/>
        <v>-100.89999999999418</v>
      </c>
      <c r="Q72">
        <f t="shared" si="2"/>
        <v>633.75</v>
      </c>
      <c r="R72">
        <f t="shared" si="5"/>
        <v>-8.3820904052889559E-4</v>
      </c>
      <c r="S72">
        <f>R72-(bitcoin_futures!S76/100/360)</f>
        <v>-9.8693126275111787E-4</v>
      </c>
    </row>
    <row r="73" spans="1:19">
      <c r="A73" t="str">
        <f>bitcoin_futures!A77</f>
        <v>08.04.2024</v>
      </c>
      <c r="B73">
        <f>ROUND(bitcoin_futures!D77/bitcoin_futures!B77, 0)</f>
        <v>1754</v>
      </c>
      <c r="C73">
        <f t="shared" si="7"/>
        <v>1770</v>
      </c>
      <c r="D73">
        <f t="shared" si="7"/>
        <v>69720.3</v>
      </c>
      <c r="E73">
        <f t="shared" si="7"/>
        <v>35180</v>
      </c>
      <c r="F73">
        <f>'Future Returns'!S73*F$4</f>
        <v>16938.75</v>
      </c>
      <c r="I73">
        <f>(C73-C72)*bitcoin_futures!B77</f>
        <v>0</v>
      </c>
      <c r="J73">
        <f>C73*bitcoin_futures!B77</f>
        <v>72481.5</v>
      </c>
      <c r="K73">
        <f t="shared" si="3"/>
        <v>4495.8000000000029</v>
      </c>
      <c r="M73">
        <f>-'Future CF'!Q73</f>
        <v>-4355</v>
      </c>
      <c r="O73">
        <f t="shared" si="0"/>
        <v>124600.25</v>
      </c>
      <c r="P73">
        <f t="shared" si="4"/>
        <v>140.80000000000291</v>
      </c>
      <c r="Q73">
        <f t="shared" si="2"/>
        <v>-271.25</v>
      </c>
      <c r="R73">
        <f t="shared" si="5"/>
        <v>1.1300137840815159E-3</v>
      </c>
      <c r="S73">
        <f>R73-(bitcoin_futures!S77/100/360)</f>
        <v>9.8065267297040471E-4</v>
      </c>
    </row>
    <row r="74" spans="1:19">
      <c r="A74" t="str">
        <f>bitcoin_futures!A78</f>
        <v>09.04.2024</v>
      </c>
      <c r="B74">
        <f>ROUND(bitcoin_futures!D78/bitcoin_futures!B78, 0)</f>
        <v>1751</v>
      </c>
      <c r="C74">
        <f t="shared" si="7"/>
        <v>1770</v>
      </c>
      <c r="D74">
        <f t="shared" si="7"/>
        <v>69720.3</v>
      </c>
      <c r="E74">
        <f t="shared" si="7"/>
        <v>35180</v>
      </c>
      <c r="F74">
        <f>'Future Returns'!S74*F$4</f>
        <v>18027.5</v>
      </c>
      <c r="I74">
        <f>(C74-C73)*bitcoin_futures!B78</f>
        <v>0</v>
      </c>
      <c r="J74">
        <f>C74*bitcoin_futures!B78</f>
        <v>69614.099999999991</v>
      </c>
      <c r="K74">
        <f t="shared" si="3"/>
        <v>-2867.4000000000087</v>
      </c>
      <c r="M74">
        <f>-'Future CF'!Q74</f>
        <v>2755</v>
      </c>
      <c r="O74">
        <f t="shared" si="0"/>
        <v>122821.59999999999</v>
      </c>
      <c r="P74">
        <f t="shared" si="4"/>
        <v>-112.40000000000873</v>
      </c>
      <c r="Q74">
        <f t="shared" si="2"/>
        <v>1088.75</v>
      </c>
      <c r="R74">
        <f t="shared" si="5"/>
        <v>-9.1514847551252168E-4</v>
      </c>
      <c r="S74">
        <f>R74-(bitcoin_futures!S78/100/360)</f>
        <v>-1.0646484755125218E-3</v>
      </c>
    </row>
    <row r="75" spans="1:19">
      <c r="A75" t="str">
        <f>bitcoin_futures!A79</f>
        <v>10.04.2024</v>
      </c>
      <c r="B75">
        <f>ROUND(bitcoin_futures!D79/bitcoin_futures!B79, 0)</f>
        <v>1739</v>
      </c>
      <c r="C75">
        <f t="shared" si="7"/>
        <v>1770</v>
      </c>
      <c r="D75">
        <f t="shared" si="7"/>
        <v>69720.3</v>
      </c>
      <c r="E75">
        <f t="shared" si="7"/>
        <v>35180</v>
      </c>
      <c r="F75">
        <f>'Future Returns'!S75*F$4</f>
        <v>17338.75</v>
      </c>
      <c r="I75">
        <f>(C75-C74)*bitcoin_futures!B79</f>
        <v>0</v>
      </c>
      <c r="J75">
        <f>C75*bitcoin_futures!B79</f>
        <v>70800</v>
      </c>
      <c r="K75">
        <f t="shared" si="3"/>
        <v>1185.9000000000087</v>
      </c>
      <c r="M75">
        <f>-'Future CF'!Q75</f>
        <v>-1055</v>
      </c>
      <c r="O75">
        <f t="shared" si="0"/>
        <v>123318.75</v>
      </c>
      <c r="P75">
        <f t="shared" si="4"/>
        <v>130.90000000000873</v>
      </c>
      <c r="Q75">
        <f t="shared" si="2"/>
        <v>-688.75</v>
      </c>
      <c r="R75">
        <f t="shared" si="5"/>
        <v>1.0614768638184276E-3</v>
      </c>
      <c r="S75">
        <f>R75-(bitcoin_futures!S79/100/360)</f>
        <v>9.1178241937398311E-4</v>
      </c>
    </row>
    <row r="76" spans="1:19">
      <c r="A76" t="str">
        <f>bitcoin_futures!A80</f>
        <v>11.04.2024</v>
      </c>
      <c r="B76">
        <f>ROUND(bitcoin_futures!D80/bitcoin_futures!B80, 0)</f>
        <v>1749</v>
      </c>
      <c r="C76">
        <f t="shared" si="7"/>
        <v>1770</v>
      </c>
      <c r="D76">
        <f t="shared" si="7"/>
        <v>69720.3</v>
      </c>
      <c r="E76">
        <f t="shared" si="7"/>
        <v>35180</v>
      </c>
      <c r="F76">
        <f>'Future Returns'!S76*F$4</f>
        <v>17602.5</v>
      </c>
      <c r="I76">
        <f>(C76-C75)*bitcoin_futures!B80</f>
        <v>0</v>
      </c>
      <c r="J76">
        <f>C76*bitcoin_futures!B80</f>
        <v>71100.900000000009</v>
      </c>
      <c r="K76">
        <f t="shared" si="3"/>
        <v>300.90000000000873</v>
      </c>
      <c r="M76">
        <f>-'Future CF'!Q76</f>
        <v>-390</v>
      </c>
      <c r="O76">
        <f t="shared" si="0"/>
        <v>123883.40000000001</v>
      </c>
      <c r="P76">
        <f t="shared" si="4"/>
        <v>-89.099999999991269</v>
      </c>
      <c r="Q76">
        <f t="shared" si="2"/>
        <v>263.75</v>
      </c>
      <c r="R76">
        <f t="shared" si="5"/>
        <v>-7.1922469031356312E-4</v>
      </c>
      <c r="S76">
        <f>R76-(bitcoin_futures!S80/100/360)</f>
        <v>-8.6883580142467422E-4</v>
      </c>
    </row>
    <row r="77" spans="1:19">
      <c r="A77" t="str">
        <f>bitcoin_futures!A81</f>
        <v>12.04.2024</v>
      </c>
      <c r="B77">
        <f>ROUND(bitcoin_futures!D81/bitcoin_futures!B81, 0)</f>
        <v>1752</v>
      </c>
      <c r="C77">
        <f t="shared" si="7"/>
        <v>1770</v>
      </c>
      <c r="D77">
        <f t="shared" si="7"/>
        <v>69720.3</v>
      </c>
      <c r="E77">
        <f t="shared" si="7"/>
        <v>35180</v>
      </c>
      <c r="F77">
        <f>'Future Returns'!S77*F$4</f>
        <v>17700</v>
      </c>
      <c r="I77">
        <f>(C77-C76)*bitcoin_futures!B81</f>
        <v>0</v>
      </c>
      <c r="J77">
        <f>C77*bitcoin_futures!B81</f>
        <v>67507.8</v>
      </c>
      <c r="K77">
        <f t="shared" si="3"/>
        <v>-3593.1000000000058</v>
      </c>
      <c r="M77">
        <f>-'Future CF'!Q77</f>
        <v>3630</v>
      </c>
      <c r="O77">
        <f t="shared" ref="O77:O140" si="8">J77+E77+F77</f>
        <v>120387.8</v>
      </c>
      <c r="P77">
        <f t="shared" si="4"/>
        <v>36.899999999994179</v>
      </c>
      <c r="Q77">
        <f t="shared" si="2"/>
        <v>97.5</v>
      </c>
      <c r="R77">
        <f t="shared" si="5"/>
        <v>3.0650946358347093E-4</v>
      </c>
      <c r="S77">
        <f>R77-(bitcoin_futures!S81/100/360)</f>
        <v>1.5717613025013758E-4</v>
      </c>
    </row>
    <row r="78" spans="1:19" s="3" customFormat="1">
      <c r="A78" s="3" t="str">
        <f>bitcoin_futures!A82</f>
        <v>15.04.2024</v>
      </c>
      <c r="B78">
        <f>ROUND(bitcoin_futures!D82/bitcoin_futures!B82, 0)</f>
        <v>1751</v>
      </c>
      <c r="C78" s="3">
        <f>B78</f>
        <v>1751</v>
      </c>
      <c r="D78" s="3">
        <f>B78*bitcoin_futures!B82</f>
        <v>63176.079999999994</v>
      </c>
      <c r="E78" s="3">
        <f>'Future Returns'!S78</f>
        <v>33982.5</v>
      </c>
      <c r="F78" s="3">
        <f>'Future Returns'!S78*F$4</f>
        <v>16991.25</v>
      </c>
      <c r="I78">
        <f>(C78-C77)*bitcoin_futures!B82</f>
        <v>-685.52</v>
      </c>
      <c r="J78">
        <f>C78*bitcoin_futures!B82</f>
        <v>63176.079999999994</v>
      </c>
      <c r="K78">
        <f t="shared" si="3"/>
        <v>-3646.2000000000085</v>
      </c>
      <c r="M78">
        <f>-'Future CF'!Q78</f>
        <v>3610</v>
      </c>
      <c r="O78">
        <f t="shared" si="8"/>
        <v>114149.82999999999</v>
      </c>
      <c r="P78">
        <f t="shared" si="4"/>
        <v>-36.200000000008458</v>
      </c>
      <c r="Q78">
        <f t="shared" ref="Q78:Q141" si="9">O78-O77-K78</f>
        <v>-2591.7700000000073</v>
      </c>
      <c r="R78">
        <f t="shared" si="5"/>
        <v>-3.1712706011045714E-4</v>
      </c>
      <c r="S78">
        <f>R78-(bitcoin_futures!S82/100/360)</f>
        <v>-4.6693261566601273E-4</v>
      </c>
    </row>
    <row r="79" spans="1:19">
      <c r="A79" t="str">
        <f>bitcoin_futures!A83</f>
        <v>16.04.2024</v>
      </c>
      <c r="B79">
        <f>ROUND(bitcoin_futures!D83/bitcoin_futures!B83, 0)</f>
        <v>1759</v>
      </c>
      <c r="C79">
        <f t="shared" ref="C79:E99" si="10">C$78</f>
        <v>1751</v>
      </c>
      <c r="D79">
        <f t="shared" si="10"/>
        <v>63176.079999999994</v>
      </c>
      <c r="E79">
        <f t="shared" si="10"/>
        <v>33982.5</v>
      </c>
      <c r="F79">
        <f>'Future Returns'!S79*F$4</f>
        <v>16085</v>
      </c>
      <c r="I79">
        <f>(C79-C78)*bitcoin_futures!B83</f>
        <v>0</v>
      </c>
      <c r="J79">
        <f>C79*bitcoin_futures!B83</f>
        <v>62598.25</v>
      </c>
      <c r="K79">
        <f t="shared" ref="K79:K142" si="11">J79-J78-I79</f>
        <v>-577.82999999999447</v>
      </c>
      <c r="M79">
        <f>-'Future CF'!Q79</f>
        <v>655</v>
      </c>
      <c r="O79">
        <f t="shared" si="8"/>
        <v>112665.75</v>
      </c>
      <c r="P79">
        <f t="shared" si="4"/>
        <v>77.17000000000553</v>
      </c>
      <c r="Q79">
        <f t="shared" si="9"/>
        <v>-906.24999999999272</v>
      </c>
      <c r="R79">
        <f t="shared" si="5"/>
        <v>6.84946401191183E-4</v>
      </c>
      <c r="S79">
        <f>R79-(bitcoin_futures!S83/100/360)</f>
        <v>5.3514084563562742E-4</v>
      </c>
    </row>
    <row r="80" spans="1:19">
      <c r="A80" t="str">
        <f>bitcoin_futures!A84</f>
        <v>17.04.2024</v>
      </c>
      <c r="B80">
        <f>ROUND(bitcoin_futures!D84/bitcoin_futures!B84, 0)</f>
        <v>1757</v>
      </c>
      <c r="C80">
        <f t="shared" si="10"/>
        <v>1751</v>
      </c>
      <c r="D80">
        <f t="shared" si="10"/>
        <v>63176.079999999994</v>
      </c>
      <c r="E80">
        <f t="shared" si="10"/>
        <v>33982.5</v>
      </c>
      <c r="F80">
        <f>'Future Returns'!S80*F$4</f>
        <v>15921.25</v>
      </c>
      <c r="I80">
        <f>(C80-C79)*bitcoin_futures!B84</f>
        <v>0</v>
      </c>
      <c r="J80">
        <f>C80*bitcoin_futures!B84</f>
        <v>60864.759999999995</v>
      </c>
      <c r="K80">
        <f t="shared" si="11"/>
        <v>-1733.4900000000052</v>
      </c>
      <c r="M80">
        <f>-'Future CF'!Q80</f>
        <v>1840</v>
      </c>
      <c r="O80">
        <f t="shared" si="8"/>
        <v>110768.51</v>
      </c>
      <c r="P80">
        <f t="shared" ref="P80:P143" si="12">K80+M80</f>
        <v>106.50999999999476</v>
      </c>
      <c r="Q80">
        <f t="shared" si="9"/>
        <v>-163.75</v>
      </c>
      <c r="R80">
        <f t="shared" ref="R80:R143" si="13">P80/O80</f>
        <v>9.6155486789516957E-4</v>
      </c>
      <c r="S80">
        <f>R80-(bitcoin_futures!S84/100/360)</f>
        <v>8.1172153456183626E-4</v>
      </c>
    </row>
    <row r="81" spans="1:19">
      <c r="A81" t="str">
        <f>bitcoin_futures!A85</f>
        <v>18.04.2024</v>
      </c>
      <c r="B81">
        <f>ROUND(bitcoin_futures!D85/bitcoin_futures!B85, 0)</f>
        <v>1750</v>
      </c>
      <c r="C81">
        <f t="shared" si="10"/>
        <v>1751</v>
      </c>
      <c r="D81">
        <f t="shared" si="10"/>
        <v>63176.079999999994</v>
      </c>
      <c r="E81">
        <f t="shared" si="10"/>
        <v>33982.5</v>
      </c>
      <c r="F81">
        <f>'Future Returns'!S81*F$4</f>
        <v>15461.25</v>
      </c>
      <c r="I81">
        <f>(C81-C80)*bitcoin_futures!B85</f>
        <v>0</v>
      </c>
      <c r="J81">
        <f>C81*bitcoin_futures!B85</f>
        <v>63403.71</v>
      </c>
      <c r="K81">
        <f t="shared" si="11"/>
        <v>2538.9500000000044</v>
      </c>
      <c r="M81">
        <f>-'Future CF'!Q81</f>
        <v>-2520</v>
      </c>
      <c r="O81">
        <f t="shared" si="8"/>
        <v>112847.45999999999</v>
      </c>
      <c r="P81">
        <f t="shared" si="12"/>
        <v>18.950000000004366</v>
      </c>
      <c r="Q81">
        <f t="shared" si="9"/>
        <v>-460.00000000000728</v>
      </c>
      <c r="R81">
        <f t="shared" si="13"/>
        <v>1.6792580001361455E-4</v>
      </c>
      <c r="S81">
        <f>R81-(bitcoin_futures!S85/100/360)</f>
        <v>1.8120244458058989E-5</v>
      </c>
    </row>
    <row r="82" spans="1:19">
      <c r="A82" t="str">
        <f>bitcoin_futures!A86</f>
        <v>19.04.2024</v>
      </c>
      <c r="B82">
        <f>ROUND(bitcoin_futures!D86/bitcoin_futures!B86, 0)</f>
        <v>1752</v>
      </c>
      <c r="C82">
        <f t="shared" si="10"/>
        <v>1751</v>
      </c>
      <c r="D82">
        <f t="shared" si="10"/>
        <v>63176.079999999994</v>
      </c>
      <c r="E82">
        <f t="shared" si="10"/>
        <v>33982.5</v>
      </c>
      <c r="F82">
        <f>'Future Returns'!S82*F$4</f>
        <v>16091.25</v>
      </c>
      <c r="I82">
        <f>(C82-C81)*bitcoin_futures!B86</f>
        <v>0</v>
      </c>
      <c r="J82">
        <f>C82*bitcoin_futures!B86</f>
        <v>64209.170000000006</v>
      </c>
      <c r="K82">
        <f t="shared" si="11"/>
        <v>805.4600000000064</v>
      </c>
      <c r="M82">
        <f>-'Future CF'!Q82</f>
        <v>-690</v>
      </c>
      <c r="O82">
        <f t="shared" si="8"/>
        <v>114282.92000000001</v>
      </c>
      <c r="P82">
        <f t="shared" si="12"/>
        <v>115.4600000000064</v>
      </c>
      <c r="Q82">
        <f t="shared" si="9"/>
        <v>630.00000000001455</v>
      </c>
      <c r="R82">
        <f t="shared" si="13"/>
        <v>1.0102997018277657E-3</v>
      </c>
      <c r="S82">
        <f>R82-(bitcoin_futures!S86/100/360)</f>
        <v>8.6054970182776567E-4</v>
      </c>
    </row>
    <row r="83" spans="1:19">
      <c r="A83" t="str">
        <f>bitcoin_futures!A87</f>
        <v>22.04.2024</v>
      </c>
      <c r="B83">
        <f>ROUND(bitcoin_futures!D87/bitcoin_futures!B87, 0)</f>
        <v>1750</v>
      </c>
      <c r="C83">
        <f t="shared" si="10"/>
        <v>1751</v>
      </c>
      <c r="D83">
        <f t="shared" si="10"/>
        <v>63176.079999999994</v>
      </c>
      <c r="E83">
        <f t="shared" si="10"/>
        <v>33982.5</v>
      </c>
      <c r="F83">
        <f>'Future Returns'!S83*F$4</f>
        <v>16263.75</v>
      </c>
      <c r="I83">
        <f>(C83-C82)*bitcoin_futures!B87</f>
        <v>0</v>
      </c>
      <c r="J83">
        <f>C83*bitcoin_futures!B87</f>
        <v>66415.429999999993</v>
      </c>
      <c r="K83">
        <f t="shared" si="11"/>
        <v>2206.2599999999875</v>
      </c>
      <c r="M83">
        <f>-'Future CF'!Q83</f>
        <v>-2300</v>
      </c>
      <c r="O83">
        <f t="shared" si="8"/>
        <v>116661.68</v>
      </c>
      <c r="P83">
        <f t="shared" si="12"/>
        <v>-93.740000000012515</v>
      </c>
      <c r="Q83">
        <f t="shared" si="9"/>
        <v>172.49999999999272</v>
      </c>
      <c r="R83">
        <f t="shared" si="13"/>
        <v>-8.0352005902891615E-4</v>
      </c>
      <c r="S83">
        <f>R83-(bitcoin_futures!S87/100/360)</f>
        <v>-9.5332561458447173E-4</v>
      </c>
    </row>
    <row r="84" spans="1:19">
      <c r="A84" t="str">
        <f>bitcoin_futures!A88</f>
        <v>23.04.2024</v>
      </c>
      <c r="B84">
        <f>ROUND(bitcoin_futures!D88/bitcoin_futures!B88, 0)</f>
        <v>1757</v>
      </c>
      <c r="C84">
        <f t="shared" si="10"/>
        <v>1751</v>
      </c>
      <c r="D84">
        <f t="shared" si="10"/>
        <v>63176.079999999994</v>
      </c>
      <c r="E84">
        <f t="shared" si="10"/>
        <v>33982.5</v>
      </c>
      <c r="F84">
        <f>'Future Returns'!S84*F$4</f>
        <v>16838.75</v>
      </c>
      <c r="I84">
        <f>(C84-C83)*bitcoin_futures!B88</f>
        <v>0</v>
      </c>
      <c r="J84">
        <f>C84*bitcoin_futures!B88</f>
        <v>66362.899999999994</v>
      </c>
      <c r="K84">
        <f t="shared" si="11"/>
        <v>-52.529999999998836</v>
      </c>
      <c r="M84">
        <f>-'Future CF'!Q84</f>
        <v>200</v>
      </c>
      <c r="O84">
        <f t="shared" si="8"/>
        <v>117184.15</v>
      </c>
      <c r="P84">
        <f t="shared" si="12"/>
        <v>147.47000000000116</v>
      </c>
      <c r="Q84">
        <f t="shared" si="9"/>
        <v>575</v>
      </c>
      <c r="R84">
        <f t="shared" si="13"/>
        <v>1.258446641461334E-3</v>
      </c>
      <c r="S84">
        <f>R84-(bitcoin_futures!S88/100/360)</f>
        <v>1.1086410859057784E-3</v>
      </c>
    </row>
    <row r="85" spans="1:19">
      <c r="A85" t="str">
        <f>bitcoin_futures!A89</f>
        <v>24.04.2024</v>
      </c>
      <c r="B85">
        <f>ROUND(bitcoin_futures!D89/bitcoin_futures!B89, 0)</f>
        <v>1764</v>
      </c>
      <c r="C85">
        <f t="shared" si="10"/>
        <v>1751</v>
      </c>
      <c r="D85">
        <f t="shared" si="10"/>
        <v>63176.079999999994</v>
      </c>
      <c r="E85">
        <f t="shared" si="10"/>
        <v>33982.5</v>
      </c>
      <c r="F85">
        <f>'Future Returns'!S85*F$4</f>
        <v>16788.75</v>
      </c>
      <c r="I85">
        <f>(C85-C84)*bitcoin_futures!B89</f>
        <v>0</v>
      </c>
      <c r="J85">
        <f>C85*bitcoin_futures!B89</f>
        <v>63753.909999999996</v>
      </c>
      <c r="K85">
        <f t="shared" si="11"/>
        <v>-2608.989999999998</v>
      </c>
      <c r="M85">
        <f>-'Future CF'!Q85</f>
        <v>2665</v>
      </c>
      <c r="O85">
        <f t="shared" si="8"/>
        <v>114525.16</v>
      </c>
      <c r="P85">
        <f t="shared" si="12"/>
        <v>56.010000000002037</v>
      </c>
      <c r="Q85">
        <f t="shared" si="9"/>
        <v>-49.999999999992724</v>
      </c>
      <c r="R85">
        <f t="shared" si="13"/>
        <v>4.8906283999081103E-4</v>
      </c>
      <c r="S85">
        <f>R85-(bitcoin_futures!S89/100/360)</f>
        <v>3.395906177685888E-4</v>
      </c>
    </row>
    <row r="86" spans="1:19">
      <c r="A86" t="str">
        <f>bitcoin_futures!A90</f>
        <v>25.04.2024</v>
      </c>
      <c r="B86">
        <f>ROUND(bitcoin_futures!D90/bitcoin_futures!B90, 0)</f>
        <v>1754</v>
      </c>
      <c r="C86">
        <f t="shared" si="10"/>
        <v>1751</v>
      </c>
      <c r="D86">
        <f t="shared" si="10"/>
        <v>63176.079999999994</v>
      </c>
      <c r="E86">
        <f t="shared" si="10"/>
        <v>33982.5</v>
      </c>
      <c r="F86">
        <f>'Future Returns'!S86*F$4</f>
        <v>16122.5</v>
      </c>
      <c r="I86">
        <f>(C86-C85)*bitcoin_futures!B90</f>
        <v>0</v>
      </c>
      <c r="J86">
        <f>C86*bitcoin_futures!B90</f>
        <v>64541.86</v>
      </c>
      <c r="K86">
        <f t="shared" si="11"/>
        <v>787.95000000000437</v>
      </c>
      <c r="M86">
        <f>-'Future CF'!Q86</f>
        <v>-780</v>
      </c>
      <c r="O86">
        <f t="shared" si="8"/>
        <v>114646.86</v>
      </c>
      <c r="P86">
        <f t="shared" si="12"/>
        <v>7.9500000000043656</v>
      </c>
      <c r="Q86">
        <f t="shared" si="9"/>
        <v>-666.25000000000728</v>
      </c>
      <c r="R86">
        <f t="shared" si="13"/>
        <v>6.9343373207119373E-5</v>
      </c>
      <c r="S86">
        <f>R86-(bitcoin_futures!S90/100/360)</f>
        <v>-7.9878849015102847E-5</v>
      </c>
    </row>
    <row r="87" spans="1:19">
      <c r="A87" t="str">
        <f>bitcoin_futures!A91</f>
        <v>26.04.2024</v>
      </c>
      <c r="B87">
        <f>ROUND(bitcoin_futures!D91/bitcoin_futures!B91, 0)</f>
        <v>1759</v>
      </c>
      <c r="C87">
        <f t="shared" si="10"/>
        <v>1751</v>
      </c>
      <c r="D87">
        <f t="shared" si="10"/>
        <v>63176.079999999994</v>
      </c>
      <c r="E87">
        <f t="shared" si="10"/>
        <v>33982.5</v>
      </c>
      <c r="F87">
        <f>'Future Returns'!S87*F$4</f>
        <v>16317.5</v>
      </c>
      <c r="I87">
        <f>(C87-C86)*bitcoin_futures!B91</f>
        <v>0</v>
      </c>
      <c r="J87">
        <f>C87*bitcoin_futures!B91</f>
        <v>63596.32</v>
      </c>
      <c r="K87">
        <f t="shared" si="11"/>
        <v>-945.54000000000087</v>
      </c>
      <c r="M87">
        <f>-'Future CF'!Q87</f>
        <v>970</v>
      </c>
      <c r="O87">
        <f t="shared" si="8"/>
        <v>113896.32000000001</v>
      </c>
      <c r="P87">
        <f t="shared" si="12"/>
        <v>24.459999999999127</v>
      </c>
      <c r="Q87">
        <f t="shared" si="9"/>
        <v>195.00000000000728</v>
      </c>
      <c r="R87">
        <f t="shared" si="13"/>
        <v>2.1475671909328701E-4</v>
      </c>
      <c r="S87">
        <f>R87-(bitcoin_futures!S91/100/360)</f>
        <v>6.5395607982175909E-5</v>
      </c>
    </row>
    <row r="88" spans="1:19">
      <c r="A88" t="str">
        <f>bitcoin_futures!A92</f>
        <v>29.04.2024</v>
      </c>
      <c r="B88">
        <f>ROUND(bitcoin_futures!D92/bitcoin_futures!B92, 0)</f>
        <v>1748</v>
      </c>
      <c r="C88">
        <f t="shared" si="10"/>
        <v>1751</v>
      </c>
      <c r="D88">
        <f t="shared" si="10"/>
        <v>63176.079999999994</v>
      </c>
      <c r="E88">
        <f t="shared" si="10"/>
        <v>33982.5</v>
      </c>
      <c r="F88">
        <f>'Future Returns'!S88*F$4</f>
        <v>16075</v>
      </c>
      <c r="I88">
        <f>(C88-C87)*bitcoin_futures!B92</f>
        <v>0</v>
      </c>
      <c r="J88">
        <f>C88*bitcoin_futures!B92</f>
        <v>62808.369999999995</v>
      </c>
      <c r="K88">
        <f t="shared" si="11"/>
        <v>-787.95000000000437</v>
      </c>
      <c r="M88">
        <f>-'Future CF'!Q88</f>
        <v>850</v>
      </c>
      <c r="O88">
        <f t="shared" si="8"/>
        <v>112865.87</v>
      </c>
      <c r="P88">
        <f t="shared" si="12"/>
        <v>62.049999999995634</v>
      </c>
      <c r="Q88">
        <f t="shared" si="9"/>
        <v>-242.50000000000728</v>
      </c>
      <c r="R88">
        <f t="shared" si="13"/>
        <v>5.4976761353982067E-4</v>
      </c>
      <c r="S88">
        <f>R88-(bitcoin_futures!S92/100/360)</f>
        <v>4.0026761353982067E-4</v>
      </c>
    </row>
    <row r="89" spans="1:19">
      <c r="A89" t="str">
        <f>bitcoin_futures!A93</f>
        <v>30.04.2024</v>
      </c>
      <c r="B89">
        <f>ROUND(bitcoin_futures!D93/bitcoin_futures!B93, 0)</f>
        <v>1786</v>
      </c>
      <c r="C89">
        <f t="shared" si="10"/>
        <v>1751</v>
      </c>
      <c r="D89">
        <f t="shared" si="10"/>
        <v>63176.079999999994</v>
      </c>
      <c r="E89">
        <f t="shared" si="10"/>
        <v>33982.5</v>
      </c>
      <c r="F89">
        <f>'Future Returns'!S89*F$4</f>
        <v>15862.5</v>
      </c>
      <c r="I89">
        <f>(C89-C88)*bitcoin_futures!B93</f>
        <v>0</v>
      </c>
      <c r="J89">
        <f>C89*bitcoin_futures!B93</f>
        <v>58781.07</v>
      </c>
      <c r="K89">
        <f t="shared" si="11"/>
        <v>-4027.2999999999956</v>
      </c>
      <c r="M89">
        <f>-'Future CF'!Q89</f>
        <v>4050</v>
      </c>
      <c r="O89">
        <f t="shared" si="8"/>
        <v>108626.07</v>
      </c>
      <c r="P89">
        <f t="shared" si="12"/>
        <v>22.700000000004366</v>
      </c>
      <c r="Q89">
        <f t="shared" si="9"/>
        <v>-212.49999999999272</v>
      </c>
      <c r="R89">
        <f t="shared" si="13"/>
        <v>2.0897377581647171E-4</v>
      </c>
      <c r="S89">
        <f>R89-(bitcoin_futures!S93/100/360)</f>
        <v>5.9557109149805065E-5</v>
      </c>
    </row>
    <row r="90" spans="1:19">
      <c r="A90" t="str">
        <f>bitcoin_futures!A94</f>
        <v>01.05.2024</v>
      </c>
      <c r="B90">
        <f>ROUND(bitcoin_futures!D94/bitcoin_futures!B94, 0)</f>
        <v>1788</v>
      </c>
      <c r="C90">
        <f t="shared" si="10"/>
        <v>1751</v>
      </c>
      <c r="D90">
        <f t="shared" si="10"/>
        <v>63176.079999999994</v>
      </c>
      <c r="E90">
        <f t="shared" si="10"/>
        <v>33982.5</v>
      </c>
      <c r="F90">
        <f>'Future Returns'!S90*F$4</f>
        <v>14850</v>
      </c>
      <c r="I90">
        <f>(C90-C89)*bitcoin_futures!B94</f>
        <v>0</v>
      </c>
      <c r="J90">
        <f>C90*bitcoin_futures!B94</f>
        <v>56714.89</v>
      </c>
      <c r="K90">
        <f t="shared" si="11"/>
        <v>-2066.1800000000003</v>
      </c>
      <c r="M90">
        <f>-'Future CF'!Q90</f>
        <v>2045</v>
      </c>
      <c r="O90">
        <f t="shared" si="8"/>
        <v>105547.39</v>
      </c>
      <c r="P90">
        <f t="shared" si="12"/>
        <v>-21.180000000000291</v>
      </c>
      <c r="Q90">
        <f t="shared" si="9"/>
        <v>-1012.5000000000073</v>
      </c>
      <c r="R90">
        <f t="shared" si="13"/>
        <v>-2.0066815484494967E-4</v>
      </c>
      <c r="S90">
        <f>R90-(bitcoin_futures!S94/100/360)</f>
        <v>-3.4969593262272744E-4</v>
      </c>
    </row>
    <row r="91" spans="1:19">
      <c r="A91" t="str">
        <f>bitcoin_futures!A95</f>
        <v>02.05.2024</v>
      </c>
      <c r="B91">
        <f>ROUND(bitcoin_futures!D95/bitcoin_futures!B95, 0)</f>
        <v>1751</v>
      </c>
      <c r="C91">
        <f t="shared" si="10"/>
        <v>1751</v>
      </c>
      <c r="D91">
        <f t="shared" si="10"/>
        <v>63176.079999999994</v>
      </c>
      <c r="E91">
        <f t="shared" si="10"/>
        <v>33982.5</v>
      </c>
      <c r="F91">
        <f>'Future Returns'!S91*F$4</f>
        <v>14338.75</v>
      </c>
      <c r="I91">
        <f>(C91-C90)*bitcoin_futures!B95</f>
        <v>0</v>
      </c>
      <c r="J91">
        <f>C91*bitcoin_futures!B95</f>
        <v>59183.799999999996</v>
      </c>
      <c r="K91">
        <f t="shared" si="11"/>
        <v>2468.9099999999962</v>
      </c>
      <c r="M91">
        <f>-'Future CF'!Q91</f>
        <v>-2410</v>
      </c>
      <c r="O91">
        <f t="shared" si="8"/>
        <v>107505.04999999999</v>
      </c>
      <c r="P91">
        <f t="shared" si="12"/>
        <v>58.909999999996217</v>
      </c>
      <c r="Q91">
        <f t="shared" si="9"/>
        <v>-511.25000000000728</v>
      </c>
      <c r="R91">
        <f t="shared" si="13"/>
        <v>5.4797425795342848E-4</v>
      </c>
      <c r="S91">
        <f>R91-(bitcoin_futures!S95/100/360)</f>
        <v>3.993075912867618E-4</v>
      </c>
    </row>
    <row r="92" spans="1:19">
      <c r="A92" t="str">
        <f>bitcoin_futures!A96</f>
        <v>03.05.2024</v>
      </c>
      <c r="B92">
        <f>ROUND(bitcoin_futures!D96/bitcoin_futures!B96, 0)</f>
        <v>1745</v>
      </c>
      <c r="C92">
        <f t="shared" si="10"/>
        <v>1751</v>
      </c>
      <c r="D92">
        <f t="shared" si="10"/>
        <v>63176.079999999994</v>
      </c>
      <c r="E92">
        <f t="shared" si="10"/>
        <v>33982.5</v>
      </c>
      <c r="F92">
        <f>'Future Returns'!S92*F$4</f>
        <v>14941.25</v>
      </c>
      <c r="I92">
        <f>(C92-C91)*bitcoin_futures!B96</f>
        <v>0</v>
      </c>
      <c r="J92">
        <f>C92*bitcoin_futures!B96</f>
        <v>61985.399999999994</v>
      </c>
      <c r="K92">
        <f t="shared" si="11"/>
        <v>2801.5999999999985</v>
      </c>
      <c r="M92">
        <f>-'Future CF'!Q92</f>
        <v>-2825</v>
      </c>
      <c r="O92">
        <f t="shared" si="8"/>
        <v>110909.15</v>
      </c>
      <c r="P92">
        <f t="shared" si="12"/>
        <v>-23.400000000001455</v>
      </c>
      <c r="Q92">
        <f t="shared" si="9"/>
        <v>602.50000000000728</v>
      </c>
      <c r="R92">
        <f t="shared" si="13"/>
        <v>-2.109834941481515E-4</v>
      </c>
      <c r="S92">
        <f>R92-(bitcoin_futures!S96/100/360)</f>
        <v>-3.6031682748148487E-4</v>
      </c>
    </row>
    <row r="93" spans="1:19">
      <c r="A93" t="str">
        <f>bitcoin_futures!A97</f>
        <v>06.05.2024</v>
      </c>
      <c r="B93">
        <f>ROUND(bitcoin_futures!D97/bitcoin_futures!B97, 0)</f>
        <v>1751</v>
      </c>
      <c r="C93">
        <f t="shared" si="10"/>
        <v>1751</v>
      </c>
      <c r="D93">
        <f t="shared" si="10"/>
        <v>63176.079999999994</v>
      </c>
      <c r="E93">
        <f t="shared" si="10"/>
        <v>33982.5</v>
      </c>
      <c r="F93">
        <f>'Future Returns'!S93*F$4</f>
        <v>15647.5</v>
      </c>
      <c r="I93">
        <f>(C93-C92)*bitcoin_futures!B97</f>
        <v>0</v>
      </c>
      <c r="J93">
        <f>C93*bitcoin_futures!B97</f>
        <v>63053.509999999995</v>
      </c>
      <c r="K93">
        <f t="shared" si="11"/>
        <v>1068.1100000000006</v>
      </c>
      <c r="M93">
        <f>-'Future CF'!Q93</f>
        <v>-995</v>
      </c>
      <c r="O93">
        <f t="shared" si="8"/>
        <v>112683.51</v>
      </c>
      <c r="P93">
        <f t="shared" si="12"/>
        <v>73.110000000000582</v>
      </c>
      <c r="Q93">
        <f t="shared" si="9"/>
        <v>706.25</v>
      </c>
      <c r="R93">
        <f t="shared" si="13"/>
        <v>6.4880833051793102E-4</v>
      </c>
      <c r="S93">
        <f>R93-(bitcoin_futures!S97/100/360)</f>
        <v>4.9925277496237546E-4</v>
      </c>
    </row>
    <row r="94" spans="1:19">
      <c r="A94" t="str">
        <f>bitcoin_futures!A98</f>
        <v>07.05.2024</v>
      </c>
      <c r="B94">
        <f>ROUND(bitcoin_futures!D98/bitcoin_futures!B98, 0)</f>
        <v>1757</v>
      </c>
      <c r="C94">
        <f t="shared" si="10"/>
        <v>1751</v>
      </c>
      <c r="D94">
        <f t="shared" si="10"/>
        <v>63176.079999999994</v>
      </c>
      <c r="E94">
        <f t="shared" si="10"/>
        <v>33982.5</v>
      </c>
      <c r="F94">
        <f>'Future Returns'!S94*F$4</f>
        <v>15896.25</v>
      </c>
      <c r="I94">
        <f>(C94-C93)*bitcoin_futures!B98</f>
        <v>0</v>
      </c>
      <c r="J94">
        <f>C94*bitcoin_futures!B98</f>
        <v>62913.43</v>
      </c>
      <c r="K94">
        <f t="shared" si="11"/>
        <v>-140.07999999999447</v>
      </c>
      <c r="M94">
        <f>-'Future CF'!Q94</f>
        <v>220</v>
      </c>
      <c r="O94">
        <f t="shared" si="8"/>
        <v>112792.18</v>
      </c>
      <c r="P94">
        <f t="shared" si="12"/>
        <v>79.92000000000553</v>
      </c>
      <c r="Q94">
        <f t="shared" si="9"/>
        <v>248.74999999999272</v>
      </c>
      <c r="R94">
        <f t="shared" si="13"/>
        <v>7.0855976008270727E-4</v>
      </c>
      <c r="S94">
        <f>R94-(bitcoin_futures!S98/100/360)</f>
        <v>5.5900420452715171E-4</v>
      </c>
    </row>
    <row r="95" spans="1:19">
      <c r="A95" t="str">
        <f>bitcoin_futures!A99</f>
        <v>08.05.2024</v>
      </c>
      <c r="B95">
        <f>ROUND(bitcoin_futures!D99/bitcoin_futures!B99, 0)</f>
        <v>1760</v>
      </c>
      <c r="C95">
        <f t="shared" si="10"/>
        <v>1751</v>
      </c>
      <c r="D95">
        <f t="shared" si="10"/>
        <v>63176.079999999994</v>
      </c>
      <c r="E95">
        <f t="shared" si="10"/>
        <v>33982.5</v>
      </c>
      <c r="F95">
        <f>'Future Returns'!S95*F$4</f>
        <v>15841.25</v>
      </c>
      <c r="I95">
        <f>(C95-C94)*bitcoin_futures!B99</f>
        <v>0</v>
      </c>
      <c r="J95">
        <f>C95*bitcoin_futures!B99</f>
        <v>61950.380000000005</v>
      </c>
      <c r="K95">
        <f t="shared" si="11"/>
        <v>-963.04999999999563</v>
      </c>
      <c r="M95">
        <f>-'Future CF'!Q95</f>
        <v>905</v>
      </c>
      <c r="O95">
        <f t="shared" si="8"/>
        <v>111774.13</v>
      </c>
      <c r="P95">
        <f t="shared" si="12"/>
        <v>-58.049999999995634</v>
      </c>
      <c r="Q95">
        <f t="shared" si="9"/>
        <v>-54.999999999992724</v>
      </c>
      <c r="R95">
        <f t="shared" si="13"/>
        <v>-5.1935094462373028E-4</v>
      </c>
      <c r="S95">
        <f>R95-(bitcoin_futures!S99/100/360)</f>
        <v>-6.6885094462373028E-4</v>
      </c>
    </row>
    <row r="96" spans="1:19">
      <c r="A96" t="str">
        <f>bitcoin_futures!A100</f>
        <v>09.05.2024</v>
      </c>
      <c r="B96">
        <f>ROUND(bitcoin_futures!D100/bitcoin_futures!B100, 0)</f>
        <v>1752</v>
      </c>
      <c r="C96">
        <f t="shared" si="10"/>
        <v>1751</v>
      </c>
      <c r="D96">
        <f t="shared" si="10"/>
        <v>63176.079999999994</v>
      </c>
      <c r="E96">
        <f t="shared" si="10"/>
        <v>33982.5</v>
      </c>
      <c r="F96">
        <f>'Future Returns'!S96*F$4</f>
        <v>15615</v>
      </c>
      <c r="I96">
        <f>(C96-C95)*bitcoin_futures!B100</f>
        <v>0</v>
      </c>
      <c r="J96">
        <f>C96*bitcoin_futures!B100</f>
        <v>62300.579999999994</v>
      </c>
      <c r="K96">
        <f t="shared" si="11"/>
        <v>350.19999999998981</v>
      </c>
      <c r="M96">
        <f>-'Future CF'!Q96</f>
        <v>-380</v>
      </c>
      <c r="O96">
        <f t="shared" si="8"/>
        <v>111898.07999999999</v>
      </c>
      <c r="P96">
        <f t="shared" si="12"/>
        <v>-29.800000000010186</v>
      </c>
      <c r="Q96">
        <f t="shared" si="9"/>
        <v>-226.25000000000728</v>
      </c>
      <c r="R96">
        <f t="shared" si="13"/>
        <v>-2.66313774105956E-4</v>
      </c>
      <c r="S96">
        <f>R96-(bitcoin_futures!S100/100/360)</f>
        <v>-4.1559155188373379E-4</v>
      </c>
    </row>
    <row r="97" spans="1:19">
      <c r="A97" t="str">
        <f>bitcoin_futures!A101</f>
        <v>10.05.2024</v>
      </c>
      <c r="B97">
        <f>ROUND(bitcoin_futures!D101/bitcoin_futures!B101, 0)</f>
        <v>1754</v>
      </c>
      <c r="C97">
        <f t="shared" si="10"/>
        <v>1751</v>
      </c>
      <c r="D97">
        <f t="shared" si="10"/>
        <v>63176.079999999994</v>
      </c>
      <c r="E97">
        <f t="shared" si="10"/>
        <v>33982.5</v>
      </c>
      <c r="F97">
        <f>'Future Returns'!S97*F$4</f>
        <v>15710</v>
      </c>
      <c r="I97">
        <f>(C97-C96)*bitcoin_futures!B101</f>
        <v>0</v>
      </c>
      <c r="J97">
        <f>C97*bitcoin_futures!B101</f>
        <v>60549.579999999994</v>
      </c>
      <c r="K97">
        <f t="shared" si="11"/>
        <v>-1751</v>
      </c>
      <c r="M97">
        <f>-'Future CF'!Q97</f>
        <v>1890</v>
      </c>
      <c r="O97">
        <f t="shared" si="8"/>
        <v>110242.07999999999</v>
      </c>
      <c r="P97">
        <f t="shared" si="12"/>
        <v>139</v>
      </c>
      <c r="Q97">
        <f t="shared" si="9"/>
        <v>95</v>
      </c>
      <c r="R97">
        <f t="shared" si="13"/>
        <v>1.2608615512334311E-3</v>
      </c>
      <c r="S97">
        <f>R97-(bitcoin_futures!S101/100/360)</f>
        <v>1.1117782179000978E-3</v>
      </c>
    </row>
    <row r="98" spans="1:19">
      <c r="A98" t="str">
        <f>bitcoin_futures!A102</f>
        <v>13.05.2024</v>
      </c>
      <c r="B98">
        <f>ROUND(bitcoin_futures!D102/bitcoin_futures!B102, 0)</f>
        <v>1750</v>
      </c>
      <c r="C98">
        <f t="shared" si="10"/>
        <v>1751</v>
      </c>
      <c r="D98">
        <f t="shared" si="10"/>
        <v>63176.079999999994</v>
      </c>
      <c r="E98">
        <f t="shared" si="10"/>
        <v>33982.5</v>
      </c>
      <c r="F98">
        <f>'Future Returns'!S98*F$4</f>
        <v>15237.5</v>
      </c>
      <c r="I98">
        <f>(C98-C97)*bitcoin_futures!B102</f>
        <v>0</v>
      </c>
      <c r="J98">
        <f>C98*bitcoin_futures!B102</f>
        <v>63036</v>
      </c>
      <c r="K98">
        <f t="shared" si="11"/>
        <v>2486.4200000000055</v>
      </c>
      <c r="M98">
        <f>-'Future CF'!Q98</f>
        <v>-2530</v>
      </c>
      <c r="O98">
        <f t="shared" si="8"/>
        <v>112256</v>
      </c>
      <c r="P98">
        <f t="shared" si="12"/>
        <v>-43.57999999999447</v>
      </c>
      <c r="Q98">
        <f t="shared" si="9"/>
        <v>-472.49999999999272</v>
      </c>
      <c r="R98">
        <f t="shared" si="13"/>
        <v>-3.8821978335228823E-4</v>
      </c>
      <c r="S98">
        <f>R98-(bitcoin_futures!S102/100/360)</f>
        <v>-5.3763645001895491E-4</v>
      </c>
    </row>
    <row r="99" spans="1:19">
      <c r="A99" t="str">
        <f>bitcoin_futures!A103</f>
        <v>14.05.2024</v>
      </c>
      <c r="B99">
        <f>ROUND(bitcoin_futures!D103/bitcoin_futures!B103, 0)</f>
        <v>1754</v>
      </c>
      <c r="C99">
        <f t="shared" si="10"/>
        <v>1751</v>
      </c>
      <c r="D99">
        <f t="shared" si="10"/>
        <v>63176.079999999994</v>
      </c>
      <c r="E99">
        <f t="shared" si="10"/>
        <v>33982.5</v>
      </c>
      <c r="F99">
        <f>'Future Returns'!S99*F$4</f>
        <v>15870</v>
      </c>
      <c r="I99">
        <f>(C99-C98)*bitcoin_futures!B103</f>
        <v>0</v>
      </c>
      <c r="J99">
        <f>C99*bitcoin_futures!B103</f>
        <v>61407.57</v>
      </c>
      <c r="K99">
        <f t="shared" si="11"/>
        <v>-1628.4300000000003</v>
      </c>
      <c r="M99">
        <f>-'Future CF'!Q99</f>
        <v>1645</v>
      </c>
      <c r="O99">
        <f t="shared" si="8"/>
        <v>111260.07</v>
      </c>
      <c r="P99">
        <f t="shared" si="12"/>
        <v>16.569999999999709</v>
      </c>
      <c r="Q99">
        <f t="shared" si="9"/>
        <v>632.50000000000728</v>
      </c>
      <c r="R99">
        <f t="shared" si="13"/>
        <v>1.4893033951892811E-4</v>
      </c>
      <c r="S99">
        <f>R99-(bitcoin_futures!S103/100/360)</f>
        <v>-2.6410492551636453E-7</v>
      </c>
    </row>
    <row r="100" spans="1:19" s="3" customFormat="1">
      <c r="A100" s="3" t="str">
        <f>bitcoin_futures!A104</f>
        <v>15.05.2024</v>
      </c>
      <c r="B100">
        <f>ROUND(bitcoin_futures!D104/bitcoin_futures!B104, 0)</f>
        <v>1750</v>
      </c>
      <c r="C100" s="3">
        <f>B100</f>
        <v>1750</v>
      </c>
      <c r="D100" s="3">
        <f>B100*bitcoin_futures!B104</f>
        <v>65922.5</v>
      </c>
      <c r="E100" s="3">
        <f>'Future Returns'!S100</f>
        <v>31162.5</v>
      </c>
      <c r="F100" s="3">
        <f>'Future Returns'!S100*F$4</f>
        <v>15581.25</v>
      </c>
      <c r="I100">
        <f>(C100-C99)*bitcoin_futures!B104</f>
        <v>-37.67</v>
      </c>
      <c r="J100">
        <f>C100*bitcoin_futures!B104</f>
        <v>65922.5</v>
      </c>
      <c r="K100">
        <f t="shared" si="11"/>
        <v>4552.6000000000004</v>
      </c>
      <c r="M100">
        <f>-'Future CF'!Q100</f>
        <v>-4660</v>
      </c>
      <c r="O100">
        <f t="shared" si="8"/>
        <v>112666.25</v>
      </c>
      <c r="P100">
        <f t="shared" si="12"/>
        <v>-107.39999999999964</v>
      </c>
      <c r="Q100">
        <f t="shared" si="9"/>
        <v>-3146.4200000000073</v>
      </c>
      <c r="R100">
        <f t="shared" si="13"/>
        <v>-9.5325796323210931E-4</v>
      </c>
      <c r="S100">
        <f>R100-(bitcoin_futures!S104/100/360)</f>
        <v>-1.1022301854543316E-3</v>
      </c>
    </row>
    <row r="101" spans="1:19">
      <c r="A101" t="str">
        <f>bitcoin_futures!A105</f>
        <v>16.05.2024</v>
      </c>
      <c r="B101">
        <f>ROUND(bitcoin_futures!D105/bitcoin_futures!B105, 0)</f>
        <v>1758</v>
      </c>
      <c r="C101">
        <f t="shared" ref="C101:E121" si="14">C$100</f>
        <v>1750</v>
      </c>
      <c r="D101">
        <f t="shared" si="14"/>
        <v>65922.5</v>
      </c>
      <c r="E101">
        <f t="shared" si="14"/>
        <v>31162.5</v>
      </c>
      <c r="F101">
        <f>'Future Returns'!S101*F$4</f>
        <v>16757.5</v>
      </c>
      <c r="I101">
        <f>(C101-C100)*bitcoin_futures!B105</f>
        <v>0</v>
      </c>
      <c r="J101">
        <f>C101*bitcoin_futures!B105</f>
        <v>65012.5</v>
      </c>
      <c r="K101">
        <f t="shared" si="11"/>
        <v>-910</v>
      </c>
      <c r="M101">
        <f>-'Future CF'!Q101</f>
        <v>1035</v>
      </c>
      <c r="O101">
        <f t="shared" si="8"/>
        <v>112932.5</v>
      </c>
      <c r="P101">
        <f t="shared" si="12"/>
        <v>125</v>
      </c>
      <c r="Q101">
        <f t="shared" si="9"/>
        <v>1176.25</v>
      </c>
      <c r="R101">
        <f t="shared" si="13"/>
        <v>1.1068558652292297E-3</v>
      </c>
      <c r="S101">
        <f>R101-(bitcoin_futures!S105/100/360)</f>
        <v>9.5818919856256301E-4</v>
      </c>
    </row>
    <row r="102" spans="1:19">
      <c r="A102" t="str">
        <f>bitcoin_futures!A106</f>
        <v>17.05.2024</v>
      </c>
      <c r="B102">
        <f>ROUND(bitcoin_futures!D106/bitcoin_futures!B106, 0)</f>
        <v>1747</v>
      </c>
      <c r="C102">
        <f t="shared" si="14"/>
        <v>1750</v>
      </c>
      <c r="D102">
        <f t="shared" si="14"/>
        <v>65922.5</v>
      </c>
      <c r="E102">
        <f t="shared" si="14"/>
        <v>31162.5</v>
      </c>
      <c r="F102">
        <f>'Future Returns'!S102*F$4</f>
        <v>16498.75</v>
      </c>
      <c r="I102">
        <f>(C102-C101)*bitcoin_futures!B106</f>
        <v>0</v>
      </c>
      <c r="J102">
        <f>C102*bitcoin_futures!B106</f>
        <v>66990</v>
      </c>
      <c r="K102">
        <f t="shared" si="11"/>
        <v>1977.5</v>
      </c>
      <c r="M102">
        <f>-'Future CF'!Q102</f>
        <v>-1920</v>
      </c>
      <c r="O102">
        <f t="shared" si="8"/>
        <v>114651.25</v>
      </c>
      <c r="P102">
        <f t="shared" si="12"/>
        <v>57.5</v>
      </c>
      <c r="Q102">
        <f t="shared" si="9"/>
        <v>-258.75</v>
      </c>
      <c r="R102">
        <f t="shared" si="13"/>
        <v>5.0152091669301466E-4</v>
      </c>
      <c r="S102">
        <f>R102-(bitcoin_futures!S106/100/360)</f>
        <v>3.5243758335968135E-4</v>
      </c>
    </row>
    <row r="103" spans="1:19">
      <c r="A103" t="str">
        <f>bitcoin_futures!A107</f>
        <v>20.05.2024</v>
      </c>
      <c r="B103">
        <f>ROUND(bitcoin_futures!D107/bitcoin_futures!B107, 0)</f>
        <v>1735</v>
      </c>
      <c r="C103">
        <f t="shared" si="14"/>
        <v>1750</v>
      </c>
      <c r="D103">
        <f t="shared" si="14"/>
        <v>65922.5</v>
      </c>
      <c r="E103">
        <f t="shared" si="14"/>
        <v>31162.5</v>
      </c>
      <c r="F103">
        <f>'Future Returns'!S103*F$4</f>
        <v>16978.75</v>
      </c>
      <c r="I103">
        <f>(C103-C102)*bitcoin_futures!B107</f>
        <v>0</v>
      </c>
      <c r="J103">
        <f>C103*bitcoin_futures!B107</f>
        <v>69947.5</v>
      </c>
      <c r="K103">
        <f t="shared" si="11"/>
        <v>2957.5</v>
      </c>
      <c r="M103">
        <f>-'Future CF'!Q103</f>
        <v>-3080</v>
      </c>
      <c r="O103">
        <f t="shared" si="8"/>
        <v>118088.75</v>
      </c>
      <c r="P103">
        <f t="shared" si="12"/>
        <v>-122.5</v>
      </c>
      <c r="Q103">
        <f t="shared" si="9"/>
        <v>480</v>
      </c>
      <c r="R103">
        <f t="shared" si="13"/>
        <v>-1.0373553788993448E-3</v>
      </c>
      <c r="S103">
        <f>R103-(bitcoin_futures!S107/100/360)</f>
        <v>-1.1866609344549004E-3</v>
      </c>
    </row>
    <row r="104" spans="1:19">
      <c r="A104" t="str">
        <f>bitcoin_futures!A108</f>
        <v>21.05.2024</v>
      </c>
      <c r="B104">
        <f>ROUND(bitcoin_futures!D108/bitcoin_futures!B108, 0)</f>
        <v>1763</v>
      </c>
      <c r="C104">
        <f t="shared" si="14"/>
        <v>1750</v>
      </c>
      <c r="D104">
        <f t="shared" si="14"/>
        <v>65922.5</v>
      </c>
      <c r="E104">
        <f t="shared" si="14"/>
        <v>31162.5</v>
      </c>
      <c r="F104">
        <f>'Future Returns'!S104*F$4</f>
        <v>17748.75</v>
      </c>
      <c r="I104">
        <f>(C104-C103)*bitcoin_futures!B108</f>
        <v>0</v>
      </c>
      <c r="J104">
        <f>C104*bitcoin_futures!B108</f>
        <v>69072.5</v>
      </c>
      <c r="K104">
        <f t="shared" si="11"/>
        <v>-875</v>
      </c>
      <c r="M104">
        <f>-'Future CF'!Q104</f>
        <v>935</v>
      </c>
      <c r="O104">
        <f t="shared" si="8"/>
        <v>117983.75</v>
      </c>
      <c r="P104">
        <f t="shared" si="12"/>
        <v>60</v>
      </c>
      <c r="Q104">
        <f t="shared" si="9"/>
        <v>770</v>
      </c>
      <c r="R104">
        <f t="shared" si="13"/>
        <v>5.0854460889741175E-4</v>
      </c>
      <c r="S104">
        <f>R104-(bitcoin_futures!S108/100/360)</f>
        <v>3.5937794223074506E-4</v>
      </c>
    </row>
    <row r="105" spans="1:19">
      <c r="A105" t="str">
        <f>bitcoin_futures!A109</f>
        <v>22.05.2024</v>
      </c>
      <c r="B105">
        <f>ROUND(bitcoin_futures!D109/bitcoin_futures!B109, 0)</f>
        <v>1753</v>
      </c>
      <c r="C105">
        <f t="shared" si="14"/>
        <v>1750</v>
      </c>
      <c r="D105">
        <f t="shared" si="14"/>
        <v>65922.5</v>
      </c>
      <c r="E105">
        <f t="shared" si="14"/>
        <v>31162.5</v>
      </c>
      <c r="F105">
        <f>'Future Returns'!S105*F$4</f>
        <v>17515</v>
      </c>
      <c r="I105">
        <f>(C105-C104)*bitcoin_futures!B109</f>
        <v>0</v>
      </c>
      <c r="J105">
        <f>C105*bitcoin_futures!B109</f>
        <v>69492.5</v>
      </c>
      <c r="K105">
        <f t="shared" si="11"/>
        <v>420</v>
      </c>
      <c r="M105">
        <f>-'Future CF'!Q105</f>
        <v>-330</v>
      </c>
      <c r="O105">
        <f t="shared" si="8"/>
        <v>118170</v>
      </c>
      <c r="P105">
        <f t="shared" si="12"/>
        <v>90</v>
      </c>
      <c r="Q105">
        <f t="shared" si="9"/>
        <v>-233.75</v>
      </c>
      <c r="R105">
        <f t="shared" si="13"/>
        <v>7.6161462300076163E-4</v>
      </c>
      <c r="S105">
        <f>R105-(bitcoin_futures!S109/100/360)</f>
        <v>6.1264240077853942E-4</v>
      </c>
    </row>
    <row r="106" spans="1:19">
      <c r="A106" t="str">
        <f>bitcoin_futures!A110</f>
        <v>23.05.2024</v>
      </c>
      <c r="B106">
        <f>ROUND(bitcoin_futures!D110/bitcoin_futures!B110, 0)</f>
        <v>1760</v>
      </c>
      <c r="C106">
        <f t="shared" si="14"/>
        <v>1750</v>
      </c>
      <c r="D106">
        <f t="shared" si="14"/>
        <v>65922.5</v>
      </c>
      <c r="E106">
        <f t="shared" si="14"/>
        <v>31162.5</v>
      </c>
      <c r="F106">
        <f>'Future Returns'!S106*F$4</f>
        <v>17597.5</v>
      </c>
      <c r="I106">
        <f>(C106-C105)*bitcoin_futures!B110</f>
        <v>0</v>
      </c>
      <c r="J106">
        <f>C106*bitcoin_futures!B110</f>
        <v>66972.5</v>
      </c>
      <c r="K106">
        <f t="shared" si="11"/>
        <v>-2520</v>
      </c>
      <c r="M106">
        <f>-'Future CF'!Q106</f>
        <v>2610</v>
      </c>
      <c r="O106">
        <f t="shared" si="8"/>
        <v>115732.5</v>
      </c>
      <c r="P106">
        <f t="shared" si="12"/>
        <v>90</v>
      </c>
      <c r="Q106">
        <f t="shared" si="9"/>
        <v>82.5</v>
      </c>
      <c r="R106">
        <f t="shared" si="13"/>
        <v>7.7765536906227719E-4</v>
      </c>
      <c r="S106">
        <f>R106-(bitcoin_futures!S110/100/360)</f>
        <v>6.2859981350672171E-4</v>
      </c>
    </row>
    <row r="107" spans="1:19">
      <c r="A107" t="str">
        <f>bitcoin_futures!A111</f>
        <v>24.05.2024</v>
      </c>
      <c r="B107">
        <f>ROUND(bitcoin_futures!D111/bitcoin_futures!B111, 0)</f>
        <v>1747</v>
      </c>
      <c r="C107">
        <f t="shared" si="14"/>
        <v>1750</v>
      </c>
      <c r="D107">
        <f t="shared" si="14"/>
        <v>65922.5</v>
      </c>
      <c r="E107">
        <f t="shared" si="14"/>
        <v>31162.5</v>
      </c>
      <c r="F107">
        <f>'Future Returns'!S107*F$4</f>
        <v>16945</v>
      </c>
      <c r="I107">
        <f>(C107-C106)*bitcoin_futures!B111</f>
        <v>0</v>
      </c>
      <c r="J107">
        <f>C107*bitcoin_futures!B111</f>
        <v>69055</v>
      </c>
      <c r="K107">
        <f t="shared" si="11"/>
        <v>2082.5</v>
      </c>
      <c r="M107">
        <f>-'Future CF'!Q107</f>
        <v>-2285</v>
      </c>
      <c r="O107">
        <f t="shared" si="8"/>
        <v>117162.5</v>
      </c>
      <c r="P107">
        <f t="shared" si="12"/>
        <v>-202.5</v>
      </c>
      <c r="Q107">
        <f t="shared" si="9"/>
        <v>-652.5</v>
      </c>
      <c r="R107">
        <f t="shared" si="13"/>
        <v>-1.7283687186599808E-3</v>
      </c>
      <c r="S107">
        <f>R107-(bitcoin_futures!S111/100/360)</f>
        <v>-1.8778687186599809E-3</v>
      </c>
    </row>
    <row r="108" spans="1:19">
      <c r="A108" t="str">
        <f>bitcoin_futures!A112</f>
        <v>27.05.2024</v>
      </c>
      <c r="B108">
        <f>ROUND(bitcoin_futures!D112/bitcoin_futures!B112, 0)</f>
        <v>1767</v>
      </c>
      <c r="C108">
        <f t="shared" si="14"/>
        <v>1750</v>
      </c>
      <c r="D108">
        <f t="shared" si="14"/>
        <v>65922.5</v>
      </c>
      <c r="E108">
        <f t="shared" si="14"/>
        <v>31162.5</v>
      </c>
      <c r="F108">
        <f>'Future Returns'!S108*F$4</f>
        <v>17516.25</v>
      </c>
      <c r="I108">
        <f>(C108-C107)*bitcoin_futures!B112</f>
        <v>0</v>
      </c>
      <c r="J108">
        <f>C108*bitcoin_futures!B112</f>
        <v>69055</v>
      </c>
      <c r="K108">
        <f t="shared" si="11"/>
        <v>0</v>
      </c>
      <c r="M108">
        <f>-'Future CF'!Q108</f>
        <v>0</v>
      </c>
      <c r="O108">
        <f t="shared" si="8"/>
        <v>117733.75</v>
      </c>
      <c r="P108">
        <f t="shared" si="12"/>
        <v>0</v>
      </c>
      <c r="Q108">
        <f t="shared" si="9"/>
        <v>571.25</v>
      </c>
      <c r="R108">
        <f t="shared" si="13"/>
        <v>0</v>
      </c>
      <c r="S108">
        <f>R108-(bitcoin_futures!S112/100/360)</f>
        <v>-1.495E-4</v>
      </c>
    </row>
    <row r="109" spans="1:19">
      <c r="A109" t="str">
        <f>bitcoin_futures!A113</f>
        <v>28.05.2024</v>
      </c>
      <c r="B109">
        <f>ROUND(bitcoin_futures!D113/bitcoin_futures!B113, 0)</f>
        <v>1750</v>
      </c>
      <c r="C109">
        <f t="shared" si="14"/>
        <v>1750</v>
      </c>
      <c r="D109">
        <f t="shared" si="14"/>
        <v>65922.5</v>
      </c>
      <c r="E109">
        <f t="shared" si="14"/>
        <v>31162.5</v>
      </c>
      <c r="F109">
        <f>'Future Returns'!S109*F$4</f>
        <v>17516.25</v>
      </c>
      <c r="I109">
        <f>(C109-C108)*bitcoin_futures!B113</f>
        <v>0</v>
      </c>
      <c r="J109">
        <f>C109*bitcoin_futures!B113</f>
        <v>68215</v>
      </c>
      <c r="K109">
        <f t="shared" si="11"/>
        <v>-840</v>
      </c>
      <c r="M109">
        <f>-'Future CF'!Q109</f>
        <v>990</v>
      </c>
      <c r="O109">
        <f t="shared" si="8"/>
        <v>116893.75</v>
      </c>
      <c r="P109">
        <f t="shared" si="12"/>
        <v>150</v>
      </c>
      <c r="Q109">
        <f t="shared" si="9"/>
        <v>0</v>
      </c>
      <c r="R109">
        <f t="shared" si="13"/>
        <v>1.2832165962679784E-3</v>
      </c>
      <c r="S109">
        <f>R109-(bitcoin_futures!S113/100/360)</f>
        <v>1.1337999296013117E-3</v>
      </c>
    </row>
    <row r="110" spans="1:19">
      <c r="A110" t="str">
        <f>bitcoin_futures!A114</f>
        <v>29.05.2024</v>
      </c>
      <c r="B110">
        <f>ROUND(bitcoin_futures!D114/bitcoin_futures!B114, 0)</f>
        <v>1759</v>
      </c>
      <c r="C110">
        <f t="shared" si="14"/>
        <v>1750</v>
      </c>
      <c r="D110">
        <f t="shared" si="14"/>
        <v>65922.5</v>
      </c>
      <c r="E110">
        <f t="shared" si="14"/>
        <v>31162.5</v>
      </c>
      <c r="F110">
        <f>'Future Returns'!S110*F$4</f>
        <v>17268.75</v>
      </c>
      <c r="I110">
        <f>(C110-C109)*bitcoin_futures!B114</f>
        <v>0</v>
      </c>
      <c r="J110">
        <f>C110*bitcoin_futures!B114</f>
        <v>67060</v>
      </c>
      <c r="K110">
        <f t="shared" si="11"/>
        <v>-1155</v>
      </c>
      <c r="M110">
        <f>-'Future CF'!Q110</f>
        <v>1295</v>
      </c>
      <c r="O110">
        <f t="shared" si="8"/>
        <v>115491.25</v>
      </c>
      <c r="P110">
        <f t="shared" si="12"/>
        <v>140</v>
      </c>
      <c r="Q110">
        <f t="shared" si="9"/>
        <v>-247.5</v>
      </c>
      <c r="R110">
        <f t="shared" si="13"/>
        <v>1.2122130464429124E-3</v>
      </c>
      <c r="S110">
        <f>R110-(bitcoin_futures!S114/100/360)</f>
        <v>1.0628797131095791E-3</v>
      </c>
    </row>
    <row r="111" spans="1:19">
      <c r="A111" t="str">
        <f>bitcoin_futures!A115</f>
        <v>30.05.2024</v>
      </c>
      <c r="B111">
        <f>ROUND(bitcoin_futures!D115/bitcoin_futures!B115, 0)</f>
        <v>1761</v>
      </c>
      <c r="C111">
        <f t="shared" si="14"/>
        <v>1750</v>
      </c>
      <c r="D111">
        <f t="shared" si="14"/>
        <v>65922.5</v>
      </c>
      <c r="E111">
        <f t="shared" si="14"/>
        <v>31162.5</v>
      </c>
      <c r="F111">
        <f>'Future Returns'!S111*F$4</f>
        <v>16945</v>
      </c>
      <c r="I111">
        <f>(C111-C110)*bitcoin_futures!B115</f>
        <v>0</v>
      </c>
      <c r="J111">
        <f>C111*bitcoin_futures!B115</f>
        <v>68530</v>
      </c>
      <c r="K111">
        <f t="shared" si="11"/>
        <v>1470</v>
      </c>
      <c r="M111">
        <f>-'Future CF'!Q111</f>
        <v>-1565</v>
      </c>
      <c r="O111">
        <f t="shared" si="8"/>
        <v>116637.5</v>
      </c>
      <c r="P111">
        <f t="shared" si="12"/>
        <v>-95</v>
      </c>
      <c r="Q111">
        <f t="shared" si="9"/>
        <v>-323.75</v>
      </c>
      <c r="R111">
        <f t="shared" si="13"/>
        <v>-8.144893366198693E-4</v>
      </c>
      <c r="S111">
        <f>R111-(bitcoin_futures!S115/100/360)</f>
        <v>-9.6393378106431375E-4</v>
      </c>
    </row>
    <row r="112" spans="1:19">
      <c r="A112" t="str">
        <f>bitcoin_futures!A116</f>
        <v>31.05.2024</v>
      </c>
      <c r="B112">
        <f>ROUND(bitcoin_futures!D116/bitcoin_futures!B116, 0)</f>
        <v>1751</v>
      </c>
      <c r="C112">
        <f t="shared" si="14"/>
        <v>1750</v>
      </c>
      <c r="D112">
        <f t="shared" si="14"/>
        <v>65922.5</v>
      </c>
      <c r="E112">
        <f t="shared" si="14"/>
        <v>31162.5</v>
      </c>
      <c r="F112">
        <f>'Future Returns'!S112*F$4</f>
        <v>17336.25</v>
      </c>
      <c r="I112">
        <f>(C112-C111)*bitcoin_futures!B116</f>
        <v>0</v>
      </c>
      <c r="J112">
        <f>C112*bitcoin_futures!B116</f>
        <v>67462.5</v>
      </c>
      <c r="K112">
        <f t="shared" si="11"/>
        <v>-1067.5</v>
      </c>
      <c r="M112">
        <f>-'Future CF'!Q112</f>
        <v>1310</v>
      </c>
      <c r="O112">
        <f t="shared" si="8"/>
        <v>115961.25</v>
      </c>
      <c r="P112">
        <f t="shared" si="12"/>
        <v>242.5</v>
      </c>
      <c r="Q112">
        <f t="shared" si="9"/>
        <v>391.25</v>
      </c>
      <c r="R112">
        <f t="shared" si="13"/>
        <v>2.0912158156280655E-3</v>
      </c>
      <c r="S112">
        <f>R112-(bitcoin_futures!S116/100/360)</f>
        <v>1.942299148961399E-3</v>
      </c>
    </row>
    <row r="113" spans="1:19">
      <c r="A113" t="str">
        <f>bitcoin_futures!A117</f>
        <v>03.06.2024</v>
      </c>
      <c r="B113">
        <f>ROUND(bitcoin_futures!D117/bitcoin_futures!B117, 0)</f>
        <v>1752</v>
      </c>
      <c r="C113">
        <f t="shared" si="14"/>
        <v>1750</v>
      </c>
      <c r="D113">
        <f t="shared" si="14"/>
        <v>65922.5</v>
      </c>
      <c r="E113">
        <f t="shared" si="14"/>
        <v>31162.5</v>
      </c>
      <c r="F113">
        <f>'Future Returns'!S113*F$4</f>
        <v>17008.75</v>
      </c>
      <c r="I113">
        <f>(C113-C112)*bitcoin_futures!B117</f>
        <v>0</v>
      </c>
      <c r="J113">
        <f>C113*bitcoin_futures!B117</f>
        <v>69020</v>
      </c>
      <c r="K113">
        <f t="shared" si="11"/>
        <v>1557.5</v>
      </c>
      <c r="M113">
        <f>-'Future CF'!Q113</f>
        <v>-1625</v>
      </c>
      <c r="O113">
        <f t="shared" si="8"/>
        <v>117191.25</v>
      </c>
      <c r="P113">
        <f t="shared" si="12"/>
        <v>-67.5</v>
      </c>
      <c r="Q113">
        <f t="shared" si="9"/>
        <v>-327.5</v>
      </c>
      <c r="R113">
        <f t="shared" si="13"/>
        <v>-5.7598156858980516E-4</v>
      </c>
      <c r="S113">
        <f>R113-(bitcoin_futures!S117/100/360)</f>
        <v>-7.2514823525647186E-4</v>
      </c>
    </row>
    <row r="114" spans="1:19">
      <c r="A114" t="str">
        <f>bitcoin_futures!A118</f>
        <v>04.06.2024</v>
      </c>
      <c r="B114">
        <f>ROUND(bitcoin_futures!D118/bitcoin_futures!B118, 0)</f>
        <v>1754</v>
      </c>
      <c r="C114">
        <f t="shared" si="14"/>
        <v>1750</v>
      </c>
      <c r="D114">
        <f t="shared" si="14"/>
        <v>65922.5</v>
      </c>
      <c r="E114">
        <f t="shared" si="14"/>
        <v>31162.5</v>
      </c>
      <c r="F114">
        <f>'Future Returns'!S114*F$4</f>
        <v>17415</v>
      </c>
      <c r="I114">
        <f>(C114-C113)*bitcoin_futures!B118</f>
        <v>0</v>
      </c>
      <c r="J114">
        <f>C114*bitcoin_futures!B118</f>
        <v>70297.5</v>
      </c>
      <c r="K114">
        <f t="shared" si="11"/>
        <v>1277.5</v>
      </c>
      <c r="M114">
        <f>-'Future CF'!Q114</f>
        <v>-1425</v>
      </c>
      <c r="O114">
        <f t="shared" si="8"/>
        <v>118875</v>
      </c>
      <c r="P114">
        <f t="shared" si="12"/>
        <v>-147.5</v>
      </c>
      <c r="Q114">
        <f t="shared" si="9"/>
        <v>406.25</v>
      </c>
      <c r="R114">
        <f t="shared" si="13"/>
        <v>-1.2407991587802313E-3</v>
      </c>
      <c r="S114">
        <f>R114-(bitcoin_futures!S118/100/360)</f>
        <v>-1.3899658254468979E-3</v>
      </c>
    </row>
    <row r="115" spans="1:19">
      <c r="A115" t="str">
        <f>bitcoin_futures!A119</f>
        <v>05.06.2024</v>
      </c>
      <c r="B115">
        <f>ROUND(bitcoin_futures!D119/bitcoin_futures!B119, 0)</f>
        <v>1748</v>
      </c>
      <c r="C115">
        <f t="shared" si="14"/>
        <v>1750</v>
      </c>
      <c r="D115">
        <f t="shared" si="14"/>
        <v>65922.5</v>
      </c>
      <c r="E115">
        <f t="shared" si="14"/>
        <v>31162.5</v>
      </c>
      <c r="F115">
        <f>'Future Returns'!S115*F$4</f>
        <v>17771.25</v>
      </c>
      <c r="I115">
        <f>(C115-C114)*bitcoin_futures!B119</f>
        <v>0</v>
      </c>
      <c r="J115">
        <f>C115*bitcoin_futures!B119</f>
        <v>71172.5</v>
      </c>
      <c r="K115">
        <f t="shared" si="11"/>
        <v>875</v>
      </c>
      <c r="M115">
        <f>-'Future CF'!Q115</f>
        <v>-805</v>
      </c>
      <c r="O115">
        <f t="shared" si="8"/>
        <v>120106.25</v>
      </c>
      <c r="P115">
        <f t="shared" si="12"/>
        <v>70</v>
      </c>
      <c r="Q115">
        <f t="shared" si="9"/>
        <v>356.25</v>
      </c>
      <c r="R115">
        <f t="shared" si="13"/>
        <v>5.8281729718478428E-4</v>
      </c>
      <c r="S115">
        <f>R115-(bitcoin_futures!S119/100/360)</f>
        <v>4.3373396385145097E-4</v>
      </c>
    </row>
    <row r="116" spans="1:19">
      <c r="A116" t="str">
        <f>bitcoin_futures!A120</f>
        <v>06.06.2024</v>
      </c>
      <c r="B116">
        <f>ROUND(bitcoin_futures!D120/bitcoin_futures!B120, 0)</f>
        <v>1763</v>
      </c>
      <c r="C116">
        <f t="shared" si="14"/>
        <v>1750</v>
      </c>
      <c r="D116">
        <f t="shared" si="14"/>
        <v>65922.5</v>
      </c>
      <c r="E116">
        <f t="shared" si="14"/>
        <v>31162.5</v>
      </c>
      <c r="F116">
        <f>'Future Returns'!S116*F$4</f>
        <v>17972.5</v>
      </c>
      <c r="I116">
        <f>(C116-C115)*bitcoin_futures!B120</f>
        <v>0</v>
      </c>
      <c r="J116">
        <f>C116*bitcoin_futures!B120</f>
        <v>70280</v>
      </c>
      <c r="K116">
        <f t="shared" si="11"/>
        <v>-892.5</v>
      </c>
      <c r="M116">
        <f>-'Future CF'!Q116</f>
        <v>930</v>
      </c>
      <c r="O116">
        <f t="shared" si="8"/>
        <v>119415</v>
      </c>
      <c r="P116">
        <f t="shared" si="12"/>
        <v>37.5</v>
      </c>
      <c r="Q116">
        <f t="shared" si="9"/>
        <v>201.25</v>
      </c>
      <c r="R116">
        <f t="shared" si="13"/>
        <v>3.1403090064062303E-4</v>
      </c>
      <c r="S116">
        <f>R116-(bitcoin_futures!S120/100/360)</f>
        <v>1.653086784184008E-4</v>
      </c>
    </row>
    <row r="117" spans="1:19">
      <c r="A117" t="str">
        <f>bitcoin_futures!A121</f>
        <v>07.06.2024</v>
      </c>
      <c r="B117">
        <f>ROUND(bitcoin_futures!D121/bitcoin_futures!B121, 0)</f>
        <v>1752</v>
      </c>
      <c r="C117">
        <f t="shared" si="14"/>
        <v>1750</v>
      </c>
      <c r="D117">
        <f t="shared" si="14"/>
        <v>65922.5</v>
      </c>
      <c r="E117">
        <f t="shared" si="14"/>
        <v>31162.5</v>
      </c>
      <c r="F117">
        <f>'Future Returns'!S117*F$4</f>
        <v>17740</v>
      </c>
      <c r="I117">
        <f>(C117-C116)*bitcoin_futures!B121</f>
        <v>0</v>
      </c>
      <c r="J117">
        <f>C117*bitcoin_futures!B121</f>
        <v>68985</v>
      </c>
      <c r="K117">
        <f t="shared" si="11"/>
        <v>-1295</v>
      </c>
      <c r="M117">
        <f>-'Future CF'!Q117</f>
        <v>1205</v>
      </c>
      <c r="O117">
        <f t="shared" si="8"/>
        <v>117887.5</v>
      </c>
      <c r="P117">
        <f t="shared" si="12"/>
        <v>-90</v>
      </c>
      <c r="Q117">
        <f t="shared" si="9"/>
        <v>-232.5</v>
      </c>
      <c r="R117">
        <f t="shared" si="13"/>
        <v>-7.6343972007210262E-4</v>
      </c>
      <c r="S117">
        <f>R117-(bitcoin_futures!S121/100/360)</f>
        <v>-9.1199527562765815E-4</v>
      </c>
    </row>
    <row r="118" spans="1:19">
      <c r="A118" t="str">
        <f>bitcoin_futures!A122</f>
        <v>10.06.2024</v>
      </c>
      <c r="B118">
        <f>ROUND(bitcoin_futures!D122/bitcoin_futures!B122, 0)</f>
        <v>1759</v>
      </c>
      <c r="C118">
        <f t="shared" si="14"/>
        <v>1750</v>
      </c>
      <c r="D118">
        <f t="shared" si="14"/>
        <v>65922.5</v>
      </c>
      <c r="E118">
        <f t="shared" si="14"/>
        <v>31162.5</v>
      </c>
      <c r="F118">
        <f>'Future Returns'!S118*F$4</f>
        <v>17438.75</v>
      </c>
      <c r="I118">
        <f>(C118-C117)*bitcoin_futures!B122</f>
        <v>0</v>
      </c>
      <c r="J118">
        <f>C118*bitcoin_futures!B122</f>
        <v>69282.5</v>
      </c>
      <c r="K118">
        <f t="shared" si="11"/>
        <v>297.5</v>
      </c>
      <c r="M118">
        <f>-'Future CF'!Q118</f>
        <v>-120</v>
      </c>
      <c r="O118">
        <f t="shared" si="8"/>
        <v>117883.75</v>
      </c>
      <c r="P118">
        <f t="shared" si="12"/>
        <v>177.5</v>
      </c>
      <c r="Q118">
        <f t="shared" si="9"/>
        <v>-301.25</v>
      </c>
      <c r="R118">
        <f t="shared" si="13"/>
        <v>1.5057206782105252E-3</v>
      </c>
      <c r="S118">
        <f>R118-(bitcoin_futures!S122/100/360)</f>
        <v>1.3568873448771919E-3</v>
      </c>
    </row>
    <row r="119" spans="1:19">
      <c r="A119" t="str">
        <f>bitcoin_futures!A123</f>
        <v>11.06.2024</v>
      </c>
      <c r="B119">
        <f>ROUND(bitcoin_futures!D123/bitcoin_futures!B123, 0)</f>
        <v>1750</v>
      </c>
      <c r="C119">
        <f t="shared" si="14"/>
        <v>1750</v>
      </c>
      <c r="D119">
        <f t="shared" si="14"/>
        <v>65922.5</v>
      </c>
      <c r="E119">
        <f t="shared" si="14"/>
        <v>31162.5</v>
      </c>
      <c r="F119">
        <f>'Future Returns'!S119*F$4</f>
        <v>17468.75</v>
      </c>
      <c r="I119">
        <f>(C119-C118)*bitcoin_futures!B123</f>
        <v>0</v>
      </c>
      <c r="J119">
        <f>C119*bitcoin_futures!B123</f>
        <v>67252.5</v>
      </c>
      <c r="K119">
        <f t="shared" si="11"/>
        <v>-2030</v>
      </c>
      <c r="M119">
        <f>-'Future CF'!Q119</f>
        <v>2140</v>
      </c>
      <c r="O119">
        <f t="shared" si="8"/>
        <v>115883.75</v>
      </c>
      <c r="P119">
        <f t="shared" si="12"/>
        <v>110</v>
      </c>
      <c r="Q119">
        <f t="shared" si="9"/>
        <v>30</v>
      </c>
      <c r="R119">
        <f t="shared" si="13"/>
        <v>9.4922713495205319E-4</v>
      </c>
      <c r="S119">
        <f>R119-(bitcoin_futures!S123/100/360)</f>
        <v>8.0075491272983104E-4</v>
      </c>
    </row>
    <row r="120" spans="1:19">
      <c r="A120" t="str">
        <f>bitcoin_futures!A124</f>
        <v>12.06.2024</v>
      </c>
      <c r="B120">
        <f>ROUND(bitcoin_futures!D124/bitcoin_futures!B124, 0)</f>
        <v>1779</v>
      </c>
      <c r="C120">
        <f t="shared" si="14"/>
        <v>1750</v>
      </c>
      <c r="D120">
        <f t="shared" si="14"/>
        <v>65922.5</v>
      </c>
      <c r="E120">
        <f t="shared" si="14"/>
        <v>31162.5</v>
      </c>
      <c r="F120">
        <f>'Future Returns'!S120*F$4</f>
        <v>16933.75</v>
      </c>
      <c r="I120">
        <f>(C120-C119)*bitcoin_futures!B124</f>
        <v>0</v>
      </c>
      <c r="J120">
        <f>C120*bitcoin_futures!B124</f>
        <v>67287.5</v>
      </c>
      <c r="K120">
        <f t="shared" si="11"/>
        <v>35</v>
      </c>
      <c r="M120">
        <f>-'Future CF'!Q120</f>
        <v>-140</v>
      </c>
      <c r="O120">
        <f t="shared" si="8"/>
        <v>115383.75</v>
      </c>
      <c r="P120">
        <f t="shared" si="12"/>
        <v>-105</v>
      </c>
      <c r="Q120">
        <f t="shared" si="9"/>
        <v>-535</v>
      </c>
      <c r="R120">
        <f t="shared" si="13"/>
        <v>-9.1000682505118784E-4</v>
      </c>
      <c r="S120">
        <f>R120-(bitcoin_futures!S124/100/360)</f>
        <v>-1.0585068250511878E-3</v>
      </c>
    </row>
    <row r="121" spans="1:19">
      <c r="A121" t="str">
        <f>bitcoin_futures!A125</f>
        <v>13.06.2024</v>
      </c>
      <c r="B121">
        <f>ROUND(bitcoin_futures!D125/bitcoin_futures!B125, 0)</f>
        <v>1760</v>
      </c>
      <c r="C121">
        <f t="shared" si="14"/>
        <v>1750</v>
      </c>
      <c r="D121">
        <f t="shared" si="14"/>
        <v>65922.5</v>
      </c>
      <c r="E121">
        <f t="shared" si="14"/>
        <v>31162.5</v>
      </c>
      <c r="F121">
        <f>'Future Returns'!S121*F$4</f>
        <v>16968.75</v>
      </c>
      <c r="I121">
        <f>(C121-C120)*bitcoin_futures!B125</f>
        <v>0</v>
      </c>
      <c r="J121">
        <f>C121*bitcoin_futures!B125</f>
        <v>66325</v>
      </c>
      <c r="K121">
        <f t="shared" si="11"/>
        <v>-962.5</v>
      </c>
      <c r="M121">
        <f>-'Future CF'!Q121</f>
        <v>1015</v>
      </c>
      <c r="O121">
        <f t="shared" si="8"/>
        <v>114456.25</v>
      </c>
      <c r="P121">
        <f t="shared" si="12"/>
        <v>52.5</v>
      </c>
      <c r="Q121">
        <f t="shared" si="9"/>
        <v>35</v>
      </c>
      <c r="R121">
        <f t="shared" si="13"/>
        <v>4.5869054769835638E-4</v>
      </c>
      <c r="S121">
        <f>R121-(bitcoin_futures!S125/100/360)</f>
        <v>3.1077388103168974E-4</v>
      </c>
    </row>
    <row r="122" spans="1:19" s="3" customFormat="1">
      <c r="A122" s="3" t="str">
        <f>bitcoin_futures!A126</f>
        <v>14.06.2024</v>
      </c>
      <c r="B122">
        <f>ROUND(bitcoin_futures!D126/bitcoin_futures!B126, 0)</f>
        <v>1754</v>
      </c>
      <c r="C122" s="3">
        <f>B122</f>
        <v>1754</v>
      </c>
      <c r="D122" s="3">
        <f>B122*bitcoin_futures!B126</f>
        <v>65424.2</v>
      </c>
      <c r="E122" s="3">
        <f>'Future Returns'!S122</f>
        <v>33700</v>
      </c>
      <c r="F122" s="3">
        <f>'Future Returns'!S122*F$4</f>
        <v>16850</v>
      </c>
      <c r="I122">
        <f>(C122-C121)*bitcoin_futures!B126</f>
        <v>149.19999999999999</v>
      </c>
      <c r="J122">
        <f>C122*bitcoin_futures!B126</f>
        <v>65424.2</v>
      </c>
      <c r="K122">
        <f t="shared" si="11"/>
        <v>-1050.000000000003</v>
      </c>
      <c r="M122">
        <f>-'Future CF'!Q122</f>
        <v>1220</v>
      </c>
      <c r="O122">
        <f t="shared" si="8"/>
        <v>115974.2</v>
      </c>
      <c r="P122">
        <f t="shared" si="12"/>
        <v>169.99999999999704</v>
      </c>
      <c r="Q122">
        <f t="shared" si="9"/>
        <v>2567.9499999999998</v>
      </c>
      <c r="R122">
        <f t="shared" si="13"/>
        <v>1.4658432651399797E-3</v>
      </c>
      <c r="S122">
        <f>R122-(bitcoin_futures!S126/100/360)</f>
        <v>1.3175099318066463E-3</v>
      </c>
    </row>
    <row r="123" spans="1:19">
      <c r="A123" t="str">
        <f>bitcoin_futures!A127</f>
        <v>17.06.2024</v>
      </c>
      <c r="B123">
        <f>ROUND(bitcoin_futures!D127/bitcoin_futures!B127, 0)</f>
        <v>1758</v>
      </c>
      <c r="C123">
        <f t="shared" ref="C123:E142" si="15">C$122</f>
        <v>1754</v>
      </c>
      <c r="D123">
        <f t="shared" si="15"/>
        <v>65424.2</v>
      </c>
      <c r="E123">
        <f t="shared" si="15"/>
        <v>33700</v>
      </c>
      <c r="F123">
        <f>'Future Returns'!S123*F$4</f>
        <v>16547.5</v>
      </c>
      <c r="I123">
        <f>(C123-C122)*bitcoin_futures!B127</f>
        <v>0</v>
      </c>
      <c r="J123">
        <f>C123*bitcoin_futures!B127</f>
        <v>66616.92</v>
      </c>
      <c r="K123">
        <f t="shared" si="11"/>
        <v>1192.7200000000012</v>
      </c>
      <c r="M123">
        <f>-'Future CF'!Q123</f>
        <v>-1270</v>
      </c>
      <c r="O123">
        <f t="shared" si="8"/>
        <v>116864.42</v>
      </c>
      <c r="P123">
        <f t="shared" si="12"/>
        <v>-77.279999999998836</v>
      </c>
      <c r="Q123">
        <f t="shared" si="9"/>
        <v>-302.5</v>
      </c>
      <c r="R123">
        <f t="shared" si="13"/>
        <v>-6.6127911300974953E-4</v>
      </c>
      <c r="S123">
        <f>R123-(bitcoin_futures!S127/100/360)</f>
        <v>-8.0952911300974958E-4</v>
      </c>
    </row>
    <row r="124" spans="1:19">
      <c r="A124" t="str">
        <f>bitcoin_futures!A128</f>
        <v>18.06.2024</v>
      </c>
      <c r="B124">
        <f>ROUND(bitcoin_futures!D128/bitcoin_futures!B128, 0)</f>
        <v>1758</v>
      </c>
      <c r="C124">
        <f t="shared" si="15"/>
        <v>1754</v>
      </c>
      <c r="D124">
        <f t="shared" si="15"/>
        <v>65424.2</v>
      </c>
      <c r="E124">
        <f t="shared" si="15"/>
        <v>33700</v>
      </c>
      <c r="F124">
        <f>'Future Returns'!S124*F$4</f>
        <v>16865</v>
      </c>
      <c r="I124">
        <f>(C124-C123)*bitcoin_futures!B128</f>
        <v>0</v>
      </c>
      <c r="J124">
        <f>C124*bitcoin_futures!B128</f>
        <v>64266.559999999998</v>
      </c>
      <c r="K124">
        <f t="shared" si="11"/>
        <v>-2350.3600000000006</v>
      </c>
      <c r="M124">
        <f>-'Future CF'!Q124</f>
        <v>2405</v>
      </c>
      <c r="O124">
        <f t="shared" si="8"/>
        <v>114831.56</v>
      </c>
      <c r="P124">
        <f t="shared" si="12"/>
        <v>54.639999999999418</v>
      </c>
      <c r="Q124">
        <f t="shared" si="9"/>
        <v>317.5</v>
      </c>
      <c r="R124">
        <f t="shared" si="13"/>
        <v>4.7582737707298775E-4</v>
      </c>
      <c r="S124">
        <f>R124-(bitcoin_futures!S128/100/360)</f>
        <v>3.2874404373965443E-4</v>
      </c>
    </row>
    <row r="125" spans="1:19">
      <c r="A125" t="str">
        <f>bitcoin_futures!A129</f>
        <v>19.06.2024</v>
      </c>
      <c r="B125">
        <f>ROUND(bitcoin_futures!D129/bitcoin_futures!B129, 0)</f>
        <v>1770</v>
      </c>
      <c r="C125">
        <f t="shared" si="15"/>
        <v>1754</v>
      </c>
      <c r="D125">
        <f t="shared" si="15"/>
        <v>65424.2</v>
      </c>
      <c r="E125">
        <f t="shared" si="15"/>
        <v>33700</v>
      </c>
      <c r="F125">
        <f>'Future Returns'!S125*F$4</f>
        <v>16263.75</v>
      </c>
      <c r="I125">
        <f>(C125-C124)*bitcoin_futures!B129</f>
        <v>0</v>
      </c>
      <c r="J125">
        <f>C125*bitcoin_futures!B129</f>
        <v>64266.559999999998</v>
      </c>
      <c r="K125">
        <f t="shared" si="11"/>
        <v>0</v>
      </c>
      <c r="M125">
        <f>-'Future CF'!Q125</f>
        <v>0</v>
      </c>
      <c r="O125">
        <f t="shared" si="8"/>
        <v>114230.31</v>
      </c>
      <c r="P125">
        <f t="shared" si="12"/>
        <v>0</v>
      </c>
      <c r="Q125">
        <f t="shared" si="9"/>
        <v>-601.25</v>
      </c>
      <c r="R125">
        <f t="shared" si="13"/>
        <v>0</v>
      </c>
      <c r="S125">
        <f>R125-(bitcoin_futures!S129/100/360)</f>
        <v>-1.4708333333333332E-4</v>
      </c>
    </row>
    <row r="126" spans="1:19">
      <c r="A126" t="str">
        <f>bitcoin_futures!A130</f>
        <v>20.06.2024</v>
      </c>
      <c r="B126">
        <f>ROUND(bitcoin_futures!D130/bitcoin_futures!B130, 0)</f>
        <v>1754</v>
      </c>
      <c r="C126">
        <f t="shared" si="15"/>
        <v>1754</v>
      </c>
      <c r="D126">
        <f t="shared" si="15"/>
        <v>65424.2</v>
      </c>
      <c r="E126">
        <f t="shared" si="15"/>
        <v>33700</v>
      </c>
      <c r="F126">
        <f>'Future Returns'!S126*F$4</f>
        <v>16263.75</v>
      </c>
      <c r="I126">
        <f>(C126-C125)*bitcoin_futures!B130</f>
        <v>0</v>
      </c>
      <c r="J126">
        <f>C126*bitcoin_futures!B130</f>
        <v>64968.159999999996</v>
      </c>
      <c r="K126">
        <f t="shared" si="11"/>
        <v>701.59999999999854</v>
      </c>
      <c r="M126">
        <f>-'Future CF'!Q126</f>
        <v>-620</v>
      </c>
      <c r="O126">
        <f t="shared" si="8"/>
        <v>114931.91</v>
      </c>
      <c r="P126">
        <f t="shared" si="12"/>
        <v>81.599999999998545</v>
      </c>
      <c r="Q126">
        <f t="shared" si="9"/>
        <v>7.2759576141834259E-12</v>
      </c>
      <c r="R126">
        <f t="shared" si="13"/>
        <v>7.0998559059880359E-4</v>
      </c>
      <c r="S126">
        <f>R126-(bitcoin_futures!S130/100/360)</f>
        <v>5.6381892393213696E-4</v>
      </c>
    </row>
    <row r="127" spans="1:19">
      <c r="A127" t="str">
        <f>bitcoin_futures!A131</f>
        <v>21.06.2024</v>
      </c>
      <c r="B127">
        <f>ROUND(bitcoin_futures!D131/bitcoin_futures!B131, 0)</f>
        <v>1751</v>
      </c>
      <c r="C127">
        <f t="shared" si="15"/>
        <v>1754</v>
      </c>
      <c r="D127">
        <f t="shared" si="15"/>
        <v>65424.2</v>
      </c>
      <c r="E127">
        <f t="shared" si="15"/>
        <v>33700</v>
      </c>
      <c r="F127">
        <f>'Future Returns'!S127*F$4</f>
        <v>16418.75</v>
      </c>
      <c r="I127">
        <f>(C127-C126)*bitcoin_futures!B131</f>
        <v>0</v>
      </c>
      <c r="J127">
        <f>C127*bitcoin_futures!B131</f>
        <v>64161.32</v>
      </c>
      <c r="K127">
        <f t="shared" si="11"/>
        <v>-806.83999999999651</v>
      </c>
      <c r="M127">
        <f>-'Future CF'!Q127</f>
        <v>865</v>
      </c>
      <c r="O127">
        <f t="shared" si="8"/>
        <v>114280.07</v>
      </c>
      <c r="P127">
        <f t="shared" si="12"/>
        <v>58.160000000003492</v>
      </c>
      <c r="Q127">
        <f t="shared" si="9"/>
        <v>155</v>
      </c>
      <c r="R127">
        <f t="shared" si="13"/>
        <v>5.0892513454011258E-4</v>
      </c>
      <c r="S127">
        <f>R127-(bitcoin_futures!S131/100/360)</f>
        <v>3.6195291231789031E-4</v>
      </c>
    </row>
    <row r="128" spans="1:19">
      <c r="A128" t="str">
        <f>bitcoin_futures!A132</f>
        <v>24.06.2024</v>
      </c>
      <c r="B128">
        <f>ROUND(bitcoin_futures!D132/bitcoin_futures!B132, 0)</f>
        <v>1776</v>
      </c>
      <c r="C128">
        <f t="shared" si="15"/>
        <v>1754</v>
      </c>
      <c r="D128">
        <f t="shared" si="15"/>
        <v>65424.2</v>
      </c>
      <c r="E128">
        <f t="shared" si="15"/>
        <v>33700</v>
      </c>
      <c r="F128">
        <f>'Future Returns'!S128*F$4</f>
        <v>16202.5</v>
      </c>
      <c r="I128">
        <f>(C128-C127)*bitcoin_futures!B132</f>
        <v>0</v>
      </c>
      <c r="J128">
        <f>C128*bitcoin_futures!B132</f>
        <v>59223.81</v>
      </c>
      <c r="K128">
        <f t="shared" si="11"/>
        <v>-4937.510000000002</v>
      </c>
      <c r="M128">
        <f>-'Future CF'!Q128</f>
        <v>5220</v>
      </c>
      <c r="O128">
        <f t="shared" si="8"/>
        <v>109126.31</v>
      </c>
      <c r="P128">
        <f t="shared" si="12"/>
        <v>282.48999999999796</v>
      </c>
      <c r="Q128">
        <f t="shared" si="9"/>
        <v>-216.25000000000728</v>
      </c>
      <c r="R128">
        <f t="shared" si="13"/>
        <v>2.5886516276413815E-3</v>
      </c>
      <c r="S128">
        <f>R128-(bitcoin_futures!S132/100/360)</f>
        <v>2.4409571831969369E-3</v>
      </c>
    </row>
    <row r="129" spans="1:19">
      <c r="A129" t="str">
        <f>bitcoin_futures!A133</f>
        <v>25.06.2024</v>
      </c>
      <c r="B129">
        <f>ROUND(bitcoin_futures!D133/bitcoin_futures!B133, 0)</f>
        <v>1755</v>
      </c>
      <c r="C129">
        <f t="shared" si="15"/>
        <v>1754</v>
      </c>
      <c r="D129">
        <f t="shared" si="15"/>
        <v>65424.2</v>
      </c>
      <c r="E129">
        <f t="shared" si="15"/>
        <v>33700</v>
      </c>
      <c r="F129">
        <f>'Future Returns'!S129*F$4</f>
        <v>14897.5</v>
      </c>
      <c r="I129">
        <f>(C129-C128)*bitcoin_futures!B133</f>
        <v>0</v>
      </c>
      <c r="J129">
        <f>C129*bitcoin_futures!B133</f>
        <v>61916.2</v>
      </c>
      <c r="K129">
        <f t="shared" si="11"/>
        <v>2692.3899999999994</v>
      </c>
      <c r="M129">
        <f>-'Future CF'!Q129</f>
        <v>-2960</v>
      </c>
      <c r="O129">
        <f t="shared" si="8"/>
        <v>110513.7</v>
      </c>
      <c r="P129">
        <f t="shared" si="12"/>
        <v>-267.61000000000058</v>
      </c>
      <c r="Q129">
        <f t="shared" si="9"/>
        <v>-1305</v>
      </c>
      <c r="R129">
        <f t="shared" si="13"/>
        <v>-2.4215097313726769E-3</v>
      </c>
      <c r="S129">
        <f>R129-(bitcoin_futures!S133/100/360)</f>
        <v>-2.5692875091504548E-3</v>
      </c>
    </row>
    <row r="130" spans="1:19">
      <c r="A130" t="str">
        <f>bitcoin_futures!A134</f>
        <v>26.06.2024</v>
      </c>
      <c r="B130">
        <f>ROUND(bitcoin_futures!D134/bitcoin_futures!B134, 0)</f>
        <v>1752</v>
      </c>
      <c r="C130">
        <f t="shared" si="15"/>
        <v>1754</v>
      </c>
      <c r="D130">
        <f t="shared" si="15"/>
        <v>65424.2</v>
      </c>
      <c r="E130">
        <f t="shared" si="15"/>
        <v>33700</v>
      </c>
      <c r="F130">
        <f>'Future Returns'!S130*F$4</f>
        <v>15637.5</v>
      </c>
      <c r="I130">
        <f>(C130-C129)*bitcoin_futures!B134</f>
        <v>0</v>
      </c>
      <c r="J130">
        <f>C130*bitcoin_futures!B134</f>
        <v>60881.340000000004</v>
      </c>
      <c r="K130">
        <f t="shared" si="11"/>
        <v>-1034.8599999999933</v>
      </c>
      <c r="M130">
        <f>-'Future CF'!Q130</f>
        <v>1120</v>
      </c>
      <c r="O130">
        <f t="shared" si="8"/>
        <v>110218.84</v>
      </c>
      <c r="P130">
        <f t="shared" si="12"/>
        <v>85.140000000006694</v>
      </c>
      <c r="Q130">
        <f t="shared" si="9"/>
        <v>739.99999999999272</v>
      </c>
      <c r="R130">
        <f t="shared" si="13"/>
        <v>7.7246321953675697E-4</v>
      </c>
      <c r="S130">
        <f>R130-(bitcoin_futures!S134/100/360)</f>
        <v>6.2449099731453478E-4</v>
      </c>
    </row>
    <row r="131" spans="1:19">
      <c r="A131" t="str">
        <f>bitcoin_futures!A135</f>
        <v>27.06.2024</v>
      </c>
      <c r="B131">
        <f>ROUND(bitcoin_futures!D135/bitcoin_futures!B135, 0)</f>
        <v>1758</v>
      </c>
      <c r="C131">
        <f t="shared" si="15"/>
        <v>1754</v>
      </c>
      <c r="D131">
        <f t="shared" si="15"/>
        <v>65424.2</v>
      </c>
      <c r="E131">
        <f t="shared" si="15"/>
        <v>33700</v>
      </c>
      <c r="F131">
        <f>'Future Returns'!S131*F$4</f>
        <v>15357.5</v>
      </c>
      <c r="I131">
        <f>(C131-C130)*bitcoin_futures!B135</f>
        <v>0</v>
      </c>
      <c r="J131">
        <f>C131*bitcoin_futures!B135</f>
        <v>61354.919999999991</v>
      </c>
      <c r="K131">
        <f t="shared" si="11"/>
        <v>473.57999999998719</v>
      </c>
      <c r="M131">
        <f>-'Future CF'!Q131</f>
        <v>-415</v>
      </c>
      <c r="O131">
        <f t="shared" si="8"/>
        <v>110412.41999999998</v>
      </c>
      <c r="P131">
        <f t="shared" si="12"/>
        <v>58.579999999987194</v>
      </c>
      <c r="Q131">
        <f t="shared" si="9"/>
        <v>-280</v>
      </c>
      <c r="R131">
        <f t="shared" si="13"/>
        <v>5.3055625445024392E-4</v>
      </c>
      <c r="S131">
        <f>R131-(bitcoin_futures!S135/100/360)</f>
        <v>3.8261181000579945E-4</v>
      </c>
    </row>
    <row r="132" spans="1:19">
      <c r="A132" t="str">
        <f>bitcoin_futures!A136</f>
        <v>28.06.2024</v>
      </c>
      <c r="B132">
        <f>ROUND(bitcoin_futures!D136/bitcoin_futures!B136, 0)</f>
        <v>1767</v>
      </c>
      <c r="C132">
        <f t="shared" si="15"/>
        <v>1754</v>
      </c>
      <c r="D132">
        <f t="shared" si="15"/>
        <v>65424.2</v>
      </c>
      <c r="E132">
        <f t="shared" si="15"/>
        <v>33700</v>
      </c>
      <c r="F132">
        <f>'Future Returns'!S132*F$4</f>
        <v>15461.25</v>
      </c>
      <c r="I132">
        <f>(C132-C131)*bitcoin_futures!B136</f>
        <v>0</v>
      </c>
      <c r="J132">
        <f>C132*bitcoin_futures!B136</f>
        <v>59881.56</v>
      </c>
      <c r="K132">
        <f t="shared" si="11"/>
        <v>-1473.3599999999933</v>
      </c>
      <c r="M132">
        <f>-'Future CF'!Q132</f>
        <v>1520</v>
      </c>
      <c r="O132">
        <f t="shared" si="8"/>
        <v>109042.81</v>
      </c>
      <c r="P132">
        <f t="shared" si="12"/>
        <v>46.640000000006694</v>
      </c>
      <c r="Q132">
        <f t="shared" si="9"/>
        <v>103.75000000000728</v>
      </c>
      <c r="R132">
        <f t="shared" si="13"/>
        <v>4.2772191949204809E-4</v>
      </c>
      <c r="S132">
        <f>R132-(bitcoin_futures!S136/100/360)</f>
        <v>2.7986080838093694E-4</v>
      </c>
    </row>
    <row r="133" spans="1:19">
      <c r="A133" t="str">
        <f>bitcoin_futures!A137</f>
        <v>01.07.2024</v>
      </c>
      <c r="B133">
        <f>ROUND(bitcoin_futures!D137/bitcoin_futures!B137, 0)</f>
        <v>1758</v>
      </c>
      <c r="C133">
        <f t="shared" si="15"/>
        <v>1754</v>
      </c>
      <c r="D133">
        <f t="shared" si="15"/>
        <v>65424.2</v>
      </c>
      <c r="E133">
        <f t="shared" si="15"/>
        <v>33700</v>
      </c>
      <c r="F133">
        <f>'Future Returns'!S133*F$4</f>
        <v>15081.25</v>
      </c>
      <c r="I133">
        <f>(C133-C132)*bitcoin_futures!B137</f>
        <v>0</v>
      </c>
      <c r="J133">
        <f>C133*bitcoin_futures!B137</f>
        <v>63144</v>
      </c>
      <c r="K133">
        <f t="shared" si="11"/>
        <v>3262.4400000000023</v>
      </c>
      <c r="M133">
        <f>-'Future CF'!Q133</f>
        <v>-3370</v>
      </c>
      <c r="O133">
        <f t="shared" si="8"/>
        <v>111925.25</v>
      </c>
      <c r="P133">
        <f t="shared" si="12"/>
        <v>-107.55999999999767</v>
      </c>
      <c r="Q133">
        <f t="shared" si="9"/>
        <v>-380</v>
      </c>
      <c r="R133">
        <f t="shared" si="13"/>
        <v>-9.6099852356816421E-4</v>
      </c>
      <c r="S133">
        <f>R133-(bitcoin_futures!S137/100/360)</f>
        <v>-1.1102207457903863E-3</v>
      </c>
    </row>
    <row r="134" spans="1:19">
      <c r="A134" t="str">
        <f>bitcoin_futures!A138</f>
        <v>02.07.2024</v>
      </c>
      <c r="B134">
        <f>ROUND(bitcoin_futures!D138/bitcoin_futures!B138, 0)</f>
        <v>1760</v>
      </c>
      <c r="C134">
        <f t="shared" si="15"/>
        <v>1754</v>
      </c>
      <c r="D134">
        <f t="shared" si="15"/>
        <v>65424.2</v>
      </c>
      <c r="E134">
        <f t="shared" si="15"/>
        <v>33700</v>
      </c>
      <c r="F134">
        <f>'Future Returns'!S134*F$4</f>
        <v>15923.75</v>
      </c>
      <c r="I134">
        <f>(C134-C133)*bitcoin_futures!B138</f>
        <v>0</v>
      </c>
      <c r="J134">
        <f>C134*bitcoin_futures!B138</f>
        <v>61775.88</v>
      </c>
      <c r="K134">
        <f t="shared" si="11"/>
        <v>-1368.1200000000026</v>
      </c>
      <c r="M134">
        <f>-'Future CF'!Q134</f>
        <v>1510</v>
      </c>
      <c r="O134">
        <f t="shared" si="8"/>
        <v>111399.63</v>
      </c>
      <c r="P134">
        <f t="shared" si="12"/>
        <v>141.87999999999738</v>
      </c>
      <c r="Q134">
        <f t="shared" si="9"/>
        <v>842.50000000000728</v>
      </c>
      <c r="R134">
        <f t="shared" si="13"/>
        <v>1.27361284772667E-3</v>
      </c>
      <c r="S134">
        <f>R134-(bitcoin_futures!S138/100/360)</f>
        <v>1.12461284772667E-3</v>
      </c>
    </row>
    <row r="135" spans="1:19">
      <c r="A135" t="str">
        <f>bitcoin_futures!A139</f>
        <v>03.07.2024</v>
      </c>
      <c r="B135">
        <f>ROUND(bitcoin_futures!D139/bitcoin_futures!B139, 0)</f>
        <v>1739</v>
      </c>
      <c r="C135">
        <f t="shared" si="15"/>
        <v>1754</v>
      </c>
      <c r="D135">
        <f t="shared" si="15"/>
        <v>65424.2</v>
      </c>
      <c r="E135">
        <f t="shared" si="15"/>
        <v>33700</v>
      </c>
      <c r="F135">
        <f>'Future Returns'!S135*F$4</f>
        <v>15546.25</v>
      </c>
      <c r="I135">
        <f>(C135-C134)*bitcoin_futures!B139</f>
        <v>0</v>
      </c>
      <c r="J135">
        <f>C135*bitcoin_futures!B139</f>
        <v>60407.759999999995</v>
      </c>
      <c r="K135">
        <f t="shared" si="11"/>
        <v>-1368.1200000000026</v>
      </c>
      <c r="M135">
        <f>-'Future CF'!Q135</f>
        <v>2360</v>
      </c>
      <c r="O135">
        <f t="shared" si="8"/>
        <v>109654.01</v>
      </c>
      <c r="P135">
        <f t="shared" si="12"/>
        <v>991.87999999999738</v>
      </c>
      <c r="Q135">
        <f t="shared" si="9"/>
        <v>-377.50000000000728</v>
      </c>
      <c r="R135">
        <f t="shared" si="13"/>
        <v>9.0455424293192505E-3</v>
      </c>
      <c r="S135">
        <f>R135-(bitcoin_futures!S139/100/360)</f>
        <v>8.8968479848748061E-3</v>
      </c>
    </row>
    <row r="136" spans="1:19">
      <c r="A136" t="str">
        <f>bitcoin_futures!A140</f>
        <v>04.07.2024</v>
      </c>
      <c r="B136">
        <f>ROUND(bitcoin_futures!D140/bitcoin_futures!B140, 0)</f>
        <v>1694</v>
      </c>
      <c r="C136">
        <f t="shared" si="15"/>
        <v>1754</v>
      </c>
      <c r="D136">
        <f t="shared" si="15"/>
        <v>65424.2</v>
      </c>
      <c r="E136">
        <f t="shared" si="15"/>
        <v>33700</v>
      </c>
      <c r="F136">
        <f>'Future Returns'!S136*F$4</f>
        <v>14956.25</v>
      </c>
      <c r="I136">
        <f>(C136-C135)*bitcoin_futures!B140</f>
        <v>0</v>
      </c>
      <c r="J136">
        <f>C136*bitcoin_futures!B140</f>
        <v>60407.759999999995</v>
      </c>
      <c r="K136">
        <f t="shared" si="11"/>
        <v>0</v>
      </c>
      <c r="M136">
        <f>-'Future CF'!Q136</f>
        <v>0</v>
      </c>
      <c r="O136">
        <f t="shared" si="8"/>
        <v>109064.01</v>
      </c>
      <c r="P136">
        <f t="shared" si="12"/>
        <v>0</v>
      </c>
      <c r="Q136">
        <f t="shared" si="9"/>
        <v>-590</v>
      </c>
      <c r="R136">
        <f t="shared" si="13"/>
        <v>0</v>
      </c>
      <c r="S136">
        <f>R136-(bitcoin_futures!S140/100/360)</f>
        <v>-1.482777777777778E-4</v>
      </c>
    </row>
    <row r="137" spans="1:19">
      <c r="A137" t="str">
        <f>bitcoin_futures!A141</f>
        <v>05.07.2024</v>
      </c>
      <c r="B137">
        <f>ROUND(bitcoin_futures!D141/bitcoin_futures!B141, 0)</f>
        <v>1756</v>
      </c>
      <c r="C137">
        <f t="shared" si="15"/>
        <v>1754</v>
      </c>
      <c r="D137">
        <f t="shared" si="15"/>
        <v>65424.2</v>
      </c>
      <c r="E137">
        <f t="shared" si="15"/>
        <v>33700</v>
      </c>
      <c r="F137">
        <f>'Future Returns'!S137*F$4</f>
        <v>14956.25</v>
      </c>
      <c r="I137">
        <f>(C137-C136)*bitcoin_futures!B141</f>
        <v>0</v>
      </c>
      <c r="J137">
        <f>C137*bitcoin_futures!B141</f>
        <v>56478.8</v>
      </c>
      <c r="K137">
        <f t="shared" si="11"/>
        <v>-3928.9599999999919</v>
      </c>
      <c r="M137">
        <f>-'Future CF'!Q137</f>
        <v>3140</v>
      </c>
      <c r="O137">
        <f t="shared" si="8"/>
        <v>105135.05</v>
      </c>
      <c r="P137">
        <f t="shared" si="12"/>
        <v>-788.95999999999185</v>
      </c>
      <c r="Q137">
        <f t="shared" si="9"/>
        <v>0</v>
      </c>
      <c r="R137">
        <f t="shared" si="13"/>
        <v>-7.5042528633409294E-3</v>
      </c>
      <c r="S137">
        <f>R137-(bitcoin_futures!S141/100/360)</f>
        <v>-7.6528361966742625E-3</v>
      </c>
    </row>
    <row r="138" spans="1:19">
      <c r="A138" t="str">
        <f>bitcoin_futures!A142</f>
        <v>08.07.2024</v>
      </c>
      <c r="B138">
        <f>ROUND(bitcoin_futures!D142/bitcoin_futures!B142, 0)</f>
        <v>1751</v>
      </c>
      <c r="C138">
        <f t="shared" si="15"/>
        <v>1754</v>
      </c>
      <c r="D138">
        <f t="shared" si="15"/>
        <v>65424.2</v>
      </c>
      <c r="E138">
        <f t="shared" si="15"/>
        <v>33700</v>
      </c>
      <c r="F138">
        <f>'Future Returns'!S138*F$4</f>
        <v>14171.25</v>
      </c>
      <c r="I138">
        <f>(C138-C137)*bitcoin_futures!B142</f>
        <v>0</v>
      </c>
      <c r="J138">
        <f>C138*bitcoin_futures!B142</f>
        <v>56408.639999999992</v>
      </c>
      <c r="K138">
        <f t="shared" si="11"/>
        <v>-70.160000000010768</v>
      </c>
      <c r="M138">
        <f>-'Future CF'!Q138</f>
        <v>-70</v>
      </c>
      <c r="O138">
        <f t="shared" si="8"/>
        <v>104279.88999999998</v>
      </c>
      <c r="P138">
        <f t="shared" si="12"/>
        <v>-140.16000000001077</v>
      </c>
      <c r="Q138">
        <f t="shared" si="9"/>
        <v>-785.00000000000728</v>
      </c>
      <c r="R138">
        <f t="shared" si="13"/>
        <v>-1.3440750656719218E-3</v>
      </c>
      <c r="S138">
        <f>R138-(bitcoin_futures!S142/100/360)</f>
        <v>-1.493047287894144E-3</v>
      </c>
    </row>
    <row r="139" spans="1:19">
      <c r="A139" t="str">
        <f>bitcoin_futures!A143</f>
        <v>09.07.2024</v>
      </c>
      <c r="B139">
        <f>ROUND(bitcoin_futures!D143/bitcoin_futures!B143, 0)</f>
        <v>1753</v>
      </c>
      <c r="C139">
        <f t="shared" si="15"/>
        <v>1754</v>
      </c>
      <c r="D139">
        <f t="shared" si="15"/>
        <v>65424.2</v>
      </c>
      <c r="E139">
        <f t="shared" si="15"/>
        <v>33700</v>
      </c>
      <c r="F139">
        <f>'Future Returns'!S139*F$4</f>
        <v>14188.75</v>
      </c>
      <c r="I139">
        <f>(C139-C138)*bitcoin_futures!B143</f>
        <v>0</v>
      </c>
      <c r="J139">
        <f>C139*bitcoin_futures!B143</f>
        <v>57811.840000000004</v>
      </c>
      <c r="K139">
        <f t="shared" si="11"/>
        <v>1403.2000000000116</v>
      </c>
      <c r="M139">
        <f>-'Future CF'!Q139</f>
        <v>-1405</v>
      </c>
      <c r="O139">
        <f t="shared" si="8"/>
        <v>105700.59</v>
      </c>
      <c r="P139">
        <f t="shared" si="12"/>
        <v>-1.7999999999883585</v>
      </c>
      <c r="Q139">
        <f t="shared" si="9"/>
        <v>17.5</v>
      </c>
      <c r="R139">
        <f t="shared" si="13"/>
        <v>-1.7029233233119689E-5</v>
      </c>
      <c r="S139">
        <f>R139-(bitcoin_futures!S143/100/360)</f>
        <v>-1.6494589989978636E-4</v>
      </c>
    </row>
    <row r="140" spans="1:19">
      <c r="A140" t="str">
        <f>bitcoin_futures!A144</f>
        <v>10.07.2024</v>
      </c>
      <c r="B140">
        <f>ROUND(bitcoin_futures!D144/bitcoin_futures!B144, 0)</f>
        <v>1759</v>
      </c>
      <c r="C140">
        <f t="shared" si="15"/>
        <v>1754</v>
      </c>
      <c r="D140">
        <f t="shared" si="15"/>
        <v>65424.2</v>
      </c>
      <c r="E140">
        <f t="shared" si="15"/>
        <v>33700</v>
      </c>
      <c r="F140">
        <f>'Future Returns'!S140*F$4</f>
        <v>14540</v>
      </c>
      <c r="I140">
        <f>(C140-C139)*bitcoin_futures!B144</f>
        <v>0</v>
      </c>
      <c r="J140">
        <f>C140*bitcoin_futures!B144</f>
        <v>57303.18</v>
      </c>
      <c r="K140">
        <f t="shared" si="11"/>
        <v>-508.66000000000349</v>
      </c>
      <c r="M140">
        <f>-'Future CF'!Q140</f>
        <v>535</v>
      </c>
      <c r="O140">
        <f t="shared" si="8"/>
        <v>105543.18</v>
      </c>
      <c r="P140">
        <f t="shared" si="12"/>
        <v>26.339999999996508</v>
      </c>
      <c r="Q140">
        <f t="shared" si="9"/>
        <v>351.25</v>
      </c>
      <c r="R140">
        <f t="shared" si="13"/>
        <v>2.4956610176040279E-4</v>
      </c>
      <c r="S140">
        <f>R140-(bitcoin_futures!S144/100/360)</f>
        <v>1.0151054620484724E-4</v>
      </c>
    </row>
    <row r="141" spans="1:19">
      <c r="A141" t="str">
        <f>bitcoin_futures!A145</f>
        <v>11.07.2024</v>
      </c>
      <c r="B141">
        <f>ROUND(bitcoin_futures!D145/bitcoin_futures!B145, 0)</f>
        <v>1761</v>
      </c>
      <c r="C141">
        <f t="shared" si="15"/>
        <v>1754</v>
      </c>
      <c r="D141">
        <f t="shared" si="15"/>
        <v>65424.2</v>
      </c>
      <c r="E141">
        <f t="shared" si="15"/>
        <v>33700</v>
      </c>
      <c r="F141">
        <f>'Future Returns'!S141*F$4</f>
        <v>14406.25</v>
      </c>
      <c r="I141">
        <f>(C141-C140)*bitcoin_futures!B145</f>
        <v>0</v>
      </c>
      <c r="J141">
        <f>C141*bitcoin_futures!B145</f>
        <v>57355.8</v>
      </c>
      <c r="K141">
        <f t="shared" si="11"/>
        <v>52.620000000002619</v>
      </c>
      <c r="M141">
        <f>-'Future CF'!Q141</f>
        <v>45</v>
      </c>
      <c r="O141">
        <f t="shared" ref="O141:O204" si="16">J141+E141+F141</f>
        <v>105462.05</v>
      </c>
      <c r="P141">
        <f t="shared" si="12"/>
        <v>97.620000000002619</v>
      </c>
      <c r="Q141">
        <f t="shared" si="9"/>
        <v>-133.74999999999272</v>
      </c>
      <c r="R141">
        <f t="shared" si="13"/>
        <v>9.2564102442539871E-4</v>
      </c>
      <c r="S141">
        <f>R141-(bitcoin_futures!S145/100/360)</f>
        <v>7.7791880220317655E-4</v>
      </c>
    </row>
    <row r="142" spans="1:19">
      <c r="A142" t="str">
        <f>bitcoin_futures!A146</f>
        <v>12.07.2024</v>
      </c>
      <c r="B142">
        <f>ROUND(bitcoin_futures!D146/bitcoin_futures!B146, 0)</f>
        <v>1764</v>
      </c>
      <c r="C142">
        <f t="shared" si="15"/>
        <v>1754</v>
      </c>
      <c r="D142">
        <f t="shared" si="15"/>
        <v>65424.2</v>
      </c>
      <c r="E142">
        <f t="shared" si="15"/>
        <v>33700</v>
      </c>
      <c r="F142">
        <f>'Future Returns'!S142*F$4</f>
        <v>14395</v>
      </c>
      <c r="I142">
        <f>(C142-C141)*bitcoin_futures!B146</f>
        <v>0</v>
      </c>
      <c r="J142">
        <f>C142*bitcoin_futures!B146</f>
        <v>57618.9</v>
      </c>
      <c r="K142">
        <f t="shared" si="11"/>
        <v>263.09999999999854</v>
      </c>
      <c r="M142">
        <f>-'Future CF'!Q142</f>
        <v>-265</v>
      </c>
      <c r="O142">
        <f t="shared" si="16"/>
        <v>105713.9</v>
      </c>
      <c r="P142">
        <f t="shared" si="12"/>
        <v>-1.9000000000014552</v>
      </c>
      <c r="Q142">
        <f t="shared" ref="Q142:Q205" si="17">O142-O141-K142</f>
        <v>-11.250000000007276</v>
      </c>
      <c r="R142">
        <f t="shared" si="13"/>
        <v>-1.7973038550289557E-5</v>
      </c>
      <c r="S142">
        <f>R142-(bitcoin_futures!S146/100/360)</f>
        <v>-1.6647303855028955E-4</v>
      </c>
    </row>
    <row r="143" spans="1:19" s="3" customFormat="1">
      <c r="A143" s="3" t="str">
        <f>bitcoin_futures!A147</f>
        <v>15.07.2024</v>
      </c>
      <c r="B143">
        <f>ROUND(bitcoin_futures!D147/bitcoin_futures!B147, 0)</f>
        <v>1759</v>
      </c>
      <c r="C143" s="3">
        <f>B143</f>
        <v>1759</v>
      </c>
      <c r="D143" s="3">
        <f>B143*bitcoin_futures!B147</f>
        <v>63587.85</v>
      </c>
      <c r="E143" s="3">
        <f>'Future Returns'!S143</f>
        <v>29220</v>
      </c>
      <c r="F143" s="3">
        <f>'Future Returns'!S143*F$4</f>
        <v>14610</v>
      </c>
      <c r="I143">
        <f>(C143-C142)*bitcoin_futures!B147</f>
        <v>180.75</v>
      </c>
      <c r="J143">
        <f>C143*bitcoin_futures!B147</f>
        <v>63587.85</v>
      </c>
      <c r="K143">
        <f t="shared" ref="K143:K206" si="18">J143-J142-I143</f>
        <v>5788.1999999999971</v>
      </c>
      <c r="M143">
        <f>-'Future CF'!Q143</f>
        <v>-5855</v>
      </c>
      <c r="O143">
        <f t="shared" si="16"/>
        <v>107417.85</v>
      </c>
      <c r="P143">
        <f t="shared" si="12"/>
        <v>-66.80000000000291</v>
      </c>
      <c r="Q143">
        <f t="shared" si="17"/>
        <v>-4084.2499999999854</v>
      </c>
      <c r="R143">
        <f t="shared" si="13"/>
        <v>-6.2187057365235767E-4</v>
      </c>
      <c r="S143">
        <f>R143-(bitcoin_futures!S147/100/360)</f>
        <v>-7.7084279587457988E-4</v>
      </c>
    </row>
    <row r="144" spans="1:19">
      <c r="A144" t="str">
        <f>bitcoin_futures!A148</f>
        <v>16.07.2024</v>
      </c>
      <c r="B144">
        <f>ROUND(bitcoin_futures!D148/bitcoin_futures!B148, 0)</f>
        <v>1747</v>
      </c>
      <c r="C144">
        <f t="shared" ref="C144:E165" si="19">C$143</f>
        <v>1759</v>
      </c>
      <c r="D144">
        <f t="shared" si="19"/>
        <v>63587.85</v>
      </c>
      <c r="E144">
        <f t="shared" si="19"/>
        <v>29220</v>
      </c>
      <c r="F144">
        <f>'Future Returns'!S144*F$4</f>
        <v>16088.75</v>
      </c>
      <c r="I144">
        <f>(C144-C143)*bitcoin_futures!B148</f>
        <v>0</v>
      </c>
      <c r="J144">
        <f>C144*bitcoin_futures!B148</f>
        <v>65382.030000000006</v>
      </c>
      <c r="K144">
        <f t="shared" si="18"/>
        <v>1794.1800000000076</v>
      </c>
      <c r="M144">
        <f>-'Future CF'!Q144</f>
        <v>-1775</v>
      </c>
      <c r="O144">
        <f t="shared" si="16"/>
        <v>110690.78</v>
      </c>
      <c r="P144">
        <f t="shared" ref="P144:P207" si="20">K144+M144</f>
        <v>19.180000000007567</v>
      </c>
      <c r="Q144">
        <f t="shared" si="17"/>
        <v>1478.7499999999854</v>
      </c>
      <c r="R144">
        <f t="shared" ref="R144:R207" si="21">P144/O144</f>
        <v>1.732754977425181E-4</v>
      </c>
      <c r="S144">
        <f>R144-(bitcoin_futures!S148/100/360)</f>
        <v>2.4469942186962536E-5</v>
      </c>
    </row>
    <row r="145" spans="1:19">
      <c r="A145" t="str">
        <f>bitcoin_futures!A149</f>
        <v>17.07.2024</v>
      </c>
      <c r="B145">
        <f>ROUND(bitcoin_futures!D149/bitcoin_futures!B149, 0)</f>
        <v>1754</v>
      </c>
      <c r="C145">
        <f t="shared" si="19"/>
        <v>1759</v>
      </c>
      <c r="D145">
        <f t="shared" si="19"/>
        <v>63587.85</v>
      </c>
      <c r="E145">
        <f t="shared" si="19"/>
        <v>29220</v>
      </c>
      <c r="F145">
        <f>'Future Returns'!S145*F$4</f>
        <v>16532.5</v>
      </c>
      <c r="I145">
        <f>(C145-C144)*bitcoin_futures!B149</f>
        <v>0</v>
      </c>
      <c r="J145">
        <f>C145*bitcoin_futures!B149</f>
        <v>64801.560000000005</v>
      </c>
      <c r="K145">
        <f t="shared" si="18"/>
        <v>-580.47000000000116</v>
      </c>
      <c r="M145">
        <f>-'Future CF'!Q145</f>
        <v>730</v>
      </c>
      <c r="O145">
        <f t="shared" si="16"/>
        <v>110554.06</v>
      </c>
      <c r="P145">
        <f t="shared" si="20"/>
        <v>149.52999999999884</v>
      </c>
      <c r="Q145">
        <f t="shared" si="17"/>
        <v>443.75</v>
      </c>
      <c r="R145">
        <f t="shared" si="21"/>
        <v>1.352550960136596E-3</v>
      </c>
      <c r="S145">
        <f>R145-(bitcoin_futures!S149/100/360)</f>
        <v>1.2041620712477071E-3</v>
      </c>
    </row>
    <row r="146" spans="1:19">
      <c r="A146" t="str">
        <f>bitcoin_futures!A150</f>
        <v>18.07.2024</v>
      </c>
      <c r="B146">
        <f>ROUND(bitcoin_futures!D150/bitcoin_futures!B150, 0)</f>
        <v>1754</v>
      </c>
      <c r="C146">
        <f t="shared" si="19"/>
        <v>1759</v>
      </c>
      <c r="D146">
        <f t="shared" si="19"/>
        <v>63587.85</v>
      </c>
      <c r="E146">
        <f t="shared" si="19"/>
        <v>29220</v>
      </c>
      <c r="F146">
        <f>'Future Returns'!S146*F$4</f>
        <v>16350</v>
      </c>
      <c r="I146">
        <f>(C146-C145)*bitcoin_futures!B150</f>
        <v>0</v>
      </c>
      <c r="J146">
        <f>C146*bitcoin_futures!B150</f>
        <v>63710.979999999996</v>
      </c>
      <c r="K146">
        <f t="shared" si="18"/>
        <v>-1090.580000000009</v>
      </c>
      <c r="M146">
        <f>-'Future CF'!Q146</f>
        <v>1105</v>
      </c>
      <c r="O146">
        <f t="shared" si="16"/>
        <v>109280.98</v>
      </c>
      <c r="P146">
        <f t="shared" si="20"/>
        <v>14.419999999990978</v>
      </c>
      <c r="Q146">
        <f t="shared" si="17"/>
        <v>-182.49999999999272</v>
      </c>
      <c r="R146">
        <f t="shared" si="21"/>
        <v>1.3195342867524594E-4</v>
      </c>
      <c r="S146">
        <f>R146-(bitcoin_futures!S150/100/360)</f>
        <v>-1.6435460213642939E-5</v>
      </c>
    </row>
    <row r="147" spans="1:19">
      <c r="A147" t="str">
        <f>bitcoin_futures!A151</f>
        <v>19.07.2024</v>
      </c>
      <c r="B147">
        <f>ROUND(bitcoin_futures!D151/bitcoin_futures!B151, 0)</f>
        <v>1749</v>
      </c>
      <c r="C147">
        <f t="shared" si="19"/>
        <v>1759</v>
      </c>
      <c r="D147">
        <f t="shared" si="19"/>
        <v>63587.85</v>
      </c>
      <c r="E147">
        <f t="shared" si="19"/>
        <v>29220</v>
      </c>
      <c r="F147">
        <f>'Future Returns'!S147*F$4</f>
        <v>16073.75</v>
      </c>
      <c r="I147">
        <f>(C147-C146)*bitcoin_futures!B151</f>
        <v>0</v>
      </c>
      <c r="J147">
        <f>C147*bitcoin_futures!B151</f>
        <v>67545.599999999991</v>
      </c>
      <c r="K147">
        <f t="shared" si="18"/>
        <v>3834.6199999999953</v>
      </c>
      <c r="M147">
        <f>-'Future CF'!Q147</f>
        <v>-3950</v>
      </c>
      <c r="O147">
        <f t="shared" si="16"/>
        <v>112839.34999999999</v>
      </c>
      <c r="P147">
        <f t="shared" si="20"/>
        <v>-115.38000000000466</v>
      </c>
      <c r="Q147">
        <f t="shared" si="17"/>
        <v>-276.25</v>
      </c>
      <c r="R147">
        <f t="shared" si="21"/>
        <v>-1.0225156383832828E-3</v>
      </c>
      <c r="S147">
        <f>R147-(bitcoin_futures!S151/100/360)</f>
        <v>-1.171098971716616E-3</v>
      </c>
    </row>
    <row r="148" spans="1:19">
      <c r="A148" t="str">
        <f>bitcoin_futures!A152</f>
        <v>22.07.2024</v>
      </c>
      <c r="B148">
        <f>ROUND(bitcoin_futures!D152/bitcoin_futures!B152, 0)</f>
        <v>1743</v>
      </c>
      <c r="C148">
        <f t="shared" si="19"/>
        <v>1759</v>
      </c>
      <c r="D148">
        <f t="shared" si="19"/>
        <v>63587.85</v>
      </c>
      <c r="E148">
        <f t="shared" si="19"/>
        <v>29220</v>
      </c>
      <c r="F148">
        <f>'Future Returns'!S148*F$4</f>
        <v>17061.25</v>
      </c>
      <c r="I148">
        <f>(C148-C147)*bitcoin_futures!B152</f>
        <v>0</v>
      </c>
      <c r="J148">
        <f>C148*bitcoin_futures!B152</f>
        <v>68477.87</v>
      </c>
      <c r="K148">
        <f t="shared" si="18"/>
        <v>932.27000000000407</v>
      </c>
      <c r="M148">
        <f>-'Future CF'!Q148</f>
        <v>-845</v>
      </c>
      <c r="O148">
        <f t="shared" si="16"/>
        <v>114759.12</v>
      </c>
      <c r="P148">
        <f t="shared" si="20"/>
        <v>87.270000000004075</v>
      </c>
      <c r="Q148">
        <f t="shared" si="17"/>
        <v>987.5</v>
      </c>
      <c r="R148">
        <f t="shared" si="21"/>
        <v>7.6046243644953076E-4</v>
      </c>
      <c r="S148">
        <f>R148-(bitcoin_futures!S152/100/360)</f>
        <v>6.1121243644953079E-4</v>
      </c>
    </row>
    <row r="149" spans="1:19">
      <c r="A149" t="str">
        <f>bitcoin_futures!A153</f>
        <v>23.07.2024</v>
      </c>
      <c r="B149">
        <f>ROUND(bitcoin_futures!D153/bitcoin_futures!B153, 0)</f>
        <v>1763</v>
      </c>
      <c r="C149">
        <f t="shared" si="19"/>
        <v>1759</v>
      </c>
      <c r="D149">
        <f t="shared" si="19"/>
        <v>63587.85</v>
      </c>
      <c r="E149">
        <f t="shared" si="19"/>
        <v>29220</v>
      </c>
      <c r="F149">
        <f>'Future Returns'!S149*F$4</f>
        <v>17272.5</v>
      </c>
      <c r="I149">
        <f>(C149-C148)*bitcoin_futures!B153</f>
        <v>0</v>
      </c>
      <c r="J149">
        <f>C149*bitcoin_futures!B153</f>
        <v>65681.060000000012</v>
      </c>
      <c r="K149">
        <f t="shared" si="18"/>
        <v>-2796.8099999999831</v>
      </c>
      <c r="M149">
        <f>-'Future CF'!Q149</f>
        <v>2795</v>
      </c>
      <c r="O149">
        <f t="shared" si="16"/>
        <v>112173.56000000001</v>
      </c>
      <c r="P149">
        <f t="shared" si="20"/>
        <v>-1.8099999999831198</v>
      </c>
      <c r="Q149">
        <f t="shared" si="17"/>
        <v>211.25</v>
      </c>
      <c r="R149">
        <f t="shared" si="21"/>
        <v>-1.6135709698284692E-5</v>
      </c>
      <c r="S149">
        <f>R149-(bitcoin_futures!S153/100/360)</f>
        <v>-1.6535793192050692E-4</v>
      </c>
    </row>
    <row r="150" spans="1:19">
      <c r="A150" t="str">
        <f>bitcoin_futures!A154</f>
        <v>24.07.2024</v>
      </c>
      <c r="B150">
        <f>ROUND(bitcoin_futures!D154/bitcoin_futures!B154, 0)</f>
        <v>1761</v>
      </c>
      <c r="C150">
        <f t="shared" si="19"/>
        <v>1759</v>
      </c>
      <c r="D150">
        <f t="shared" si="19"/>
        <v>63587.85</v>
      </c>
      <c r="E150">
        <f t="shared" si="19"/>
        <v>29220</v>
      </c>
      <c r="F150">
        <f>'Future Returns'!S150*F$4</f>
        <v>16573.75</v>
      </c>
      <c r="I150">
        <f>(C150-C149)*bitcoin_futures!B154</f>
        <v>0</v>
      </c>
      <c r="J150">
        <f>C150*bitcoin_futures!B154</f>
        <v>65821.78</v>
      </c>
      <c r="K150">
        <f t="shared" si="18"/>
        <v>140.71999999998661</v>
      </c>
      <c r="M150">
        <f>-'Future CF'!Q150</f>
        <v>-150</v>
      </c>
      <c r="O150">
        <f t="shared" si="16"/>
        <v>111615.53</v>
      </c>
      <c r="P150">
        <f t="shared" si="20"/>
        <v>-9.2800000000133878</v>
      </c>
      <c r="Q150">
        <f t="shared" si="17"/>
        <v>-698.75</v>
      </c>
      <c r="R150">
        <f t="shared" si="21"/>
        <v>-8.3142551937112941E-5</v>
      </c>
      <c r="S150">
        <f>R150-(bitcoin_futures!S154/100/360)</f>
        <v>-2.324203297148907E-4</v>
      </c>
    </row>
    <row r="151" spans="1:19">
      <c r="A151" t="str">
        <f>bitcoin_futures!A155</f>
        <v>25.07.2024</v>
      </c>
      <c r="B151">
        <f>ROUND(bitcoin_futures!D155/bitcoin_futures!B155, 0)</f>
        <v>1758</v>
      </c>
      <c r="C151">
        <f t="shared" si="19"/>
        <v>1759</v>
      </c>
      <c r="D151">
        <f t="shared" si="19"/>
        <v>63587.85</v>
      </c>
      <c r="E151">
        <f t="shared" si="19"/>
        <v>29220</v>
      </c>
      <c r="F151">
        <f>'Future Returns'!S151*F$4</f>
        <v>16611.25</v>
      </c>
      <c r="I151">
        <f>(C151-C150)*bitcoin_futures!B155</f>
        <v>0</v>
      </c>
      <c r="J151">
        <f>C151*bitcoin_futures!B155</f>
        <v>64783.969999999994</v>
      </c>
      <c r="K151">
        <f t="shared" si="18"/>
        <v>-1037.8100000000049</v>
      </c>
      <c r="M151">
        <f>-'Future CF'!Q151</f>
        <v>1055</v>
      </c>
      <c r="O151">
        <f t="shared" si="16"/>
        <v>110615.22</v>
      </c>
      <c r="P151">
        <f t="shared" si="20"/>
        <v>17.189999999995052</v>
      </c>
      <c r="Q151">
        <f t="shared" si="17"/>
        <v>37.500000000007276</v>
      </c>
      <c r="R151">
        <f t="shared" si="21"/>
        <v>1.5540356923753396E-4</v>
      </c>
      <c r="S151">
        <f>R151-(bitcoin_futures!S155/100/360)</f>
        <v>5.8757914597561795E-6</v>
      </c>
    </row>
    <row r="152" spans="1:19">
      <c r="A152" t="str">
        <f>bitcoin_futures!A156</f>
        <v>26.07.2024</v>
      </c>
      <c r="B152">
        <f>ROUND(bitcoin_futures!D156/bitcoin_futures!B156, 0)</f>
        <v>1748</v>
      </c>
      <c r="C152">
        <f t="shared" si="19"/>
        <v>1759</v>
      </c>
      <c r="D152">
        <f t="shared" si="19"/>
        <v>63587.85</v>
      </c>
      <c r="E152">
        <f t="shared" si="19"/>
        <v>29220</v>
      </c>
      <c r="F152">
        <f>'Future Returns'!S152*F$4</f>
        <v>16347.5</v>
      </c>
      <c r="I152">
        <f>(C152-C151)*bitcoin_futures!B156</f>
        <v>0</v>
      </c>
      <c r="J152">
        <f>C152*bitcoin_futures!B156</f>
        <v>68231.61</v>
      </c>
      <c r="K152">
        <f t="shared" si="18"/>
        <v>3447.6400000000067</v>
      </c>
      <c r="M152">
        <f>-'Future CF'!Q152</f>
        <v>-3385</v>
      </c>
      <c r="O152">
        <f t="shared" si="16"/>
        <v>113799.11</v>
      </c>
      <c r="P152">
        <f t="shared" si="20"/>
        <v>62.640000000006694</v>
      </c>
      <c r="Q152">
        <f t="shared" si="17"/>
        <v>-263.75000000000728</v>
      </c>
      <c r="R152">
        <f t="shared" si="21"/>
        <v>5.5044367218695027E-4</v>
      </c>
      <c r="S152">
        <f>R152-(bitcoin_futures!S156/100/360)</f>
        <v>4.015270055202836E-4</v>
      </c>
    </row>
    <row r="153" spans="1:19">
      <c r="A153" t="str">
        <f>bitcoin_futures!A157</f>
        <v>29.07.2024</v>
      </c>
      <c r="B153">
        <f>ROUND(bitcoin_futures!D157/bitcoin_futures!B157, 0)</f>
        <v>1758</v>
      </c>
      <c r="C153">
        <f t="shared" si="19"/>
        <v>1759</v>
      </c>
      <c r="D153">
        <f t="shared" si="19"/>
        <v>63587.85</v>
      </c>
      <c r="E153">
        <f t="shared" si="19"/>
        <v>29220</v>
      </c>
      <c r="F153">
        <f>'Future Returns'!S153*F$4</f>
        <v>17193.75</v>
      </c>
      <c r="I153">
        <f>(C153-C152)*bitcoin_futures!B157</f>
        <v>0</v>
      </c>
      <c r="J153">
        <f>C153*bitcoin_futures!B157</f>
        <v>67440.060000000012</v>
      </c>
      <c r="K153">
        <f t="shared" si="18"/>
        <v>-791.54999999998836</v>
      </c>
      <c r="M153">
        <f>-'Future CF'!Q153</f>
        <v>915</v>
      </c>
      <c r="O153">
        <f t="shared" si="16"/>
        <v>113853.81000000001</v>
      </c>
      <c r="P153">
        <f t="shared" si="20"/>
        <v>123.45000000001164</v>
      </c>
      <c r="Q153">
        <f t="shared" si="17"/>
        <v>846.25</v>
      </c>
      <c r="R153">
        <f t="shared" si="21"/>
        <v>1.0842851899291875E-3</v>
      </c>
      <c r="S153">
        <f>R153-(bitcoin_futures!S157/100/360)</f>
        <v>9.3478518992918755E-4</v>
      </c>
    </row>
    <row r="154" spans="1:19">
      <c r="A154" t="str">
        <f>bitcoin_futures!A158</f>
        <v>30.07.2024</v>
      </c>
      <c r="B154">
        <f>ROUND(bitcoin_futures!D158/bitcoin_futures!B158, 0)</f>
        <v>1752</v>
      </c>
      <c r="C154">
        <f t="shared" si="19"/>
        <v>1759</v>
      </c>
      <c r="D154">
        <f t="shared" si="19"/>
        <v>63587.85</v>
      </c>
      <c r="E154">
        <f t="shared" si="19"/>
        <v>29220</v>
      </c>
      <c r="F154">
        <f>'Future Returns'!S154*F$4</f>
        <v>16965</v>
      </c>
      <c r="I154">
        <f>(C154-C153)*bitcoin_futures!B158</f>
        <v>0</v>
      </c>
      <c r="J154">
        <f>C154*bitcoin_futures!B158</f>
        <v>66050.45</v>
      </c>
      <c r="K154">
        <f t="shared" si="18"/>
        <v>-1389.6100000000151</v>
      </c>
      <c r="M154">
        <f>-'Future CF'!Q154</f>
        <v>1475</v>
      </c>
      <c r="O154">
        <f t="shared" si="16"/>
        <v>112235.45</v>
      </c>
      <c r="P154">
        <f t="shared" si="20"/>
        <v>85.389999999984866</v>
      </c>
      <c r="Q154">
        <f t="shared" si="17"/>
        <v>-228.75</v>
      </c>
      <c r="R154">
        <f t="shared" si="21"/>
        <v>7.608113122902333E-4</v>
      </c>
      <c r="S154">
        <f>R154-(bitcoin_futures!S158/100/360)</f>
        <v>6.1125575673467774E-4</v>
      </c>
    </row>
    <row r="155" spans="1:19">
      <c r="A155" t="str">
        <f>bitcoin_futures!A159</f>
        <v>31.07.2024</v>
      </c>
      <c r="B155">
        <f>ROUND(bitcoin_futures!D159/bitcoin_futures!B159, 0)</f>
        <v>1771</v>
      </c>
      <c r="C155">
        <f t="shared" si="19"/>
        <v>1759</v>
      </c>
      <c r="D155">
        <f t="shared" si="19"/>
        <v>63587.85</v>
      </c>
      <c r="E155">
        <f t="shared" si="19"/>
        <v>29220</v>
      </c>
      <c r="F155">
        <f>'Future Returns'!S155*F$4</f>
        <v>16596.25</v>
      </c>
      <c r="I155">
        <f>(C155-C154)*bitcoin_futures!B159</f>
        <v>0</v>
      </c>
      <c r="J155">
        <f>C155*bitcoin_futures!B159</f>
        <v>65399.62</v>
      </c>
      <c r="K155">
        <f t="shared" si="18"/>
        <v>-650.82999999999447</v>
      </c>
      <c r="M155">
        <f>-'Future CF'!Q155</f>
        <v>700</v>
      </c>
      <c r="O155">
        <f t="shared" si="16"/>
        <v>111215.87</v>
      </c>
      <c r="P155">
        <f t="shared" si="20"/>
        <v>49.17000000000553</v>
      </c>
      <c r="Q155">
        <f t="shared" si="17"/>
        <v>-368.75000000000728</v>
      </c>
      <c r="R155">
        <f t="shared" si="21"/>
        <v>4.4211316244709977E-4</v>
      </c>
      <c r="S155">
        <f>R155-(bitcoin_futures!S159/100/360)</f>
        <v>2.9294649578043308E-4</v>
      </c>
    </row>
    <row r="156" spans="1:19">
      <c r="A156" t="str">
        <f>bitcoin_futures!A160</f>
        <v>01.08.2024</v>
      </c>
      <c r="B156">
        <f>ROUND(bitcoin_futures!D160/bitcoin_futures!B160, 0)</f>
        <v>1753</v>
      </c>
      <c r="C156">
        <f t="shared" si="19"/>
        <v>1759</v>
      </c>
      <c r="D156">
        <f t="shared" si="19"/>
        <v>63587.85</v>
      </c>
      <c r="E156">
        <f t="shared" si="19"/>
        <v>29220</v>
      </c>
      <c r="F156">
        <f>'Future Returns'!S156*F$4</f>
        <v>16421.25</v>
      </c>
      <c r="I156">
        <f>(C156-C155)*bitcoin_futures!B160</f>
        <v>0</v>
      </c>
      <c r="J156">
        <f>C156*bitcoin_futures!B160</f>
        <v>63447.13</v>
      </c>
      <c r="K156">
        <f t="shared" si="18"/>
        <v>-1952.4900000000052</v>
      </c>
      <c r="M156">
        <f>-'Future CF'!Q156</f>
        <v>1895</v>
      </c>
      <c r="O156">
        <f t="shared" si="16"/>
        <v>109088.38</v>
      </c>
      <c r="P156">
        <f t="shared" si="20"/>
        <v>-57.490000000005239</v>
      </c>
      <c r="Q156">
        <f t="shared" si="17"/>
        <v>-174.99999999998545</v>
      </c>
      <c r="R156">
        <f t="shared" si="21"/>
        <v>-5.2700388437343403E-4</v>
      </c>
      <c r="S156">
        <f>R156-(bitcoin_futures!S160/100/360)</f>
        <v>-6.7561499548454511E-4</v>
      </c>
    </row>
    <row r="157" spans="1:19">
      <c r="A157" t="str">
        <f>bitcoin_futures!A161</f>
        <v>02.08.2024</v>
      </c>
      <c r="B157">
        <f>ROUND(bitcoin_futures!D161/bitcoin_futures!B161, 0)</f>
        <v>1760</v>
      </c>
      <c r="C157">
        <f t="shared" si="19"/>
        <v>1759</v>
      </c>
      <c r="D157">
        <f t="shared" si="19"/>
        <v>63587.85</v>
      </c>
      <c r="E157">
        <f t="shared" si="19"/>
        <v>29220</v>
      </c>
      <c r="F157">
        <f>'Future Returns'!S157*F$4</f>
        <v>15947.5</v>
      </c>
      <c r="I157">
        <f>(C157-C156)*bitcoin_futures!B161</f>
        <v>0</v>
      </c>
      <c r="J157">
        <f>C157*bitcoin_futures!B161</f>
        <v>62637.99</v>
      </c>
      <c r="K157">
        <f t="shared" si="18"/>
        <v>-809.13999999999942</v>
      </c>
      <c r="M157">
        <f>-'Future CF'!Q157</f>
        <v>845</v>
      </c>
      <c r="O157">
        <f t="shared" si="16"/>
        <v>107805.48999999999</v>
      </c>
      <c r="P157">
        <f t="shared" si="20"/>
        <v>35.860000000000582</v>
      </c>
      <c r="Q157">
        <f t="shared" si="17"/>
        <v>-473.75000000001455</v>
      </c>
      <c r="R157">
        <f t="shared" si="21"/>
        <v>3.3263612085062256E-4</v>
      </c>
      <c r="S157">
        <f>R157-(bitcoin_futures!S161/100/360)</f>
        <v>1.8455278751728922E-4</v>
      </c>
    </row>
    <row r="158" spans="1:19">
      <c r="A158" t="str">
        <f>bitcoin_futures!A162</f>
        <v>05.08.2024</v>
      </c>
      <c r="B158">
        <f>ROUND(bitcoin_futures!D162/bitcoin_futures!B162, 0)</f>
        <v>1743</v>
      </c>
      <c r="C158">
        <f t="shared" si="19"/>
        <v>1759</v>
      </c>
      <c r="D158">
        <f t="shared" si="19"/>
        <v>63587.85</v>
      </c>
      <c r="E158">
        <f t="shared" si="19"/>
        <v>29220</v>
      </c>
      <c r="F158">
        <f>'Future Returns'!S158*F$4</f>
        <v>15736.25</v>
      </c>
      <c r="I158">
        <f>(C158-C157)*bitcoin_futures!B162</f>
        <v>0</v>
      </c>
      <c r="J158">
        <f>C158*bitcoin_futures!B162</f>
        <v>53614.32</v>
      </c>
      <c r="K158">
        <f t="shared" si="18"/>
        <v>-9023.6699999999983</v>
      </c>
      <c r="M158">
        <f>-'Future CF'!Q158</f>
        <v>9175</v>
      </c>
      <c r="O158">
        <f t="shared" si="16"/>
        <v>98570.57</v>
      </c>
      <c r="P158">
        <f t="shared" si="20"/>
        <v>151.33000000000175</v>
      </c>
      <c r="Q158">
        <f t="shared" si="17"/>
        <v>-211.24999999998545</v>
      </c>
      <c r="R158">
        <f t="shared" si="21"/>
        <v>1.53524525626667E-3</v>
      </c>
      <c r="S158">
        <f>R158-(bitcoin_futures!S162/100/360)</f>
        <v>1.3865230340444478E-3</v>
      </c>
    </row>
    <row r="159" spans="1:19">
      <c r="A159" t="str">
        <f>bitcoin_futures!A163</f>
        <v>06.08.2024</v>
      </c>
      <c r="B159">
        <f>ROUND(bitcoin_futures!D163/bitcoin_futures!B163, 0)</f>
        <v>1753</v>
      </c>
      <c r="C159">
        <f t="shared" si="19"/>
        <v>1759</v>
      </c>
      <c r="D159">
        <f t="shared" si="19"/>
        <v>63587.85</v>
      </c>
      <c r="E159">
        <f t="shared" si="19"/>
        <v>29220</v>
      </c>
      <c r="F159">
        <f>'Future Returns'!S159*F$4</f>
        <v>13442.5</v>
      </c>
      <c r="I159">
        <f>(C159-C158)*bitcoin_futures!B163</f>
        <v>0</v>
      </c>
      <c r="J159">
        <f>C159*bitcoin_futures!B163</f>
        <v>56886.060000000005</v>
      </c>
      <c r="K159">
        <f t="shared" si="18"/>
        <v>3271.7400000000052</v>
      </c>
      <c r="M159">
        <f>-'Future CF'!Q159</f>
        <v>-3375</v>
      </c>
      <c r="O159">
        <f t="shared" si="16"/>
        <v>99548.56</v>
      </c>
      <c r="P159">
        <f t="shared" si="20"/>
        <v>-103.25999999999476</v>
      </c>
      <c r="Q159">
        <f t="shared" si="17"/>
        <v>-2293.7500000000146</v>
      </c>
      <c r="R159">
        <f t="shared" si="21"/>
        <v>-1.037282709061736E-3</v>
      </c>
      <c r="S159">
        <f>R159-(bitcoin_futures!S163/100/360)</f>
        <v>-1.1853660423950694E-3</v>
      </c>
    </row>
    <row r="160" spans="1:19">
      <c r="A160" t="str">
        <f>bitcoin_futures!A164</f>
        <v>07.08.2024</v>
      </c>
      <c r="B160">
        <f>ROUND(bitcoin_futures!D164/bitcoin_futures!B164, 0)</f>
        <v>1761</v>
      </c>
      <c r="C160">
        <f t="shared" si="19"/>
        <v>1759</v>
      </c>
      <c r="D160">
        <f t="shared" si="19"/>
        <v>63587.85</v>
      </c>
      <c r="E160">
        <f t="shared" si="19"/>
        <v>29220</v>
      </c>
      <c r="F160">
        <f>'Future Returns'!S160*F$4</f>
        <v>14286.25</v>
      </c>
      <c r="I160">
        <f>(C160-C159)*bitcoin_futures!B164</f>
        <v>0</v>
      </c>
      <c r="J160">
        <f>C160*bitcoin_futures!B164</f>
        <v>54863.21</v>
      </c>
      <c r="K160">
        <f t="shared" si="18"/>
        <v>-2022.8500000000058</v>
      </c>
      <c r="M160">
        <f>-'Future CF'!Q160</f>
        <v>2145</v>
      </c>
      <c r="O160">
        <f t="shared" si="16"/>
        <v>98369.459999999992</v>
      </c>
      <c r="P160">
        <f t="shared" si="20"/>
        <v>122.14999999999418</v>
      </c>
      <c r="Q160">
        <f t="shared" si="17"/>
        <v>843.75</v>
      </c>
      <c r="R160">
        <f t="shared" si="21"/>
        <v>1.2417471845427859E-3</v>
      </c>
      <c r="S160">
        <f>R160-(bitcoin_futures!S164/100/360)</f>
        <v>1.0933860734316748E-3</v>
      </c>
    </row>
    <row r="161" spans="1:19">
      <c r="A161" t="str">
        <f>bitcoin_futures!A165</f>
        <v>08.08.2024</v>
      </c>
      <c r="B161">
        <f>ROUND(bitcoin_futures!D165/bitcoin_futures!B165, 0)</f>
        <v>1762</v>
      </c>
      <c r="C161">
        <f t="shared" si="19"/>
        <v>1759</v>
      </c>
      <c r="D161">
        <f t="shared" si="19"/>
        <v>63587.85</v>
      </c>
      <c r="E161">
        <f t="shared" si="19"/>
        <v>29220</v>
      </c>
      <c r="F161">
        <f>'Future Returns'!S161*F$4</f>
        <v>13750</v>
      </c>
      <c r="I161">
        <f>(C161-C160)*bitcoin_futures!B165</f>
        <v>0</v>
      </c>
      <c r="J161">
        <f>C161*bitcoin_futures!B165</f>
        <v>59594.920000000006</v>
      </c>
      <c r="K161">
        <f t="shared" si="18"/>
        <v>4731.7100000000064</v>
      </c>
      <c r="M161">
        <f>-'Future CF'!Q161</f>
        <v>-4695</v>
      </c>
      <c r="O161">
        <f t="shared" si="16"/>
        <v>102564.92000000001</v>
      </c>
      <c r="P161">
        <f t="shared" si="20"/>
        <v>36.710000000006403</v>
      </c>
      <c r="Q161">
        <f t="shared" si="17"/>
        <v>-536.24999999998545</v>
      </c>
      <c r="R161">
        <f t="shared" si="21"/>
        <v>3.5791964738047274E-4</v>
      </c>
      <c r="S161">
        <f>R161-(bitcoin_futures!S165/100/360)</f>
        <v>2.0947520293602829E-4</v>
      </c>
    </row>
    <row r="162" spans="1:19">
      <c r="A162" t="str">
        <f>bitcoin_futures!A166</f>
        <v>09.08.2024</v>
      </c>
      <c r="B162">
        <f>ROUND(bitcoin_futures!D166/bitcoin_futures!B166, 0)</f>
        <v>1749</v>
      </c>
      <c r="C162">
        <f t="shared" si="19"/>
        <v>1759</v>
      </c>
      <c r="D162">
        <f t="shared" si="19"/>
        <v>63587.85</v>
      </c>
      <c r="E162">
        <f t="shared" si="19"/>
        <v>29220</v>
      </c>
      <c r="F162">
        <f>'Future Returns'!S162*F$4</f>
        <v>14923.75</v>
      </c>
      <c r="I162">
        <f>(C162-C161)*bitcoin_futures!B166</f>
        <v>0</v>
      </c>
      <c r="J162">
        <f>C162*bitcoin_futures!B166</f>
        <v>60861.4</v>
      </c>
      <c r="K162">
        <f t="shared" si="18"/>
        <v>1266.4799999999959</v>
      </c>
      <c r="M162">
        <f>-'Future CF'!Q162</f>
        <v>-1295</v>
      </c>
      <c r="O162">
        <f t="shared" si="16"/>
        <v>105005.15</v>
      </c>
      <c r="P162">
        <f t="shared" si="20"/>
        <v>-28.520000000004075</v>
      </c>
      <c r="Q162">
        <f t="shared" si="17"/>
        <v>1173.7499999999854</v>
      </c>
      <c r="R162">
        <f t="shared" si="21"/>
        <v>-2.7160572600490622E-4</v>
      </c>
      <c r="S162">
        <f>R162-(bitcoin_futures!S166/100/360)</f>
        <v>-4.2010572600490619E-4</v>
      </c>
    </row>
    <row r="163" spans="1:19">
      <c r="A163" t="str">
        <f>bitcoin_futures!A167</f>
        <v>12.08.2024</v>
      </c>
      <c r="B163">
        <f>ROUND(bitcoin_futures!D167/bitcoin_futures!B167, 0)</f>
        <v>1756</v>
      </c>
      <c r="C163">
        <f t="shared" si="19"/>
        <v>1759</v>
      </c>
      <c r="D163">
        <f t="shared" si="19"/>
        <v>63587.85</v>
      </c>
      <c r="E163">
        <f t="shared" si="19"/>
        <v>29220</v>
      </c>
      <c r="F163">
        <f>'Future Returns'!S163*F$4</f>
        <v>15247.5</v>
      </c>
      <c r="I163">
        <f>(C163-C162)*bitcoin_futures!B167</f>
        <v>0</v>
      </c>
      <c r="J163">
        <f>C163*bitcoin_futures!B167</f>
        <v>59172.76</v>
      </c>
      <c r="K163">
        <f t="shared" si="18"/>
        <v>-1688.6399999999994</v>
      </c>
      <c r="M163">
        <f>-'Future CF'!Q163</f>
        <v>1790</v>
      </c>
      <c r="O163">
        <f t="shared" si="16"/>
        <v>103640.26000000001</v>
      </c>
      <c r="P163">
        <f t="shared" si="20"/>
        <v>101.36000000000058</v>
      </c>
      <c r="Q163">
        <f t="shared" si="17"/>
        <v>323.75000000001455</v>
      </c>
      <c r="R163">
        <f t="shared" si="21"/>
        <v>9.7799831841410443E-4</v>
      </c>
      <c r="S163">
        <f>R163-(bitcoin_futures!S167/100/360)</f>
        <v>8.2916498508077115E-4</v>
      </c>
    </row>
    <row r="164" spans="1:19">
      <c r="A164" t="str">
        <f>bitcoin_futures!A168</f>
        <v>13.08.2024</v>
      </c>
      <c r="B164">
        <f>ROUND(bitcoin_futures!D168/bitcoin_futures!B168, 0)</f>
        <v>1753</v>
      </c>
      <c r="C164">
        <f t="shared" si="19"/>
        <v>1759</v>
      </c>
      <c r="D164">
        <f t="shared" si="19"/>
        <v>63587.85</v>
      </c>
      <c r="E164">
        <f t="shared" si="19"/>
        <v>29220</v>
      </c>
      <c r="F164">
        <f>'Future Returns'!S164*F$4</f>
        <v>14800</v>
      </c>
      <c r="I164">
        <f>(C164-C163)*bitcoin_futures!B168</f>
        <v>0</v>
      </c>
      <c r="J164">
        <f>C164*bitcoin_futures!B168</f>
        <v>60931.76</v>
      </c>
      <c r="K164">
        <f t="shared" si="18"/>
        <v>1759</v>
      </c>
      <c r="M164">
        <f>-'Future CF'!Q164</f>
        <v>-1905</v>
      </c>
      <c r="O164">
        <f t="shared" si="16"/>
        <v>104951.76000000001</v>
      </c>
      <c r="P164">
        <f t="shared" si="20"/>
        <v>-146</v>
      </c>
      <c r="Q164">
        <f t="shared" si="17"/>
        <v>-447.5</v>
      </c>
      <c r="R164">
        <f t="shared" si="21"/>
        <v>-1.3911153085951107E-3</v>
      </c>
      <c r="S164">
        <f>R164-(bitcoin_futures!S168/100/360)</f>
        <v>-1.5388930863728884E-3</v>
      </c>
    </row>
    <row r="165" spans="1:19">
      <c r="A165" t="str">
        <f>bitcoin_futures!A169</f>
        <v>14.08.2024</v>
      </c>
      <c r="B165">
        <f>ROUND(bitcoin_futures!D169/bitcoin_futures!B169, 0)</f>
        <v>1756</v>
      </c>
      <c r="C165">
        <f t="shared" si="19"/>
        <v>1759</v>
      </c>
      <c r="D165">
        <f t="shared" si="19"/>
        <v>63587.85</v>
      </c>
      <c r="E165">
        <f t="shared" si="19"/>
        <v>29220</v>
      </c>
      <c r="F165">
        <f>'Future Returns'!S165*F$4</f>
        <v>15276.25</v>
      </c>
      <c r="I165">
        <f>(C165-C164)*bitcoin_futures!B169</f>
        <v>0</v>
      </c>
      <c r="J165">
        <f>C165*bitcoin_futures!B169</f>
        <v>59032.04</v>
      </c>
      <c r="K165">
        <f t="shared" si="18"/>
        <v>-1899.7200000000012</v>
      </c>
      <c r="M165">
        <f>-'Future CF'!Q165</f>
        <v>2025</v>
      </c>
      <c r="O165">
        <f t="shared" si="16"/>
        <v>103528.29000000001</v>
      </c>
      <c r="P165">
        <f t="shared" si="20"/>
        <v>125.27999999999884</v>
      </c>
      <c r="Q165">
        <f t="shared" si="17"/>
        <v>476.25</v>
      </c>
      <c r="R165">
        <f t="shared" si="21"/>
        <v>1.2101040208429873E-3</v>
      </c>
      <c r="S165">
        <f>R165-(bitcoin_futures!S169/100/360)</f>
        <v>1.0621873541763207E-3</v>
      </c>
    </row>
    <row r="166" spans="1:19" s="3" customFormat="1">
      <c r="A166" s="3" t="str">
        <f>bitcoin_futures!A170</f>
        <v>15.08.2024</v>
      </c>
      <c r="B166">
        <f>ROUND(bitcoin_futures!D170/bitcoin_futures!B170, 0)</f>
        <v>1760</v>
      </c>
      <c r="C166" s="3">
        <f>B166</f>
        <v>1760</v>
      </c>
      <c r="D166" s="3">
        <f>B166*bitcoin_futures!B170</f>
        <v>57200</v>
      </c>
      <c r="E166" s="3">
        <f>'Future Returns'!S166</f>
        <v>29782.5</v>
      </c>
      <c r="F166" s="3">
        <f>'Future Returns'!S166*F$4</f>
        <v>14891.25</v>
      </c>
      <c r="I166">
        <f>(C166-C165)*bitcoin_futures!B170</f>
        <v>32.5</v>
      </c>
      <c r="J166">
        <f>C166*bitcoin_futures!B170</f>
        <v>57200</v>
      </c>
      <c r="K166">
        <f t="shared" si="18"/>
        <v>-1864.5400000000009</v>
      </c>
      <c r="M166">
        <f>-'Future CF'!Q166</f>
        <v>1860</v>
      </c>
      <c r="O166">
        <f t="shared" si="16"/>
        <v>101873.75</v>
      </c>
      <c r="P166">
        <f t="shared" si="20"/>
        <v>-4.5400000000008731</v>
      </c>
      <c r="Q166">
        <f t="shared" si="17"/>
        <v>209.99999999999272</v>
      </c>
      <c r="R166">
        <f t="shared" si="21"/>
        <v>-4.4564963987296762E-5</v>
      </c>
      <c r="S166">
        <f>R166-(bitcoin_futures!S170/100/360)</f>
        <v>-1.9237051954285232E-4</v>
      </c>
    </row>
    <row r="167" spans="1:19">
      <c r="A167" t="str">
        <f>bitcoin_futures!A171</f>
        <v>16.08.2024</v>
      </c>
      <c r="B167">
        <f>ROUND(bitcoin_futures!D171/bitcoin_futures!B171, 0)</f>
        <v>1754</v>
      </c>
      <c r="C167">
        <f t="shared" ref="C167:E186" si="22">C$166</f>
        <v>1760</v>
      </c>
      <c r="D167">
        <f t="shared" si="22"/>
        <v>57200</v>
      </c>
      <c r="E167">
        <f t="shared" si="22"/>
        <v>29782.5</v>
      </c>
      <c r="F167">
        <f>'Future Returns'!S167*F$4</f>
        <v>14421.25</v>
      </c>
      <c r="I167">
        <f>(C167-C166)*bitcoin_futures!B171</f>
        <v>0</v>
      </c>
      <c r="J167">
        <f>C167*bitcoin_futures!B171</f>
        <v>59892.800000000003</v>
      </c>
      <c r="K167">
        <f t="shared" si="18"/>
        <v>2692.8000000000029</v>
      </c>
      <c r="M167">
        <f>-'Future CF'!Q167</f>
        <v>-2805</v>
      </c>
      <c r="O167">
        <f t="shared" si="16"/>
        <v>104096.55</v>
      </c>
      <c r="P167">
        <f t="shared" si="20"/>
        <v>-112.19999999999709</v>
      </c>
      <c r="Q167">
        <f t="shared" si="17"/>
        <v>-470</v>
      </c>
      <c r="R167">
        <f t="shared" si="21"/>
        <v>-1.0778455193759743E-3</v>
      </c>
      <c r="S167">
        <f>R167-(bitcoin_futures!S171/100/360)</f>
        <v>-1.2260955193759743E-3</v>
      </c>
    </row>
    <row r="168" spans="1:19">
      <c r="A168" t="str">
        <f>bitcoin_futures!A172</f>
        <v>19.08.2024</v>
      </c>
      <c r="B168">
        <f>ROUND(bitcoin_futures!D172/bitcoin_futures!B172, 0)</f>
        <v>1755</v>
      </c>
      <c r="C168">
        <f t="shared" si="22"/>
        <v>1760</v>
      </c>
      <c r="D168">
        <f t="shared" si="22"/>
        <v>57200</v>
      </c>
      <c r="E168">
        <f t="shared" si="22"/>
        <v>29782.5</v>
      </c>
      <c r="F168">
        <f>'Future Returns'!S168*F$4</f>
        <v>15122.5</v>
      </c>
      <c r="I168">
        <f>(C168-C167)*bitcoin_futures!B172</f>
        <v>0</v>
      </c>
      <c r="J168">
        <f>C168*bitcoin_futures!B172</f>
        <v>59171.199999999997</v>
      </c>
      <c r="K168">
        <f t="shared" si="18"/>
        <v>-721.60000000000582</v>
      </c>
      <c r="M168">
        <f>-'Future CF'!Q168</f>
        <v>800</v>
      </c>
      <c r="O168">
        <f t="shared" si="16"/>
        <v>104076.2</v>
      </c>
      <c r="P168">
        <f t="shared" si="20"/>
        <v>78.399999999994179</v>
      </c>
      <c r="Q168">
        <f t="shared" si="17"/>
        <v>701.25</v>
      </c>
      <c r="R168">
        <f t="shared" si="21"/>
        <v>7.5329422096496784E-4</v>
      </c>
      <c r="S168">
        <f>R168-(bitcoin_futures!S172/100/360)</f>
        <v>6.0490533207607897E-4</v>
      </c>
    </row>
    <row r="169" spans="1:19">
      <c r="A169" t="str">
        <f>bitcoin_futures!A173</f>
        <v>20.08.2024</v>
      </c>
      <c r="B169">
        <f>ROUND(bitcoin_futures!D173/bitcoin_futures!B173, 0)</f>
        <v>1751</v>
      </c>
      <c r="C169">
        <f t="shared" si="22"/>
        <v>1760</v>
      </c>
      <c r="D169">
        <f t="shared" si="22"/>
        <v>57200</v>
      </c>
      <c r="E169">
        <f t="shared" si="22"/>
        <v>29782.5</v>
      </c>
      <c r="F169">
        <f>'Future Returns'!S169*F$4</f>
        <v>14922.5</v>
      </c>
      <c r="I169">
        <f>(C169-C168)*bitcoin_futures!B173</f>
        <v>0</v>
      </c>
      <c r="J169">
        <f>C169*bitcoin_futures!B173</f>
        <v>59699.200000000004</v>
      </c>
      <c r="K169">
        <f t="shared" si="18"/>
        <v>528.00000000000728</v>
      </c>
      <c r="M169">
        <f>-'Future CF'!Q169</f>
        <v>-475</v>
      </c>
      <c r="O169">
        <f t="shared" si="16"/>
        <v>104404.20000000001</v>
      </c>
      <c r="P169">
        <f t="shared" si="20"/>
        <v>53.000000000007276</v>
      </c>
      <c r="Q169">
        <f t="shared" si="17"/>
        <v>-199.99999999999272</v>
      </c>
      <c r="R169">
        <f t="shared" si="21"/>
        <v>5.0764241285319238E-4</v>
      </c>
      <c r="S169">
        <f>R169-(bitcoin_futures!S173/100/360)</f>
        <v>3.6005907951985904E-4</v>
      </c>
    </row>
    <row r="170" spans="1:19">
      <c r="A170" t="str">
        <f>bitcoin_futures!A174</f>
        <v>21.08.2024</v>
      </c>
      <c r="B170">
        <f>ROUND(bitcoin_futures!D174/bitcoin_futures!B174, 0)</f>
        <v>1741</v>
      </c>
      <c r="C170">
        <f t="shared" si="22"/>
        <v>1760</v>
      </c>
      <c r="D170">
        <f t="shared" si="22"/>
        <v>57200</v>
      </c>
      <c r="E170">
        <f t="shared" si="22"/>
        <v>29782.5</v>
      </c>
      <c r="F170">
        <f>'Future Returns'!S170*F$4</f>
        <v>15041.25</v>
      </c>
      <c r="I170">
        <f>(C170-C169)*bitcoin_futures!B174</f>
        <v>0</v>
      </c>
      <c r="J170">
        <f>C170*bitcoin_futures!B174</f>
        <v>61828.800000000003</v>
      </c>
      <c r="K170">
        <f t="shared" si="18"/>
        <v>2129.5999999999985</v>
      </c>
      <c r="M170">
        <f>-'Future CF'!Q170</f>
        <v>-2075</v>
      </c>
      <c r="O170">
        <f t="shared" si="16"/>
        <v>106652.55</v>
      </c>
      <c r="P170">
        <f t="shared" si="20"/>
        <v>54.599999999998545</v>
      </c>
      <c r="Q170">
        <f t="shared" si="17"/>
        <v>118.74999999999272</v>
      </c>
      <c r="R170">
        <f t="shared" si="21"/>
        <v>5.1194275242362746E-4</v>
      </c>
      <c r="S170">
        <f>R170-(bitcoin_futures!S174/100/360)</f>
        <v>3.6483164131251636E-4</v>
      </c>
    </row>
    <row r="171" spans="1:19">
      <c r="A171" t="str">
        <f>bitcoin_futures!A175</f>
        <v>22.08.2024</v>
      </c>
      <c r="B171">
        <f>ROUND(bitcoin_futures!D175/bitcoin_futures!B175, 0)</f>
        <v>1755</v>
      </c>
      <c r="C171">
        <f t="shared" si="22"/>
        <v>1760</v>
      </c>
      <c r="D171">
        <f t="shared" si="22"/>
        <v>57200</v>
      </c>
      <c r="E171">
        <f t="shared" si="22"/>
        <v>29782.5</v>
      </c>
      <c r="F171">
        <f>'Future Returns'!S171*F$4</f>
        <v>15560</v>
      </c>
      <c r="I171">
        <f>(C171-C170)*bitcoin_futures!B175</f>
        <v>0</v>
      </c>
      <c r="J171">
        <f>C171*bitcoin_futures!B175</f>
        <v>60456</v>
      </c>
      <c r="K171">
        <f t="shared" si="18"/>
        <v>-1372.8000000000029</v>
      </c>
      <c r="M171">
        <f>-'Future CF'!Q171</f>
        <v>1405</v>
      </c>
      <c r="O171">
        <f t="shared" si="16"/>
        <v>105798.5</v>
      </c>
      <c r="P171">
        <f t="shared" si="20"/>
        <v>32.19999999999709</v>
      </c>
      <c r="Q171">
        <f t="shared" si="17"/>
        <v>518.75</v>
      </c>
      <c r="R171">
        <f t="shared" si="21"/>
        <v>3.0435214109838127E-4</v>
      </c>
      <c r="S171">
        <f>R171-(bitcoin_futures!S175/100/360)</f>
        <v>1.5674102998727016E-4</v>
      </c>
    </row>
    <row r="172" spans="1:19">
      <c r="A172" t="str">
        <f>bitcoin_futures!A176</f>
        <v>23.08.2024</v>
      </c>
      <c r="B172">
        <f>ROUND(bitcoin_futures!D176/bitcoin_futures!B176, 0)</f>
        <v>1752</v>
      </c>
      <c r="C172">
        <f t="shared" si="22"/>
        <v>1760</v>
      </c>
      <c r="D172">
        <f t="shared" si="22"/>
        <v>57200</v>
      </c>
      <c r="E172">
        <f t="shared" si="22"/>
        <v>29782.5</v>
      </c>
      <c r="F172">
        <f>'Future Returns'!S172*F$4</f>
        <v>15208.75</v>
      </c>
      <c r="I172">
        <f>(C172-C171)*bitcoin_futures!B176</f>
        <v>0</v>
      </c>
      <c r="J172">
        <f>C172*bitcoin_futures!B176</f>
        <v>63852.800000000003</v>
      </c>
      <c r="K172">
        <f t="shared" si="18"/>
        <v>3396.8000000000029</v>
      </c>
      <c r="M172">
        <f>-'Future CF'!Q172</f>
        <v>-3495</v>
      </c>
      <c r="O172">
        <f t="shared" si="16"/>
        <v>108844.05</v>
      </c>
      <c r="P172">
        <f t="shared" si="20"/>
        <v>-98.19999999999709</v>
      </c>
      <c r="Q172">
        <f t="shared" si="17"/>
        <v>-351.25</v>
      </c>
      <c r="R172">
        <f t="shared" si="21"/>
        <v>-9.0220825116299041E-4</v>
      </c>
      <c r="S172">
        <f>R172-(bitcoin_futures!S176/100/360)</f>
        <v>-1.0494860289407683E-3</v>
      </c>
    </row>
    <row r="173" spans="1:19">
      <c r="A173" t="str">
        <f>bitcoin_futures!A177</f>
        <v>26.08.2024</v>
      </c>
      <c r="B173">
        <f>ROUND(bitcoin_futures!D177/bitcoin_futures!B177, 0)</f>
        <v>1760</v>
      </c>
      <c r="C173">
        <f t="shared" si="22"/>
        <v>1760</v>
      </c>
      <c r="D173">
        <f t="shared" si="22"/>
        <v>57200</v>
      </c>
      <c r="E173">
        <f t="shared" si="22"/>
        <v>29782.5</v>
      </c>
      <c r="F173">
        <f>'Future Returns'!S173*F$4</f>
        <v>16082.5</v>
      </c>
      <c r="I173">
        <f>(C173-C172)*bitcoin_futures!B177</f>
        <v>0</v>
      </c>
      <c r="J173">
        <f>C173*bitcoin_futures!B177</f>
        <v>63518.400000000009</v>
      </c>
      <c r="K173">
        <f t="shared" si="18"/>
        <v>-334.39999999999418</v>
      </c>
      <c r="M173">
        <f>-'Future CF'!Q173</f>
        <v>470</v>
      </c>
      <c r="O173">
        <f t="shared" si="16"/>
        <v>109383.40000000001</v>
      </c>
      <c r="P173">
        <f t="shared" si="20"/>
        <v>135.60000000000582</v>
      </c>
      <c r="Q173">
        <f t="shared" si="17"/>
        <v>873.75</v>
      </c>
      <c r="R173">
        <f t="shared" si="21"/>
        <v>1.2396762214376754E-3</v>
      </c>
      <c r="S173">
        <f>R173-(bitcoin_futures!S177/100/360)</f>
        <v>1.0915651103265644E-3</v>
      </c>
    </row>
    <row r="174" spans="1:19">
      <c r="A174" t="str">
        <f>bitcoin_futures!A178</f>
        <v>27.08.2024</v>
      </c>
      <c r="B174">
        <f>ROUND(bitcoin_futures!D178/bitcoin_futures!B178, 0)</f>
        <v>1754</v>
      </c>
      <c r="C174">
        <f t="shared" si="22"/>
        <v>1760</v>
      </c>
      <c r="D174">
        <f t="shared" si="22"/>
        <v>57200</v>
      </c>
      <c r="E174">
        <f t="shared" si="22"/>
        <v>29782.5</v>
      </c>
      <c r="F174">
        <f>'Future Returns'!S174*F$4</f>
        <v>15965</v>
      </c>
      <c r="I174">
        <f>(C174-C173)*bitcoin_futures!B178</f>
        <v>0</v>
      </c>
      <c r="J174">
        <f>C174*bitcoin_futures!B178</f>
        <v>62268.800000000003</v>
      </c>
      <c r="K174">
        <f t="shared" si="18"/>
        <v>-1249.6000000000058</v>
      </c>
      <c r="M174">
        <f>-'Future CF'!Q174</f>
        <v>1320</v>
      </c>
      <c r="O174">
        <f t="shared" si="16"/>
        <v>108016.3</v>
      </c>
      <c r="P174">
        <f t="shared" si="20"/>
        <v>70.399999999994179</v>
      </c>
      <c r="Q174">
        <f t="shared" si="17"/>
        <v>-117.5</v>
      </c>
      <c r="R174">
        <f t="shared" si="21"/>
        <v>6.5175348535354547E-4</v>
      </c>
      <c r="S174">
        <f>R174-(bitcoin_futures!S178/100/360)</f>
        <v>5.036979297979899E-4</v>
      </c>
    </row>
    <row r="175" spans="1:19">
      <c r="A175" t="str">
        <f>bitcoin_futures!A179</f>
        <v>28.08.2024</v>
      </c>
      <c r="B175">
        <f>ROUND(bitcoin_futures!D179/bitcoin_futures!B179, 0)</f>
        <v>1770</v>
      </c>
      <c r="C175">
        <f t="shared" si="22"/>
        <v>1760</v>
      </c>
      <c r="D175">
        <f t="shared" si="22"/>
        <v>57200</v>
      </c>
      <c r="E175">
        <f t="shared" si="22"/>
        <v>29782.5</v>
      </c>
      <c r="F175">
        <f>'Future Returns'!S175*F$4</f>
        <v>15635</v>
      </c>
      <c r="I175">
        <f>(C175-C174)*bitcoin_futures!B179</f>
        <v>0</v>
      </c>
      <c r="J175">
        <f>C175*bitcoin_futures!B179</f>
        <v>58995.200000000004</v>
      </c>
      <c r="K175">
        <f t="shared" si="18"/>
        <v>-3273.5999999999985</v>
      </c>
      <c r="M175">
        <f>-'Future CF'!Q175</f>
        <v>3200</v>
      </c>
      <c r="O175">
        <f t="shared" si="16"/>
        <v>104412.70000000001</v>
      </c>
      <c r="P175">
        <f t="shared" si="20"/>
        <v>-73.599999999998545</v>
      </c>
      <c r="Q175">
        <f t="shared" si="17"/>
        <v>-329.99999999999272</v>
      </c>
      <c r="R175">
        <f t="shared" si="21"/>
        <v>-7.0489509417914233E-4</v>
      </c>
      <c r="S175">
        <f>R175-(bitcoin_futures!S179/100/360)</f>
        <v>-8.5250620529025338E-4</v>
      </c>
    </row>
    <row r="176" spans="1:19">
      <c r="A176" t="str">
        <f>bitcoin_futures!A180</f>
        <v>29.08.2024</v>
      </c>
      <c r="B176">
        <f>ROUND(bitcoin_futures!D180/bitcoin_futures!B180, 0)</f>
        <v>1762</v>
      </c>
      <c r="C176">
        <f t="shared" si="22"/>
        <v>1760</v>
      </c>
      <c r="D176">
        <f t="shared" si="22"/>
        <v>57200</v>
      </c>
      <c r="E176">
        <f t="shared" si="22"/>
        <v>29782.5</v>
      </c>
      <c r="F176">
        <f>'Future Returns'!S176*F$4</f>
        <v>14835</v>
      </c>
      <c r="I176">
        <f>(C176-C175)*bitcoin_futures!B180</f>
        <v>0</v>
      </c>
      <c r="J176">
        <f>C176*bitcoin_futures!B180</f>
        <v>59294.399999999994</v>
      </c>
      <c r="K176">
        <f t="shared" si="18"/>
        <v>299.19999999998981</v>
      </c>
      <c r="M176">
        <f>-'Future CF'!Q176</f>
        <v>-305</v>
      </c>
      <c r="O176">
        <f t="shared" si="16"/>
        <v>103911.9</v>
      </c>
      <c r="P176">
        <f t="shared" si="20"/>
        <v>-5.8000000000101863</v>
      </c>
      <c r="Q176">
        <f t="shared" si="17"/>
        <v>-800.00000000000728</v>
      </c>
      <c r="R176">
        <f t="shared" si="21"/>
        <v>-5.581651379688165E-5</v>
      </c>
      <c r="S176">
        <f>R176-(bitcoin_futures!S180/100/360)</f>
        <v>-2.027887360191039E-4</v>
      </c>
    </row>
    <row r="177" spans="1:19">
      <c r="A177" t="str">
        <f>bitcoin_futures!A181</f>
        <v>30.08.2024</v>
      </c>
      <c r="B177">
        <f>ROUND(bitcoin_futures!D181/bitcoin_futures!B181, 0)</f>
        <v>1766</v>
      </c>
      <c r="C177">
        <f t="shared" si="22"/>
        <v>1760</v>
      </c>
      <c r="D177">
        <f t="shared" si="22"/>
        <v>57200</v>
      </c>
      <c r="E177">
        <f t="shared" si="22"/>
        <v>29782.5</v>
      </c>
      <c r="F177">
        <f>'Future Returns'!S177*F$4</f>
        <v>14911.25</v>
      </c>
      <c r="I177">
        <f>(C177-C176)*bitcoin_futures!B181</f>
        <v>0</v>
      </c>
      <c r="J177">
        <f>C177*bitcoin_futures!B181</f>
        <v>58731.199999999997</v>
      </c>
      <c r="K177">
        <f t="shared" si="18"/>
        <v>-563.19999999999709</v>
      </c>
      <c r="M177">
        <f>-'Future CF'!Q177</f>
        <v>665</v>
      </c>
      <c r="O177">
        <f t="shared" si="16"/>
        <v>103424.95</v>
      </c>
      <c r="P177">
        <f t="shared" si="20"/>
        <v>101.80000000000291</v>
      </c>
      <c r="Q177">
        <f t="shared" si="17"/>
        <v>76.25</v>
      </c>
      <c r="R177">
        <f t="shared" si="21"/>
        <v>9.8428860734284056E-4</v>
      </c>
      <c r="S177">
        <f>R177-(bitcoin_futures!S181/100/360)</f>
        <v>8.3801082956506284E-4</v>
      </c>
    </row>
    <row r="178" spans="1:19">
      <c r="A178" t="str">
        <f>bitcoin_futures!A182</f>
        <v>02.09.2024</v>
      </c>
      <c r="B178">
        <f>ROUND(bitcoin_futures!D182/bitcoin_futures!B182, 0)</f>
        <v>1752</v>
      </c>
      <c r="C178">
        <f t="shared" si="22"/>
        <v>1760</v>
      </c>
      <c r="D178">
        <f t="shared" si="22"/>
        <v>57200</v>
      </c>
      <c r="E178">
        <f t="shared" si="22"/>
        <v>29782.5</v>
      </c>
      <c r="F178">
        <f>'Future Returns'!S178*F$4</f>
        <v>14745</v>
      </c>
      <c r="I178">
        <f>(C178-C177)*bitcoin_futures!B182</f>
        <v>0</v>
      </c>
      <c r="J178">
        <f>C178*bitcoin_futures!B182</f>
        <v>58731.199999999997</v>
      </c>
      <c r="K178">
        <f t="shared" si="18"/>
        <v>0</v>
      </c>
      <c r="M178">
        <f>-'Future CF'!Q178</f>
        <v>0</v>
      </c>
      <c r="O178">
        <f t="shared" si="16"/>
        <v>103258.7</v>
      </c>
      <c r="P178">
        <f t="shared" si="20"/>
        <v>0</v>
      </c>
      <c r="Q178">
        <f t="shared" si="17"/>
        <v>-166.25</v>
      </c>
      <c r="R178">
        <f t="shared" si="21"/>
        <v>0</v>
      </c>
      <c r="S178">
        <f>R178-(bitcoin_futures!S182/100/360)</f>
        <v>-1.4627777777777778E-4</v>
      </c>
    </row>
    <row r="179" spans="1:19">
      <c r="A179" t="str">
        <f>bitcoin_futures!A183</f>
        <v>03.09.2024</v>
      </c>
      <c r="B179">
        <f>ROUND(bitcoin_futures!D183/bitcoin_futures!B183, 0)</f>
        <v>1759</v>
      </c>
      <c r="C179">
        <f t="shared" si="22"/>
        <v>1760</v>
      </c>
      <c r="D179">
        <f t="shared" si="22"/>
        <v>57200</v>
      </c>
      <c r="E179">
        <f t="shared" si="22"/>
        <v>29782.5</v>
      </c>
      <c r="F179">
        <f>'Future Returns'!S179*F$4</f>
        <v>14745</v>
      </c>
      <c r="I179">
        <f>(C179-C178)*bitcoin_futures!B183</f>
        <v>0</v>
      </c>
      <c r="J179">
        <f>C179*bitcoin_futures!B183</f>
        <v>58044.799999999996</v>
      </c>
      <c r="K179">
        <f t="shared" si="18"/>
        <v>-686.40000000000146</v>
      </c>
      <c r="M179">
        <f>-'Future CF'!Q179</f>
        <v>740</v>
      </c>
      <c r="O179">
        <f t="shared" si="16"/>
        <v>102572.29999999999</v>
      </c>
      <c r="P179">
        <f t="shared" si="20"/>
        <v>53.599999999998545</v>
      </c>
      <c r="Q179">
        <f t="shared" si="17"/>
        <v>-7.2759576141834259E-12</v>
      </c>
      <c r="R179">
        <f t="shared" si="21"/>
        <v>5.2255823453309076E-4</v>
      </c>
      <c r="S179">
        <f>R179-(bitcoin_futures!S183/100/360)</f>
        <v>3.770026789775352E-4</v>
      </c>
    </row>
    <row r="180" spans="1:19">
      <c r="A180" t="str">
        <f>bitcoin_futures!A184</f>
        <v>04.09.2024</v>
      </c>
      <c r="B180">
        <f>ROUND(bitcoin_futures!D184/bitcoin_futures!B184, 0)</f>
        <v>1751</v>
      </c>
      <c r="C180">
        <f t="shared" si="22"/>
        <v>1760</v>
      </c>
      <c r="D180">
        <f t="shared" si="22"/>
        <v>57200</v>
      </c>
      <c r="E180">
        <f t="shared" si="22"/>
        <v>29782.5</v>
      </c>
      <c r="F180">
        <f>'Future Returns'!S180*F$4</f>
        <v>14560</v>
      </c>
      <c r="I180">
        <f>(C180-C179)*bitcoin_futures!B184</f>
        <v>0</v>
      </c>
      <c r="J180">
        <f>C180*bitcoin_futures!B184</f>
        <v>58150.400000000001</v>
      </c>
      <c r="K180">
        <f t="shared" si="18"/>
        <v>105.60000000000582</v>
      </c>
      <c r="M180">
        <f>-'Future CF'!Q180</f>
        <v>-115</v>
      </c>
      <c r="O180">
        <f t="shared" si="16"/>
        <v>102492.9</v>
      </c>
      <c r="P180">
        <f t="shared" si="20"/>
        <v>-9.3999999999941792</v>
      </c>
      <c r="Q180">
        <f t="shared" si="17"/>
        <v>-185</v>
      </c>
      <c r="R180">
        <f t="shared" si="21"/>
        <v>-9.1713669922445162E-5</v>
      </c>
      <c r="S180">
        <f>R180-(bitcoin_futures!S184/100/360)</f>
        <v>-2.3579700325577851E-4</v>
      </c>
    </row>
    <row r="181" spans="1:19">
      <c r="A181" t="str">
        <f>bitcoin_futures!A185</f>
        <v>05.09.2024</v>
      </c>
      <c r="B181">
        <f>ROUND(bitcoin_futures!D185/bitcoin_futures!B185, 0)</f>
        <v>1764</v>
      </c>
      <c r="C181">
        <f t="shared" si="22"/>
        <v>1760</v>
      </c>
      <c r="D181">
        <f t="shared" si="22"/>
        <v>57200</v>
      </c>
      <c r="E181">
        <f t="shared" si="22"/>
        <v>29782.5</v>
      </c>
      <c r="F181">
        <f>'Future Returns'!S181*F$4</f>
        <v>14588.75</v>
      </c>
      <c r="I181">
        <f>(C181-C180)*bitcoin_futures!B185</f>
        <v>0</v>
      </c>
      <c r="J181">
        <f>C181*bitcoin_futures!B185</f>
        <v>56056</v>
      </c>
      <c r="K181">
        <f t="shared" si="18"/>
        <v>-2094.4000000000015</v>
      </c>
      <c r="M181">
        <f>-'Future CF'!Q181</f>
        <v>2140</v>
      </c>
      <c r="O181">
        <f t="shared" si="16"/>
        <v>100427.25</v>
      </c>
      <c r="P181">
        <f t="shared" si="20"/>
        <v>45.599999999998545</v>
      </c>
      <c r="Q181">
        <f t="shared" si="17"/>
        <v>28.750000000007276</v>
      </c>
      <c r="R181">
        <f t="shared" si="21"/>
        <v>4.5406002852809915E-4</v>
      </c>
      <c r="S181">
        <f>R181-(bitcoin_futures!S185/100/360)</f>
        <v>3.1108780630587692E-4</v>
      </c>
    </row>
    <row r="182" spans="1:19">
      <c r="A182" t="str">
        <f>bitcoin_futures!A186</f>
        <v>06.09.2024</v>
      </c>
      <c r="B182">
        <f>ROUND(bitcoin_futures!D186/bitcoin_futures!B186, 0)</f>
        <v>1762</v>
      </c>
      <c r="C182">
        <f t="shared" si="22"/>
        <v>1760</v>
      </c>
      <c r="D182">
        <f t="shared" si="22"/>
        <v>57200</v>
      </c>
      <c r="E182">
        <f t="shared" si="22"/>
        <v>29782.5</v>
      </c>
      <c r="F182">
        <f>'Future Returns'!S182*F$4</f>
        <v>14053.75</v>
      </c>
      <c r="I182">
        <f>(C182-C181)*bitcoin_futures!B186</f>
        <v>0</v>
      </c>
      <c r="J182">
        <f>C182*bitcoin_futures!B186</f>
        <v>53521.599999999999</v>
      </c>
      <c r="K182">
        <f t="shared" si="18"/>
        <v>-2534.4000000000015</v>
      </c>
      <c r="M182">
        <f>-'Future CF'!Q182</f>
        <v>2520</v>
      </c>
      <c r="O182">
        <f t="shared" si="16"/>
        <v>97357.85</v>
      </c>
      <c r="P182">
        <f t="shared" si="20"/>
        <v>-14.400000000001455</v>
      </c>
      <c r="Q182">
        <f t="shared" si="17"/>
        <v>-534.99999999999272</v>
      </c>
      <c r="R182">
        <f t="shared" si="21"/>
        <v>-1.4790794989825119E-4</v>
      </c>
      <c r="S182">
        <f>R182-(bitcoin_futures!S186/100/360)</f>
        <v>-2.9035239434269567E-4</v>
      </c>
    </row>
    <row r="183" spans="1:19">
      <c r="A183" t="str">
        <f>bitcoin_futures!A187</f>
        <v>09.09.2024</v>
      </c>
      <c r="B183">
        <f>ROUND(bitcoin_futures!D187/bitcoin_futures!B187, 0)</f>
        <v>1748</v>
      </c>
      <c r="C183">
        <f t="shared" si="22"/>
        <v>1760</v>
      </c>
      <c r="D183">
        <f t="shared" si="22"/>
        <v>57200</v>
      </c>
      <c r="E183">
        <f t="shared" si="22"/>
        <v>29782.5</v>
      </c>
      <c r="F183">
        <f>'Future Returns'!S183*F$4</f>
        <v>13423.75</v>
      </c>
      <c r="I183">
        <f>(C183-C182)*bitcoin_futures!B187</f>
        <v>0</v>
      </c>
      <c r="J183">
        <f>C183*bitcoin_futures!B187</f>
        <v>57217.599999999999</v>
      </c>
      <c r="K183">
        <f t="shared" si="18"/>
        <v>3696</v>
      </c>
      <c r="M183">
        <f>-'Future CF'!Q183</f>
        <v>-3715</v>
      </c>
      <c r="O183">
        <f t="shared" si="16"/>
        <v>100423.85</v>
      </c>
      <c r="P183">
        <f t="shared" si="20"/>
        <v>-19</v>
      </c>
      <c r="Q183">
        <f t="shared" si="17"/>
        <v>-630</v>
      </c>
      <c r="R183">
        <f t="shared" si="21"/>
        <v>-1.8919808392129956E-4</v>
      </c>
      <c r="S183">
        <f>R183-(bitcoin_futures!S187/100/360)</f>
        <v>-3.3067030614352181E-4</v>
      </c>
    </row>
    <row r="184" spans="1:19">
      <c r="A184" t="str">
        <f>bitcoin_futures!A188</f>
        <v>10.09.2024</v>
      </c>
      <c r="B184">
        <f>ROUND(bitcoin_futures!D188/bitcoin_futures!B188, 0)</f>
        <v>1748</v>
      </c>
      <c r="C184">
        <f t="shared" si="22"/>
        <v>1760</v>
      </c>
      <c r="D184">
        <f t="shared" si="22"/>
        <v>57200</v>
      </c>
      <c r="E184">
        <f t="shared" si="22"/>
        <v>29782.5</v>
      </c>
      <c r="F184">
        <f>'Future Returns'!S184*F$4</f>
        <v>14352.5</v>
      </c>
      <c r="I184">
        <f>(C184-C183)*bitcoin_futures!B188</f>
        <v>0</v>
      </c>
      <c r="J184">
        <f>C184*bitcoin_futures!B188</f>
        <v>58080</v>
      </c>
      <c r="K184">
        <f t="shared" si="18"/>
        <v>862.40000000000146</v>
      </c>
      <c r="M184">
        <f>-'Future CF'!Q184</f>
        <v>-785</v>
      </c>
      <c r="O184">
        <f t="shared" si="16"/>
        <v>102215</v>
      </c>
      <c r="P184">
        <f t="shared" si="20"/>
        <v>77.400000000001455</v>
      </c>
      <c r="Q184">
        <f t="shared" si="17"/>
        <v>928.74999999999272</v>
      </c>
      <c r="R184">
        <f t="shared" si="21"/>
        <v>7.5722741280635384E-4</v>
      </c>
      <c r="S184">
        <f>R184-(bitcoin_futures!S188/100/360)</f>
        <v>6.1706074613968715E-4</v>
      </c>
    </row>
    <row r="185" spans="1:19">
      <c r="A185" t="str">
        <f>bitcoin_futures!A189</f>
        <v>11.09.2024</v>
      </c>
      <c r="B185">
        <f>ROUND(bitcoin_futures!D189/bitcoin_futures!B189, 0)</f>
        <v>1754</v>
      </c>
      <c r="C185">
        <f t="shared" si="22"/>
        <v>1760</v>
      </c>
      <c r="D185">
        <f t="shared" si="22"/>
        <v>57200</v>
      </c>
      <c r="E185">
        <f t="shared" si="22"/>
        <v>29782.5</v>
      </c>
      <c r="F185">
        <f>'Future Returns'!S185*F$4</f>
        <v>14548.75</v>
      </c>
      <c r="I185">
        <f>(C185-C184)*bitcoin_futures!B189</f>
        <v>0</v>
      </c>
      <c r="J185">
        <f>C185*bitcoin_futures!B189</f>
        <v>57727.999999999993</v>
      </c>
      <c r="K185">
        <f t="shared" si="18"/>
        <v>-352.00000000000728</v>
      </c>
      <c r="M185">
        <f>-'Future CF'!Q185</f>
        <v>335</v>
      </c>
      <c r="O185">
        <f t="shared" si="16"/>
        <v>102059.25</v>
      </c>
      <c r="P185">
        <f t="shared" si="20"/>
        <v>-17.000000000007276</v>
      </c>
      <c r="Q185">
        <f t="shared" si="17"/>
        <v>196.25000000000728</v>
      </c>
      <c r="R185">
        <f t="shared" si="21"/>
        <v>-1.6656990914598409E-4</v>
      </c>
      <c r="S185">
        <f>R185-(bitcoin_futures!S189/100/360)</f>
        <v>-3.0804213136820631E-4</v>
      </c>
    </row>
    <row r="186" spans="1:19">
      <c r="A186" t="str">
        <f>bitcoin_futures!A190</f>
        <v>12.09.2024</v>
      </c>
      <c r="B186">
        <f>ROUND(bitcoin_futures!D190/bitcoin_futures!B190, 0)</f>
        <v>1753</v>
      </c>
      <c r="C186">
        <f t="shared" si="22"/>
        <v>1760</v>
      </c>
      <c r="D186">
        <f t="shared" si="22"/>
        <v>57200</v>
      </c>
      <c r="E186">
        <f t="shared" si="22"/>
        <v>29782.5</v>
      </c>
      <c r="F186">
        <f>'Future Returns'!S186*F$4</f>
        <v>14465</v>
      </c>
      <c r="I186">
        <f>(C186-C185)*bitcoin_futures!B190</f>
        <v>0</v>
      </c>
      <c r="J186">
        <f>C186*bitcoin_futures!B190</f>
        <v>58520</v>
      </c>
      <c r="K186">
        <f t="shared" si="18"/>
        <v>792.00000000000728</v>
      </c>
      <c r="M186">
        <f>-'Future CF'!Q186</f>
        <v>-720</v>
      </c>
      <c r="O186">
        <f t="shared" si="16"/>
        <v>102767.5</v>
      </c>
      <c r="P186">
        <f t="shared" si="20"/>
        <v>72.000000000007276</v>
      </c>
      <c r="Q186">
        <f t="shared" si="17"/>
        <v>-83.750000000007276</v>
      </c>
      <c r="R186">
        <f t="shared" si="21"/>
        <v>7.0061060160077143E-4</v>
      </c>
      <c r="S186">
        <f>R186-(bitcoin_futures!S190/100/360)</f>
        <v>5.5980504604521584E-4</v>
      </c>
    </row>
    <row r="187" spans="1:19" s="3" customFormat="1">
      <c r="A187" s="3" t="str">
        <f>bitcoin_futures!A191</f>
        <v>13.09.2024</v>
      </c>
      <c r="B187">
        <f>ROUND(bitcoin_futures!D191/bitcoin_futures!B191, 0)</f>
        <v>1759</v>
      </c>
      <c r="C187" s="3">
        <f>B187</f>
        <v>1759</v>
      </c>
      <c r="D187" s="3">
        <f>B187*bitcoin_futures!B191</f>
        <v>59876.36</v>
      </c>
      <c r="E187" s="3">
        <f>'Future Returns'!S187</f>
        <v>29507.5</v>
      </c>
      <c r="F187" s="3">
        <f>'Future Returns'!S187*F$4</f>
        <v>14753.75</v>
      </c>
      <c r="I187">
        <f>(C187-C186)*bitcoin_futures!B191</f>
        <v>-34.04</v>
      </c>
      <c r="J187">
        <f>C187*bitcoin_futures!B191</f>
        <v>59876.36</v>
      </c>
      <c r="K187">
        <f t="shared" si="18"/>
        <v>1390.4000000000005</v>
      </c>
      <c r="M187">
        <f>-'Future CF'!Q187</f>
        <v>-1355</v>
      </c>
      <c r="O187">
        <f t="shared" si="16"/>
        <v>104137.61</v>
      </c>
      <c r="P187">
        <f t="shared" si="20"/>
        <v>35.400000000000546</v>
      </c>
      <c r="Q187">
        <f t="shared" si="17"/>
        <v>-20.289999999999964</v>
      </c>
      <c r="R187">
        <f t="shared" si="21"/>
        <v>3.3993482277921056E-4</v>
      </c>
      <c r="S187">
        <f>R187-(bitcoin_futures!S191/100/360)</f>
        <v>2.0099037833476612E-4</v>
      </c>
    </row>
    <row r="188" spans="1:19">
      <c r="A188" t="str">
        <f>bitcoin_futures!A192</f>
        <v>16.09.2024</v>
      </c>
      <c r="B188">
        <f>ROUND(bitcoin_futures!D192/bitcoin_futures!B192, 0)</f>
        <v>1756</v>
      </c>
      <c r="C188">
        <f t="shared" ref="C188:E208" si="23">C$187</f>
        <v>1759</v>
      </c>
      <c r="D188">
        <f t="shared" si="23"/>
        <v>59876.36</v>
      </c>
      <c r="E188">
        <f t="shared" si="23"/>
        <v>29507.5</v>
      </c>
      <c r="F188">
        <f>'Future Returns'!S188*F$4</f>
        <v>15096.25</v>
      </c>
      <c r="I188">
        <f>(C188-C187)*bitcoin_futures!B192</f>
        <v>0</v>
      </c>
      <c r="J188">
        <f>C188*bitcoin_futures!B192</f>
        <v>58011.819999999992</v>
      </c>
      <c r="K188">
        <f t="shared" si="18"/>
        <v>-1864.5400000000081</v>
      </c>
      <c r="M188">
        <f>-'Future CF'!Q188</f>
        <v>1965</v>
      </c>
      <c r="O188">
        <f t="shared" si="16"/>
        <v>102615.56999999999</v>
      </c>
      <c r="P188">
        <f t="shared" si="20"/>
        <v>100.45999999999185</v>
      </c>
      <c r="Q188">
        <f t="shared" si="17"/>
        <v>342.5</v>
      </c>
      <c r="R188">
        <f t="shared" si="21"/>
        <v>9.7899373360194617E-4</v>
      </c>
      <c r="S188">
        <f>R188-(bitcoin_futures!S192/100/360)</f>
        <v>8.4260484471305726E-4</v>
      </c>
    </row>
    <row r="189" spans="1:19">
      <c r="A189" t="str">
        <f>bitcoin_futures!A193</f>
        <v>17.09.2024</v>
      </c>
      <c r="B189">
        <f>ROUND(bitcoin_futures!D193/bitcoin_futures!B193, 0)</f>
        <v>1769</v>
      </c>
      <c r="C189">
        <f t="shared" si="23"/>
        <v>1759</v>
      </c>
      <c r="D189">
        <f t="shared" si="23"/>
        <v>59876.36</v>
      </c>
      <c r="E189">
        <f t="shared" si="23"/>
        <v>29507.5</v>
      </c>
      <c r="F189">
        <f>'Future Returns'!S189*F$4</f>
        <v>14605</v>
      </c>
      <c r="I189">
        <f>(C189-C188)*bitcoin_futures!B193</f>
        <v>0</v>
      </c>
      <c r="J189">
        <f>C189*bitcoin_futures!B193</f>
        <v>59981.9</v>
      </c>
      <c r="K189">
        <f t="shared" si="18"/>
        <v>1970.080000000009</v>
      </c>
      <c r="M189">
        <f>-'Future CF'!Q189</f>
        <v>-2130</v>
      </c>
      <c r="O189">
        <f t="shared" si="16"/>
        <v>104094.39999999999</v>
      </c>
      <c r="P189">
        <f t="shared" si="20"/>
        <v>-159.91999999999098</v>
      </c>
      <c r="Q189">
        <f t="shared" si="17"/>
        <v>-491.25000000000728</v>
      </c>
      <c r="R189">
        <f t="shared" si="21"/>
        <v>-1.5362978219768881E-3</v>
      </c>
      <c r="S189">
        <f>R189-(bitcoin_futures!S193/100/360)</f>
        <v>-1.672797821976888E-3</v>
      </c>
    </row>
    <row r="190" spans="1:19">
      <c r="A190" t="str">
        <f>bitcoin_futures!A194</f>
        <v>18.09.2024</v>
      </c>
      <c r="B190">
        <f>ROUND(bitcoin_futures!D194/bitcoin_futures!B194, 0)</f>
        <v>1768</v>
      </c>
      <c r="C190">
        <f t="shared" si="23"/>
        <v>1759</v>
      </c>
      <c r="D190">
        <f t="shared" si="23"/>
        <v>59876.36</v>
      </c>
      <c r="E190">
        <f t="shared" si="23"/>
        <v>29507.5</v>
      </c>
      <c r="F190">
        <f>'Future Returns'!S190*F$4</f>
        <v>15137.5</v>
      </c>
      <c r="I190">
        <f>(C190-C189)*bitcoin_futures!B194</f>
        <v>0</v>
      </c>
      <c r="J190">
        <f>C190*bitcoin_futures!B194</f>
        <v>60069.85</v>
      </c>
      <c r="K190">
        <f t="shared" si="18"/>
        <v>87.94999999999709</v>
      </c>
      <c r="M190">
        <f>-'Future CF'!Q190</f>
        <v>-30</v>
      </c>
      <c r="O190">
        <f t="shared" si="16"/>
        <v>104714.85</v>
      </c>
      <c r="P190">
        <f t="shared" si="20"/>
        <v>57.94999999999709</v>
      </c>
      <c r="Q190">
        <f t="shared" si="17"/>
        <v>532.50000000001455</v>
      </c>
      <c r="R190">
        <f t="shared" si="21"/>
        <v>5.5340765899007725E-4</v>
      </c>
      <c r="S190">
        <f>R190-(bitcoin_futures!S194/100/360)</f>
        <v>4.2068543676785503E-4</v>
      </c>
    </row>
    <row r="191" spans="1:19">
      <c r="A191" t="str">
        <f>bitcoin_futures!A195</f>
        <v>19.09.2024</v>
      </c>
      <c r="B191">
        <f>ROUND(bitcoin_futures!D195/bitcoin_futures!B195, 0)</f>
        <v>1761</v>
      </c>
      <c r="C191">
        <f t="shared" si="23"/>
        <v>1759</v>
      </c>
      <c r="D191">
        <f t="shared" si="23"/>
        <v>59876.36</v>
      </c>
      <c r="E191">
        <f t="shared" si="23"/>
        <v>29507.5</v>
      </c>
      <c r="F191">
        <f>'Future Returns'!S191*F$4</f>
        <v>15145</v>
      </c>
      <c r="I191">
        <f>(C191-C190)*bitcoin_futures!B195</f>
        <v>0</v>
      </c>
      <c r="J191">
        <f>C191*bitcoin_futures!B195</f>
        <v>63341.59</v>
      </c>
      <c r="K191">
        <f t="shared" si="18"/>
        <v>3271.739999999998</v>
      </c>
      <c r="M191">
        <f>-'Future CF'!Q191</f>
        <v>-3300</v>
      </c>
      <c r="O191">
        <f t="shared" si="16"/>
        <v>107994.09</v>
      </c>
      <c r="P191">
        <f t="shared" si="20"/>
        <v>-28.260000000002037</v>
      </c>
      <c r="Q191">
        <f t="shared" si="17"/>
        <v>7.499999999992724</v>
      </c>
      <c r="R191">
        <f t="shared" si="21"/>
        <v>-2.6168098643177641E-4</v>
      </c>
      <c r="S191">
        <f>R191-(bitcoin_futures!S195/100/360)</f>
        <v>-3.9065320865399862E-4</v>
      </c>
    </row>
    <row r="192" spans="1:19">
      <c r="A192" t="str">
        <f>bitcoin_futures!A196</f>
        <v>20.09.2024</v>
      </c>
      <c r="B192">
        <f>ROUND(bitcoin_futures!D196/bitcoin_futures!B196, 0)</f>
        <v>1758</v>
      </c>
      <c r="C192">
        <f t="shared" si="23"/>
        <v>1759</v>
      </c>
      <c r="D192">
        <f t="shared" si="23"/>
        <v>59876.36</v>
      </c>
      <c r="E192">
        <f t="shared" si="23"/>
        <v>29507.5</v>
      </c>
      <c r="F192">
        <f>'Future Returns'!S192*F$4</f>
        <v>15970</v>
      </c>
      <c r="I192">
        <f>(C192-C191)*bitcoin_futures!B196</f>
        <v>0</v>
      </c>
      <c r="J192">
        <f>C192*bitcoin_futures!B196</f>
        <v>62972.2</v>
      </c>
      <c r="K192">
        <f t="shared" si="18"/>
        <v>-369.38999999999942</v>
      </c>
      <c r="M192">
        <f>-'Future CF'!Q192</f>
        <v>480</v>
      </c>
      <c r="O192">
        <f t="shared" si="16"/>
        <v>108449.7</v>
      </c>
      <c r="P192">
        <f t="shared" si="20"/>
        <v>110.61000000000058</v>
      </c>
      <c r="Q192">
        <f t="shared" si="17"/>
        <v>825</v>
      </c>
      <c r="R192">
        <f t="shared" si="21"/>
        <v>1.0199198338031418E-3</v>
      </c>
      <c r="S192">
        <f>R192-(bitcoin_futures!S196/100/360)</f>
        <v>8.8797538935869724E-4</v>
      </c>
    </row>
    <row r="193" spans="1:19">
      <c r="A193" t="str">
        <f>bitcoin_futures!A197</f>
        <v>23.09.2024</v>
      </c>
      <c r="B193">
        <f>ROUND(bitcoin_futures!D197/bitcoin_futures!B197, 0)</f>
        <v>1759</v>
      </c>
      <c r="C193">
        <f t="shared" si="23"/>
        <v>1759</v>
      </c>
      <c r="D193">
        <f t="shared" si="23"/>
        <v>59876.36</v>
      </c>
      <c r="E193">
        <f t="shared" si="23"/>
        <v>29507.5</v>
      </c>
      <c r="F193">
        <f>'Future Returns'!S193*F$4</f>
        <v>15850</v>
      </c>
      <c r="I193">
        <f>(C193-C192)*bitcoin_futures!B197</f>
        <v>0</v>
      </c>
      <c r="J193">
        <f>C193*bitcoin_futures!B197</f>
        <v>63394.36</v>
      </c>
      <c r="K193">
        <f t="shared" si="18"/>
        <v>422.16000000000349</v>
      </c>
      <c r="M193">
        <f>-'Future CF'!Q193</f>
        <v>-385</v>
      </c>
      <c r="O193">
        <f t="shared" si="16"/>
        <v>108751.86</v>
      </c>
      <c r="P193">
        <f t="shared" si="20"/>
        <v>37.160000000003492</v>
      </c>
      <c r="Q193">
        <f t="shared" si="17"/>
        <v>-120</v>
      </c>
      <c r="R193">
        <f t="shared" si="21"/>
        <v>3.416953052573399E-4</v>
      </c>
      <c r="S193">
        <f>R193-(bitcoin_futures!S197/100/360)</f>
        <v>2.1086197192400657E-4</v>
      </c>
    </row>
    <row r="194" spans="1:19">
      <c r="A194" t="str">
        <f>bitcoin_futures!A198</f>
        <v>24.09.2024</v>
      </c>
      <c r="B194">
        <f>ROUND(bitcoin_futures!D198/bitcoin_futures!B198, 0)</f>
        <v>1744</v>
      </c>
      <c r="C194">
        <f t="shared" si="23"/>
        <v>1759</v>
      </c>
      <c r="D194">
        <f t="shared" si="23"/>
        <v>59876.36</v>
      </c>
      <c r="E194">
        <f t="shared" si="23"/>
        <v>29507.5</v>
      </c>
      <c r="F194">
        <f>'Future Returns'!S194*F$4</f>
        <v>15946.25</v>
      </c>
      <c r="I194">
        <f>(C194-C193)*bitcoin_futures!B198</f>
        <v>0</v>
      </c>
      <c r="J194">
        <f>C194*bitcoin_futures!B198</f>
        <v>64449.760000000002</v>
      </c>
      <c r="K194">
        <f t="shared" si="18"/>
        <v>1055.4000000000015</v>
      </c>
      <c r="M194">
        <f>-'Future CF'!Q194</f>
        <v>-1075</v>
      </c>
      <c r="O194">
        <f t="shared" si="16"/>
        <v>109903.51000000001</v>
      </c>
      <c r="P194">
        <f t="shared" si="20"/>
        <v>-19.599999999998545</v>
      </c>
      <c r="Q194">
        <f t="shared" si="17"/>
        <v>96.250000000007276</v>
      </c>
      <c r="R194">
        <f t="shared" si="21"/>
        <v>-1.7833825325504657E-4</v>
      </c>
      <c r="S194">
        <f>R194-(bitcoin_futures!S198/100/360)</f>
        <v>-3.0803269769949103E-4</v>
      </c>
    </row>
    <row r="195" spans="1:19">
      <c r="A195" t="str">
        <f>bitcoin_futures!A199</f>
        <v>25.09.2024</v>
      </c>
      <c r="B195">
        <f>ROUND(bitcoin_futures!D199/bitcoin_futures!B199, 0)</f>
        <v>1760</v>
      </c>
      <c r="C195">
        <f t="shared" si="23"/>
        <v>1759</v>
      </c>
      <c r="D195">
        <f t="shared" si="23"/>
        <v>59876.36</v>
      </c>
      <c r="E195">
        <f t="shared" si="23"/>
        <v>29507.5</v>
      </c>
      <c r="F195">
        <f>'Future Returns'!S195*F$4</f>
        <v>16215</v>
      </c>
      <c r="I195">
        <f>(C195-C194)*bitcoin_futures!B199</f>
        <v>0</v>
      </c>
      <c r="J195">
        <f>C195*bitcoin_futures!B199</f>
        <v>63271.229999999996</v>
      </c>
      <c r="K195">
        <f t="shared" si="18"/>
        <v>-1178.5300000000061</v>
      </c>
      <c r="M195">
        <f>-'Future CF'!Q195</f>
        <v>1280</v>
      </c>
      <c r="O195">
        <f t="shared" si="16"/>
        <v>108993.73</v>
      </c>
      <c r="P195">
        <f t="shared" si="20"/>
        <v>101.46999999999389</v>
      </c>
      <c r="Q195">
        <f t="shared" si="17"/>
        <v>268.74999999999272</v>
      </c>
      <c r="R195">
        <f t="shared" si="21"/>
        <v>9.3097098337669413E-4</v>
      </c>
      <c r="S195">
        <f>R195-(bitcoin_futures!S199/100/360)</f>
        <v>8.0130431671002742E-4</v>
      </c>
    </row>
    <row r="196" spans="1:19">
      <c r="A196" t="str">
        <f>bitcoin_futures!A200</f>
        <v>26.09.2024</v>
      </c>
      <c r="B196">
        <f>ROUND(bitcoin_futures!D200/bitcoin_futures!B200, 0)</f>
        <v>1768</v>
      </c>
      <c r="C196">
        <f t="shared" si="23"/>
        <v>1759</v>
      </c>
      <c r="D196">
        <f t="shared" si="23"/>
        <v>59876.36</v>
      </c>
      <c r="E196">
        <f t="shared" si="23"/>
        <v>29507.5</v>
      </c>
      <c r="F196">
        <f>'Future Returns'!S196*F$4</f>
        <v>15895</v>
      </c>
      <c r="I196">
        <f>(C196-C195)*bitcoin_futures!B200</f>
        <v>0</v>
      </c>
      <c r="J196">
        <f>C196*bitcoin_futures!B200</f>
        <v>64801.560000000005</v>
      </c>
      <c r="K196">
        <f t="shared" si="18"/>
        <v>1530.330000000009</v>
      </c>
      <c r="M196">
        <f>-'Future CF'!Q196</f>
        <v>-1635</v>
      </c>
      <c r="O196">
        <f t="shared" si="16"/>
        <v>110204.06</v>
      </c>
      <c r="P196">
        <f t="shared" si="20"/>
        <v>-104.66999999999098</v>
      </c>
      <c r="Q196">
        <f t="shared" si="17"/>
        <v>-320.00000000000728</v>
      </c>
      <c r="R196">
        <f t="shared" si="21"/>
        <v>-9.4978351977223865E-4</v>
      </c>
      <c r="S196">
        <f>R196-(bitcoin_futures!S200/100/360)</f>
        <v>-1.0806446308833499E-3</v>
      </c>
    </row>
    <row r="197" spans="1:19">
      <c r="A197" t="str">
        <f>bitcoin_futures!A201</f>
        <v>27.09.2024</v>
      </c>
      <c r="B197">
        <f>ROUND(bitcoin_futures!D201/bitcoin_futures!B201, 0)</f>
        <v>1760</v>
      </c>
      <c r="C197">
        <f t="shared" si="23"/>
        <v>1759</v>
      </c>
      <c r="D197">
        <f t="shared" si="23"/>
        <v>59876.36</v>
      </c>
      <c r="E197">
        <f t="shared" si="23"/>
        <v>29507.5</v>
      </c>
      <c r="F197">
        <f>'Future Returns'!S197*F$4</f>
        <v>16303.75</v>
      </c>
      <c r="I197">
        <f>(C197-C196)*bitcoin_futures!B201</f>
        <v>0</v>
      </c>
      <c r="J197">
        <f>C197*bitcoin_futures!B201</f>
        <v>65769.009999999995</v>
      </c>
      <c r="K197">
        <f t="shared" si="18"/>
        <v>967.44999999998981</v>
      </c>
      <c r="M197">
        <f>-'Future CF'!Q197</f>
        <v>-925</v>
      </c>
      <c r="O197">
        <f t="shared" si="16"/>
        <v>111580.26</v>
      </c>
      <c r="P197">
        <f t="shared" si="20"/>
        <v>42.449999999989814</v>
      </c>
      <c r="Q197">
        <f t="shared" si="17"/>
        <v>408.75000000000728</v>
      </c>
      <c r="R197">
        <f t="shared" si="21"/>
        <v>3.804436376110776E-4</v>
      </c>
      <c r="S197">
        <f>R197-(bitcoin_futures!S201/100/360)</f>
        <v>2.4824919316663316E-4</v>
      </c>
    </row>
    <row r="198" spans="1:19">
      <c r="A198" t="str">
        <f>bitcoin_futures!A202</f>
        <v>30.09.2024</v>
      </c>
      <c r="B198">
        <f>ROUND(bitcoin_futures!D202/bitcoin_futures!B202, 0)</f>
        <v>1755</v>
      </c>
      <c r="C198">
        <f t="shared" si="23"/>
        <v>1759</v>
      </c>
      <c r="D198">
        <f t="shared" si="23"/>
        <v>59876.36</v>
      </c>
      <c r="E198">
        <f t="shared" si="23"/>
        <v>29507.5</v>
      </c>
      <c r="F198">
        <f>'Future Returns'!S198*F$4</f>
        <v>16535</v>
      </c>
      <c r="I198">
        <f>(C198-C197)*bitcoin_futures!B202</f>
        <v>0</v>
      </c>
      <c r="J198">
        <f>C198*bitcoin_futures!B202</f>
        <v>63552.670000000006</v>
      </c>
      <c r="K198">
        <f t="shared" si="18"/>
        <v>-2216.3399999999892</v>
      </c>
      <c r="M198">
        <f>-'Future CF'!Q198</f>
        <v>2395</v>
      </c>
      <c r="O198">
        <f t="shared" si="16"/>
        <v>109595.17000000001</v>
      </c>
      <c r="P198">
        <f t="shared" si="20"/>
        <v>178.66000000001077</v>
      </c>
      <c r="Q198">
        <f t="shared" si="17"/>
        <v>231.25000000000728</v>
      </c>
      <c r="R198">
        <f t="shared" si="21"/>
        <v>1.6301813300714871E-3</v>
      </c>
      <c r="S198">
        <f>R198-(bitcoin_futures!S202/100/360)</f>
        <v>1.4962924411825982E-3</v>
      </c>
    </row>
    <row r="199" spans="1:19">
      <c r="A199" t="str">
        <f>bitcoin_futures!A203</f>
        <v>01.10.2024</v>
      </c>
      <c r="B199">
        <f>ROUND(bitcoin_futures!D203/bitcoin_futures!B203, 0)</f>
        <v>1761</v>
      </c>
      <c r="C199">
        <f t="shared" si="23"/>
        <v>1759</v>
      </c>
      <c r="D199">
        <f t="shared" si="23"/>
        <v>59876.36</v>
      </c>
      <c r="E199">
        <f t="shared" si="23"/>
        <v>29507.5</v>
      </c>
      <c r="F199">
        <f>'Future Returns'!S199*F$4</f>
        <v>15936.25</v>
      </c>
      <c r="I199">
        <f>(C199-C198)*bitcoin_futures!B203</f>
        <v>0</v>
      </c>
      <c r="J199">
        <f>C199*bitcoin_futures!B203</f>
        <v>61793.670000000006</v>
      </c>
      <c r="K199">
        <f t="shared" si="18"/>
        <v>-1759</v>
      </c>
      <c r="M199">
        <f>-'Future CF'!Q199</f>
        <v>1780</v>
      </c>
      <c r="O199">
        <f t="shared" si="16"/>
        <v>107237.42000000001</v>
      </c>
      <c r="P199">
        <f t="shared" si="20"/>
        <v>21</v>
      </c>
      <c r="Q199">
        <f t="shared" si="17"/>
        <v>-598.75</v>
      </c>
      <c r="R199">
        <f t="shared" si="21"/>
        <v>1.9582716555471027E-4</v>
      </c>
      <c r="S199">
        <f>R199-(bitcoin_futures!S203/100/360)</f>
        <v>6.1466054443599162E-5</v>
      </c>
    </row>
    <row r="200" spans="1:19">
      <c r="A200" t="str">
        <f>bitcoin_futures!A204</f>
        <v>02.10.2024</v>
      </c>
      <c r="B200">
        <f>ROUND(bitcoin_futures!D204/bitcoin_futures!B204, 0)</f>
        <v>1763</v>
      </c>
      <c r="C200">
        <f t="shared" si="23"/>
        <v>1759</v>
      </c>
      <c r="D200">
        <f t="shared" si="23"/>
        <v>59876.36</v>
      </c>
      <c r="E200">
        <f t="shared" si="23"/>
        <v>29507.5</v>
      </c>
      <c r="F200">
        <f>'Future Returns'!S200*F$4</f>
        <v>15491.25</v>
      </c>
      <c r="I200">
        <f>(C200-C199)*bitcoin_futures!B204</f>
        <v>0</v>
      </c>
      <c r="J200">
        <f>C200*bitcoin_futures!B204</f>
        <v>60228.160000000003</v>
      </c>
      <c r="K200">
        <f t="shared" si="18"/>
        <v>-1565.510000000002</v>
      </c>
      <c r="M200">
        <f>-'Future CF'!Q200</f>
        <v>1535</v>
      </c>
      <c r="O200">
        <f t="shared" si="16"/>
        <v>105226.91</v>
      </c>
      <c r="P200">
        <f t="shared" si="20"/>
        <v>-30.510000000002037</v>
      </c>
      <c r="Q200">
        <f t="shared" si="17"/>
        <v>-445.00000000000728</v>
      </c>
      <c r="R200">
        <f t="shared" si="21"/>
        <v>-2.899448439567601E-4</v>
      </c>
      <c r="S200">
        <f>R200-(bitcoin_futures!S204/100/360)</f>
        <v>-4.2333373284564899E-4</v>
      </c>
    </row>
    <row r="201" spans="1:19">
      <c r="A201" t="str">
        <f>bitcoin_futures!A205</f>
        <v>03.10.2024</v>
      </c>
      <c r="B201">
        <f>ROUND(bitcoin_futures!D205/bitcoin_futures!B205, 0)</f>
        <v>1751</v>
      </c>
      <c r="C201">
        <f t="shared" si="23"/>
        <v>1759</v>
      </c>
      <c r="D201">
        <f t="shared" si="23"/>
        <v>59876.36</v>
      </c>
      <c r="E201">
        <f t="shared" si="23"/>
        <v>29507.5</v>
      </c>
      <c r="F201">
        <f>'Future Returns'!S201*F$4</f>
        <v>15107.5</v>
      </c>
      <c r="I201">
        <f>(C201-C200)*bitcoin_futures!B205</f>
        <v>0</v>
      </c>
      <c r="J201">
        <f>C201*bitcoin_futures!B205</f>
        <v>61072.479999999996</v>
      </c>
      <c r="K201">
        <f t="shared" si="18"/>
        <v>844.31999999999243</v>
      </c>
      <c r="M201">
        <f>-'Future CF'!Q201</f>
        <v>-865</v>
      </c>
      <c r="O201">
        <f t="shared" si="16"/>
        <v>105687.48</v>
      </c>
      <c r="P201">
        <f t="shared" si="20"/>
        <v>-20.680000000007567</v>
      </c>
      <c r="Q201">
        <f t="shared" si="17"/>
        <v>-383.75</v>
      </c>
      <c r="R201">
        <f t="shared" si="21"/>
        <v>-1.9567123750142938E-4</v>
      </c>
      <c r="S201">
        <f>R201-(bitcoin_futures!S205/100/360)</f>
        <v>-3.2903234861254046E-4</v>
      </c>
    </row>
    <row r="202" spans="1:19">
      <c r="A202" t="str">
        <f>bitcoin_futures!A206</f>
        <v>04.10.2024</v>
      </c>
      <c r="B202">
        <f>ROUND(bitcoin_futures!D206/bitcoin_futures!B206, 0)</f>
        <v>1756</v>
      </c>
      <c r="C202">
        <f t="shared" si="23"/>
        <v>1759</v>
      </c>
      <c r="D202">
        <f t="shared" si="23"/>
        <v>59876.36</v>
      </c>
      <c r="E202">
        <f t="shared" si="23"/>
        <v>29507.5</v>
      </c>
      <c r="F202">
        <f>'Future Returns'!S202*F$4</f>
        <v>15323.75</v>
      </c>
      <c r="I202">
        <f>(C202-C201)*bitcoin_futures!B206</f>
        <v>0</v>
      </c>
      <c r="J202">
        <f>C202*bitcoin_futures!B206</f>
        <v>62479.680000000008</v>
      </c>
      <c r="K202">
        <f t="shared" si="18"/>
        <v>1407.2000000000116</v>
      </c>
      <c r="M202">
        <f>-'Future CF'!Q202</f>
        <v>-1420</v>
      </c>
      <c r="O202">
        <f t="shared" si="16"/>
        <v>107310.93000000001</v>
      </c>
      <c r="P202">
        <f t="shared" si="20"/>
        <v>-12.799999999988358</v>
      </c>
      <c r="Q202">
        <f t="shared" si="17"/>
        <v>216.25</v>
      </c>
      <c r="R202">
        <f t="shared" si="21"/>
        <v>-1.1927955521388509E-4</v>
      </c>
      <c r="S202">
        <f>R202-(bitcoin_futures!S206/100/360)</f>
        <v>-2.5044622188055178E-4</v>
      </c>
    </row>
    <row r="203" spans="1:19">
      <c r="A203" t="str">
        <f>bitcoin_futures!A207</f>
        <v>07.10.2024</v>
      </c>
      <c r="B203">
        <f>ROUND(bitcoin_futures!D207/bitcoin_futures!B207, 0)</f>
        <v>1754</v>
      </c>
      <c r="C203">
        <f t="shared" si="23"/>
        <v>1759</v>
      </c>
      <c r="D203">
        <f t="shared" si="23"/>
        <v>59876.36</v>
      </c>
      <c r="E203">
        <f t="shared" si="23"/>
        <v>29507.5</v>
      </c>
      <c r="F203">
        <f>'Future Returns'!S203*F$4</f>
        <v>15678.75</v>
      </c>
      <c r="I203">
        <f>(C203-C202)*bitcoin_futures!B207</f>
        <v>0</v>
      </c>
      <c r="J203">
        <f>C203*bitcoin_futures!B207</f>
        <v>63429.54</v>
      </c>
      <c r="K203">
        <f t="shared" si="18"/>
        <v>949.85999999999331</v>
      </c>
      <c r="M203">
        <f>-'Future CF'!Q203</f>
        <v>-845</v>
      </c>
      <c r="O203">
        <f t="shared" si="16"/>
        <v>108615.79000000001</v>
      </c>
      <c r="P203">
        <f t="shared" si="20"/>
        <v>104.85999999999331</v>
      </c>
      <c r="Q203">
        <f t="shared" si="17"/>
        <v>355.00000000000728</v>
      </c>
      <c r="R203">
        <f t="shared" si="21"/>
        <v>9.6542132594159007E-4</v>
      </c>
      <c r="S203">
        <f>R203-(bitcoin_futures!S207/100/360)</f>
        <v>8.3053243705270125E-4</v>
      </c>
    </row>
    <row r="204" spans="1:19">
      <c r="A204" t="str">
        <f>bitcoin_futures!A208</f>
        <v>08.10.2024</v>
      </c>
      <c r="B204">
        <f>ROUND(bitcoin_futures!D208/bitcoin_futures!B208, 0)</f>
        <v>1754</v>
      </c>
      <c r="C204">
        <f t="shared" si="23"/>
        <v>1759</v>
      </c>
      <c r="D204">
        <f t="shared" si="23"/>
        <v>59876.36</v>
      </c>
      <c r="E204">
        <f t="shared" si="23"/>
        <v>29507.5</v>
      </c>
      <c r="F204">
        <f>'Future Returns'!S204*F$4</f>
        <v>15890</v>
      </c>
      <c r="I204">
        <f>(C204-C203)*bitcoin_futures!B208</f>
        <v>0</v>
      </c>
      <c r="J204">
        <f>C204*bitcoin_futures!B208</f>
        <v>62268.6</v>
      </c>
      <c r="K204">
        <f t="shared" si="18"/>
        <v>-1160.9400000000023</v>
      </c>
      <c r="M204">
        <f>-'Future CF'!Q204</f>
        <v>1160</v>
      </c>
      <c r="O204">
        <f t="shared" si="16"/>
        <v>107666.1</v>
      </c>
      <c r="P204">
        <f t="shared" si="20"/>
        <v>-0.94000000000232831</v>
      </c>
      <c r="Q204">
        <f t="shared" si="17"/>
        <v>211.25</v>
      </c>
      <c r="R204">
        <f t="shared" si="21"/>
        <v>-8.7306961058525216E-6</v>
      </c>
      <c r="S204">
        <f>R204-(bitcoin_futures!S208/100/360)</f>
        <v>-1.4236958499474141E-4</v>
      </c>
    </row>
    <row r="205" spans="1:19">
      <c r="A205" t="str">
        <f>bitcoin_futures!A209</f>
        <v>09.10.2024</v>
      </c>
      <c r="B205">
        <f>ROUND(bitcoin_futures!D209/bitcoin_futures!B209, 0)</f>
        <v>1759</v>
      </c>
      <c r="C205">
        <f t="shared" si="23"/>
        <v>1759</v>
      </c>
      <c r="D205">
        <f t="shared" si="23"/>
        <v>59876.36</v>
      </c>
      <c r="E205">
        <f t="shared" si="23"/>
        <v>29507.5</v>
      </c>
      <c r="F205">
        <f>'Future Returns'!S205*F$4</f>
        <v>15600</v>
      </c>
      <c r="I205">
        <f>(C205-C204)*bitcoin_futures!B209</f>
        <v>0</v>
      </c>
      <c r="J205">
        <f>C205*bitcoin_futures!B209</f>
        <v>61002.12</v>
      </c>
      <c r="K205">
        <f t="shared" si="18"/>
        <v>-1266.4799999999959</v>
      </c>
      <c r="M205">
        <f>-'Future CF'!Q205</f>
        <v>1285</v>
      </c>
      <c r="O205">
        <f t="shared" ref="O205:O268" si="24">J205+E205+F205</f>
        <v>106109.62</v>
      </c>
      <c r="P205">
        <f t="shared" si="20"/>
        <v>18.520000000004075</v>
      </c>
      <c r="Q205">
        <f t="shared" si="17"/>
        <v>-290.00000000001455</v>
      </c>
      <c r="R205">
        <f t="shared" si="21"/>
        <v>1.7453648406246365E-4</v>
      </c>
      <c r="S205">
        <f>R205-(bitcoin_futures!S209/100/360)</f>
        <v>4.1314261840241415E-5</v>
      </c>
    </row>
    <row r="206" spans="1:19">
      <c r="A206" t="str">
        <f>bitcoin_futures!A210</f>
        <v>10.10.2024</v>
      </c>
      <c r="B206">
        <f>ROUND(bitcoin_futures!D210/bitcoin_futures!B210, 0)</f>
        <v>1752</v>
      </c>
      <c r="C206">
        <f t="shared" si="23"/>
        <v>1759</v>
      </c>
      <c r="D206">
        <f t="shared" si="23"/>
        <v>59876.36</v>
      </c>
      <c r="E206">
        <f t="shared" si="23"/>
        <v>29507.5</v>
      </c>
      <c r="F206">
        <f>'Future Returns'!S206*F$4</f>
        <v>15278.75</v>
      </c>
      <c r="I206">
        <f>(C206-C205)*bitcoin_futures!B210</f>
        <v>0</v>
      </c>
      <c r="J206">
        <f>C206*bitcoin_futures!B210</f>
        <v>59718.05</v>
      </c>
      <c r="K206">
        <f t="shared" si="18"/>
        <v>-1284.0699999999997</v>
      </c>
      <c r="M206">
        <f>-'Future CF'!Q206</f>
        <v>1320</v>
      </c>
      <c r="O206">
        <f t="shared" si="24"/>
        <v>104504.3</v>
      </c>
      <c r="P206">
        <f t="shared" si="20"/>
        <v>35.930000000000291</v>
      </c>
      <c r="Q206">
        <f t="shared" ref="Q206:Q269" si="25">O206-O205-K206</f>
        <v>-321.24999999999272</v>
      </c>
      <c r="R206">
        <f t="shared" si="21"/>
        <v>3.4381360384214132E-4</v>
      </c>
      <c r="S206">
        <f>R206-(bitcoin_futures!S210/100/360)</f>
        <v>2.1059138161991909E-4</v>
      </c>
    </row>
    <row r="207" spans="1:19">
      <c r="A207" t="str">
        <f>bitcoin_futures!A211</f>
        <v>11.10.2024</v>
      </c>
      <c r="B207">
        <f>ROUND(bitcoin_futures!D211/bitcoin_futures!B211, 0)</f>
        <v>1754</v>
      </c>
      <c r="C207">
        <f t="shared" si="23"/>
        <v>1759</v>
      </c>
      <c r="D207">
        <f t="shared" si="23"/>
        <v>59876.36</v>
      </c>
      <c r="E207">
        <f t="shared" si="23"/>
        <v>29507.5</v>
      </c>
      <c r="F207">
        <f>'Future Returns'!S207*F$4</f>
        <v>14948.75</v>
      </c>
      <c r="I207">
        <f>(C207-C206)*bitcoin_futures!B211</f>
        <v>0</v>
      </c>
      <c r="J207">
        <f>C207*bitcoin_futures!B211</f>
        <v>63218.46</v>
      </c>
      <c r="K207">
        <f t="shared" ref="K207:K270" si="26">J207-J206-I207</f>
        <v>3500.4099999999962</v>
      </c>
      <c r="M207">
        <f>-'Future CF'!Q207</f>
        <v>-3510</v>
      </c>
      <c r="O207">
        <f t="shared" si="24"/>
        <v>107674.70999999999</v>
      </c>
      <c r="P207">
        <f t="shared" si="20"/>
        <v>-9.5900000000037835</v>
      </c>
      <c r="Q207">
        <f t="shared" si="25"/>
        <v>-330.00000000000728</v>
      </c>
      <c r="R207">
        <f t="shared" si="21"/>
        <v>-8.9064553784298881E-5</v>
      </c>
      <c r="S207">
        <f>R207-(bitcoin_futures!S211/100/360)</f>
        <v>-2.2312010933985444E-4</v>
      </c>
    </row>
    <row r="208" spans="1:19">
      <c r="A208" t="str">
        <f>bitcoin_futures!A212</f>
        <v>14.10.2024</v>
      </c>
      <c r="B208">
        <f>ROUND(bitcoin_futures!D212/bitcoin_futures!B212, 0)</f>
        <v>1755</v>
      </c>
      <c r="C208">
        <f t="shared" si="23"/>
        <v>1759</v>
      </c>
      <c r="D208">
        <f t="shared" si="23"/>
        <v>59876.36</v>
      </c>
      <c r="E208">
        <f t="shared" si="23"/>
        <v>29507.5</v>
      </c>
      <c r="F208">
        <f>'Future Returns'!S208*F$4</f>
        <v>15826.25</v>
      </c>
      <c r="I208">
        <f>(C208-C207)*bitcoin_futures!B212</f>
        <v>0</v>
      </c>
      <c r="J208">
        <f>C208*bitcoin_futures!B212</f>
        <v>66085.63</v>
      </c>
      <c r="K208">
        <f t="shared" si="26"/>
        <v>2867.1700000000055</v>
      </c>
      <c r="M208">
        <f>-'Future CF'!Q208</f>
        <v>-2840</v>
      </c>
      <c r="O208">
        <f t="shared" si="24"/>
        <v>111419.38</v>
      </c>
      <c r="P208">
        <f t="shared" ref="P208:P271" si="27">K208+M208</f>
        <v>27.17000000000553</v>
      </c>
      <c r="Q208">
        <f t="shared" si="25"/>
        <v>877.50000000000728</v>
      </c>
      <c r="R208">
        <f t="shared" ref="R208:R271" si="28">P208/O208</f>
        <v>2.4385344811652629E-4</v>
      </c>
      <c r="S208">
        <f>R208-(bitcoin_futures!S212/100/360)</f>
        <v>1.0979789256097074E-4</v>
      </c>
    </row>
    <row r="209" spans="1:19" s="3" customFormat="1">
      <c r="A209" s="3" t="str">
        <f>bitcoin_futures!A213</f>
        <v>15.10.2024</v>
      </c>
      <c r="B209">
        <f>ROUND(bitcoin_futures!D213/bitcoin_futures!B213, 0)</f>
        <v>1750</v>
      </c>
      <c r="C209" s="3">
        <f>B209</f>
        <v>1750</v>
      </c>
      <c r="D209" s="3">
        <f>B209*bitcoin_futures!B213</f>
        <v>66797.5</v>
      </c>
      <c r="E209" s="3">
        <f>'Future Returns'!S209</f>
        <v>33355</v>
      </c>
      <c r="F209" s="3">
        <f>'Future Returns'!S209*F$4</f>
        <v>16677.5</v>
      </c>
      <c r="I209">
        <f>(C209-C208)*bitcoin_futures!B213</f>
        <v>-343.53000000000003</v>
      </c>
      <c r="J209">
        <f>C209*bitcoin_futures!B213</f>
        <v>66797.5</v>
      </c>
      <c r="K209">
        <f t="shared" si="26"/>
        <v>1055.3999999999953</v>
      </c>
      <c r="M209">
        <f>-'Future CF'!Q209</f>
        <v>-1075</v>
      </c>
      <c r="O209">
        <f t="shared" si="24"/>
        <v>116830</v>
      </c>
      <c r="P209">
        <f t="shared" si="27"/>
        <v>-19.600000000004684</v>
      </c>
      <c r="Q209">
        <f t="shared" si="25"/>
        <v>4355.22</v>
      </c>
      <c r="R209">
        <f t="shared" si="28"/>
        <v>-1.6776512881969257E-4</v>
      </c>
      <c r="S209">
        <f>R209-(bitcoin_futures!S213/100/360)</f>
        <v>-3.0082068437524813E-4</v>
      </c>
    </row>
    <row r="210" spans="1:19">
      <c r="A210" t="str">
        <f>bitcoin_futures!A214</f>
        <v>16.10.2024</v>
      </c>
      <c r="B210">
        <f>ROUND(bitcoin_futures!D214/bitcoin_futures!B214, 0)</f>
        <v>1757</v>
      </c>
      <c r="C210">
        <f t="shared" ref="C210:E231" si="29">C$209</f>
        <v>1750</v>
      </c>
      <c r="D210">
        <f t="shared" si="29"/>
        <v>66797.5</v>
      </c>
      <c r="E210">
        <f t="shared" si="29"/>
        <v>33355</v>
      </c>
      <c r="F210">
        <f>'Future Returns'!S210*F$4</f>
        <v>16948.75</v>
      </c>
      <c r="I210">
        <f>(C210-C209)*bitcoin_futures!B214</f>
        <v>0</v>
      </c>
      <c r="J210">
        <f>C210*bitcoin_futures!B214</f>
        <v>67515</v>
      </c>
      <c r="K210">
        <f t="shared" si="26"/>
        <v>717.5</v>
      </c>
      <c r="M210">
        <f>-'Future CF'!Q210</f>
        <v>-705</v>
      </c>
      <c r="O210">
        <f t="shared" si="24"/>
        <v>117818.75</v>
      </c>
      <c r="P210">
        <f t="shared" si="27"/>
        <v>12.5</v>
      </c>
      <c r="Q210">
        <f t="shared" si="25"/>
        <v>271.25</v>
      </c>
      <c r="R210">
        <f t="shared" si="28"/>
        <v>1.0609516736512653E-4</v>
      </c>
      <c r="S210">
        <f>R210-(bitcoin_futures!S214/100/360)</f>
        <v>-2.6682610412651252E-5</v>
      </c>
    </row>
    <row r="211" spans="1:19">
      <c r="A211" t="str">
        <f>bitcoin_futures!A215</f>
        <v>17.10.2024</v>
      </c>
      <c r="B211">
        <f>ROUND(bitcoin_futures!D215/bitcoin_futures!B215, 0)</f>
        <v>1758</v>
      </c>
      <c r="C211">
        <f t="shared" si="29"/>
        <v>1750</v>
      </c>
      <c r="D211">
        <f t="shared" si="29"/>
        <v>66797.5</v>
      </c>
      <c r="E211">
        <f t="shared" si="29"/>
        <v>33355</v>
      </c>
      <c r="F211">
        <f>'Future Returns'!S211*F$4</f>
        <v>17125</v>
      </c>
      <c r="I211">
        <f>(C211-C210)*bitcoin_futures!B215</f>
        <v>0</v>
      </c>
      <c r="J211">
        <f>C211*bitcoin_futures!B215</f>
        <v>66587.5</v>
      </c>
      <c r="K211">
        <f t="shared" si="26"/>
        <v>-927.5</v>
      </c>
      <c r="M211">
        <f>-'Future CF'!Q211</f>
        <v>1015</v>
      </c>
      <c r="O211">
        <f t="shared" si="24"/>
        <v>117067.5</v>
      </c>
      <c r="P211">
        <f t="shared" si="27"/>
        <v>87.5</v>
      </c>
      <c r="Q211">
        <f t="shared" si="25"/>
        <v>176.25</v>
      </c>
      <c r="R211">
        <f t="shared" si="28"/>
        <v>7.4743203707262906E-4</v>
      </c>
      <c r="S211">
        <f>R211-(bitcoin_futures!S215/100/360)</f>
        <v>6.1512648151707352E-4</v>
      </c>
    </row>
    <row r="212" spans="1:19">
      <c r="A212" t="str">
        <f>bitcoin_futures!A216</f>
        <v>18.10.2024</v>
      </c>
      <c r="B212">
        <f>ROUND(bitcoin_futures!D216/bitcoin_futures!B216, 0)</f>
        <v>1760</v>
      </c>
      <c r="C212">
        <f t="shared" si="29"/>
        <v>1750</v>
      </c>
      <c r="D212">
        <f t="shared" si="29"/>
        <v>66797.5</v>
      </c>
      <c r="E212">
        <f t="shared" si="29"/>
        <v>33355</v>
      </c>
      <c r="F212">
        <f>'Future Returns'!S212*F$4</f>
        <v>16871.25</v>
      </c>
      <c r="I212">
        <f>(C212-C211)*bitcoin_futures!B216</f>
        <v>0</v>
      </c>
      <c r="J212">
        <f>C212*bitcoin_futures!B216</f>
        <v>68372.5</v>
      </c>
      <c r="K212">
        <f t="shared" si="26"/>
        <v>1785</v>
      </c>
      <c r="M212">
        <f>-'Future CF'!Q212</f>
        <v>-1915</v>
      </c>
      <c r="O212">
        <f t="shared" si="24"/>
        <v>118598.75</v>
      </c>
      <c r="P212">
        <f t="shared" si="27"/>
        <v>-130</v>
      </c>
      <c r="Q212">
        <f t="shared" si="25"/>
        <v>-253.75</v>
      </c>
      <c r="R212">
        <f t="shared" si="28"/>
        <v>-1.0961329693609755E-3</v>
      </c>
      <c r="S212">
        <f>R212-(bitcoin_futures!S216/100/360)</f>
        <v>-1.2285774138054198E-3</v>
      </c>
    </row>
    <row r="213" spans="1:19">
      <c r="A213" t="str">
        <f>bitcoin_futures!A217</f>
        <v>21.10.2024</v>
      </c>
      <c r="B213">
        <f>ROUND(bitcoin_futures!D217/bitcoin_futures!B217, 0)</f>
        <v>1752</v>
      </c>
      <c r="C213">
        <f t="shared" si="29"/>
        <v>1750</v>
      </c>
      <c r="D213">
        <f t="shared" si="29"/>
        <v>66797.5</v>
      </c>
      <c r="E213">
        <f t="shared" si="29"/>
        <v>33355</v>
      </c>
      <c r="F213">
        <f>'Future Returns'!S213*F$4</f>
        <v>17350</v>
      </c>
      <c r="I213">
        <f>(C213-C212)*bitcoin_futures!B217</f>
        <v>0</v>
      </c>
      <c r="J213">
        <f>C213*bitcoin_futures!B217</f>
        <v>67497.5</v>
      </c>
      <c r="K213">
        <f t="shared" si="26"/>
        <v>-875</v>
      </c>
      <c r="M213">
        <f>-'Future CF'!Q213</f>
        <v>1015</v>
      </c>
      <c r="O213">
        <f t="shared" si="24"/>
        <v>118202.5</v>
      </c>
      <c r="P213">
        <f t="shared" si="27"/>
        <v>140</v>
      </c>
      <c r="Q213">
        <f t="shared" si="25"/>
        <v>478.75</v>
      </c>
      <c r="R213">
        <f t="shared" si="28"/>
        <v>1.1844081131955754E-3</v>
      </c>
      <c r="S213">
        <f>R213-(bitcoin_futures!S217/100/360)</f>
        <v>1.0519081131955754E-3</v>
      </c>
    </row>
    <row r="214" spans="1:19">
      <c r="A214" t="str">
        <f>bitcoin_futures!A218</f>
        <v>22.10.2024</v>
      </c>
      <c r="B214">
        <f>ROUND(bitcoin_futures!D218/bitcoin_futures!B218, 0)</f>
        <v>1757</v>
      </c>
      <c r="C214">
        <f t="shared" si="29"/>
        <v>1750</v>
      </c>
      <c r="D214">
        <f t="shared" si="29"/>
        <v>66797.5</v>
      </c>
      <c r="E214">
        <f t="shared" si="29"/>
        <v>33355</v>
      </c>
      <c r="F214">
        <f>'Future Returns'!S214*F$4</f>
        <v>17096.25</v>
      </c>
      <c r="I214">
        <f>(C214-C213)*bitcoin_futures!B218</f>
        <v>0</v>
      </c>
      <c r="J214">
        <f>C214*bitcoin_futures!B218</f>
        <v>67217.5</v>
      </c>
      <c r="K214">
        <f t="shared" si="26"/>
        <v>-280</v>
      </c>
      <c r="M214">
        <f>-'Future CF'!Q214</f>
        <v>295</v>
      </c>
      <c r="O214">
        <f t="shared" si="24"/>
        <v>117668.75</v>
      </c>
      <c r="P214">
        <f t="shared" si="27"/>
        <v>15</v>
      </c>
      <c r="Q214">
        <f t="shared" si="25"/>
        <v>-253.75</v>
      </c>
      <c r="R214">
        <f t="shared" si="28"/>
        <v>1.2747649652095395E-4</v>
      </c>
      <c r="S214">
        <f>R214-(bitcoin_futures!S218/100/360)</f>
        <v>-4.6068368123793892E-6</v>
      </c>
    </row>
    <row r="215" spans="1:19">
      <c r="A215" t="str">
        <f>bitcoin_futures!A219</f>
        <v>23.10.2024</v>
      </c>
      <c r="B215">
        <f>ROUND(bitcoin_futures!D219/bitcoin_futures!B219, 0)</f>
        <v>1749</v>
      </c>
      <c r="C215">
        <f t="shared" si="29"/>
        <v>1750</v>
      </c>
      <c r="D215">
        <f t="shared" si="29"/>
        <v>66797.5</v>
      </c>
      <c r="E215">
        <f t="shared" si="29"/>
        <v>33355</v>
      </c>
      <c r="F215">
        <f>'Future Returns'!S215*F$4</f>
        <v>17022.5</v>
      </c>
      <c r="I215">
        <f>(C215-C214)*bitcoin_futures!B219</f>
        <v>0</v>
      </c>
      <c r="J215">
        <f>C215*bitcoin_futures!B219</f>
        <v>66167.5</v>
      </c>
      <c r="K215">
        <f t="shared" si="26"/>
        <v>-1050</v>
      </c>
      <c r="M215">
        <f>-'Future CF'!Q215</f>
        <v>1165</v>
      </c>
      <c r="O215">
        <f t="shared" si="24"/>
        <v>116545</v>
      </c>
      <c r="P215">
        <f t="shared" si="27"/>
        <v>115</v>
      </c>
      <c r="Q215">
        <f t="shared" si="25"/>
        <v>-73.75</v>
      </c>
      <c r="R215">
        <f t="shared" si="28"/>
        <v>9.8674331803166155E-4</v>
      </c>
      <c r="S215">
        <f>R215-(bitcoin_futures!S219/100/360)</f>
        <v>8.5513220692055045E-4</v>
      </c>
    </row>
    <row r="216" spans="1:19">
      <c r="A216" t="str">
        <f>bitcoin_futures!A220</f>
        <v>24.10.2024</v>
      </c>
      <c r="B216">
        <f>ROUND(bitcoin_futures!D220/bitcoin_futures!B220, 0)</f>
        <v>1749</v>
      </c>
      <c r="C216">
        <f t="shared" si="29"/>
        <v>1750</v>
      </c>
      <c r="D216">
        <f t="shared" si="29"/>
        <v>66797.5</v>
      </c>
      <c r="E216">
        <f t="shared" si="29"/>
        <v>33355</v>
      </c>
      <c r="F216">
        <f>'Future Returns'!S216*F$4</f>
        <v>16731.25</v>
      </c>
      <c r="I216">
        <f>(C216-C215)*bitcoin_futures!B220</f>
        <v>0</v>
      </c>
      <c r="J216">
        <f>C216*bitcoin_futures!B220</f>
        <v>68022.5</v>
      </c>
      <c r="K216">
        <f t="shared" si="26"/>
        <v>1855</v>
      </c>
      <c r="M216">
        <f>-'Future CF'!Q216</f>
        <v>-1915</v>
      </c>
      <c r="O216">
        <f t="shared" si="24"/>
        <v>118108.75</v>
      </c>
      <c r="P216">
        <f t="shared" si="27"/>
        <v>-60</v>
      </c>
      <c r="Q216">
        <f t="shared" si="25"/>
        <v>-291.25</v>
      </c>
      <c r="R216">
        <f t="shared" si="28"/>
        <v>-5.0800639241377116E-4</v>
      </c>
      <c r="S216">
        <f>R216-(bitcoin_futures!S220/100/360)</f>
        <v>-6.3992305908043784E-4</v>
      </c>
    </row>
    <row r="217" spans="1:19">
      <c r="A217" t="str">
        <f>bitcoin_futures!A221</f>
        <v>25.10.2024</v>
      </c>
      <c r="B217">
        <f>ROUND(bitcoin_futures!D221/bitcoin_futures!B221, 0)</f>
        <v>1758</v>
      </c>
      <c r="C217">
        <f t="shared" si="29"/>
        <v>1750</v>
      </c>
      <c r="D217">
        <f t="shared" si="29"/>
        <v>66797.5</v>
      </c>
      <c r="E217">
        <f t="shared" si="29"/>
        <v>33355</v>
      </c>
      <c r="F217">
        <f>'Future Returns'!S217*F$4</f>
        <v>17210</v>
      </c>
      <c r="I217">
        <f>(C217-C216)*bitcoin_futures!B221</f>
        <v>0</v>
      </c>
      <c r="J217">
        <f>C217*bitcoin_futures!B221</f>
        <v>66517.5</v>
      </c>
      <c r="K217">
        <f t="shared" si="26"/>
        <v>-1505</v>
      </c>
      <c r="M217">
        <f>-'Future CF'!Q217</f>
        <v>1555</v>
      </c>
      <c r="O217">
        <f t="shared" si="24"/>
        <v>117082.5</v>
      </c>
      <c r="P217">
        <f t="shared" si="27"/>
        <v>50</v>
      </c>
      <c r="Q217">
        <f t="shared" si="25"/>
        <v>478.75</v>
      </c>
      <c r="R217">
        <f t="shared" si="28"/>
        <v>4.2704930284201311E-4</v>
      </c>
      <c r="S217">
        <f>R217-(bitcoin_futures!S221/100/360)</f>
        <v>2.9549374728645757E-4</v>
      </c>
    </row>
    <row r="218" spans="1:19">
      <c r="A218" t="str">
        <f>bitcoin_futures!A222</f>
        <v>28.10.2024</v>
      </c>
      <c r="B218">
        <f>ROUND(bitcoin_futures!D222/bitcoin_futures!B222, 0)</f>
        <v>1755</v>
      </c>
      <c r="C218">
        <f t="shared" si="29"/>
        <v>1750</v>
      </c>
      <c r="D218">
        <f t="shared" si="29"/>
        <v>66797.5</v>
      </c>
      <c r="E218">
        <f t="shared" si="29"/>
        <v>33355</v>
      </c>
      <c r="F218">
        <f>'Future Returns'!S218*F$4</f>
        <v>16821.25</v>
      </c>
      <c r="I218">
        <f>(C218-C217)*bitcoin_futures!B222</f>
        <v>0</v>
      </c>
      <c r="J218">
        <f>C218*bitcoin_futures!B222</f>
        <v>69422.5</v>
      </c>
      <c r="K218">
        <f t="shared" si="26"/>
        <v>2905</v>
      </c>
      <c r="M218">
        <f>-'Future CF'!Q218</f>
        <v>-3015</v>
      </c>
      <c r="O218">
        <f t="shared" si="24"/>
        <v>119598.75</v>
      </c>
      <c r="P218">
        <f t="shared" si="27"/>
        <v>-110</v>
      </c>
      <c r="Q218">
        <f t="shared" si="25"/>
        <v>-388.75</v>
      </c>
      <c r="R218">
        <f t="shared" si="28"/>
        <v>-9.1974205416026501E-4</v>
      </c>
      <c r="S218">
        <f>R218-(bitcoin_futures!S222/100/360)</f>
        <v>-1.0515198319380429E-3</v>
      </c>
    </row>
    <row r="219" spans="1:19">
      <c r="A219" t="str">
        <f>bitcoin_futures!A223</f>
        <v>29.10.2024</v>
      </c>
      <c r="B219">
        <f>ROUND(bitcoin_futures!D223/bitcoin_futures!B223, 0)</f>
        <v>1766</v>
      </c>
      <c r="C219">
        <f t="shared" si="29"/>
        <v>1750</v>
      </c>
      <c r="D219">
        <f t="shared" si="29"/>
        <v>66797.5</v>
      </c>
      <c r="E219">
        <f t="shared" si="29"/>
        <v>33355</v>
      </c>
      <c r="F219">
        <f>'Future Returns'!S219*F$4</f>
        <v>17575</v>
      </c>
      <c r="I219">
        <f>(C219-C218)*bitcoin_futures!B223</f>
        <v>0</v>
      </c>
      <c r="J219">
        <f>C219*bitcoin_futures!B223</f>
        <v>72327.5</v>
      </c>
      <c r="K219">
        <f t="shared" si="26"/>
        <v>2905</v>
      </c>
      <c r="M219">
        <f>-'Future CF'!Q219</f>
        <v>-3040</v>
      </c>
      <c r="O219">
        <f t="shared" si="24"/>
        <v>123257.5</v>
      </c>
      <c r="P219">
        <f t="shared" si="27"/>
        <v>-135</v>
      </c>
      <c r="Q219">
        <f t="shared" si="25"/>
        <v>753.75</v>
      </c>
      <c r="R219">
        <f t="shared" si="28"/>
        <v>-1.0952680364278036E-3</v>
      </c>
      <c r="S219">
        <f>R219-(bitcoin_futures!S223/100/360)</f>
        <v>-1.2270458142055814E-3</v>
      </c>
    </row>
    <row r="220" spans="1:19">
      <c r="A220" t="str">
        <f>bitcoin_futures!A224</f>
        <v>30.10.2024</v>
      </c>
      <c r="B220">
        <f>ROUND(bitcoin_futures!D224/bitcoin_futures!B224, 0)</f>
        <v>1759</v>
      </c>
      <c r="C220">
        <f t="shared" si="29"/>
        <v>1750</v>
      </c>
      <c r="D220">
        <f t="shared" si="29"/>
        <v>66797.5</v>
      </c>
      <c r="E220">
        <f t="shared" si="29"/>
        <v>33355</v>
      </c>
      <c r="F220">
        <f>'Future Returns'!S220*F$4</f>
        <v>18335</v>
      </c>
      <c r="I220">
        <f>(C220-C219)*bitcoin_futures!B224</f>
        <v>0</v>
      </c>
      <c r="J220">
        <f>C220*bitcoin_futures!B224</f>
        <v>71540</v>
      </c>
      <c r="K220">
        <f t="shared" si="26"/>
        <v>-787.5</v>
      </c>
      <c r="M220">
        <f>-'Future CF'!Q220</f>
        <v>805</v>
      </c>
      <c r="O220">
        <f t="shared" si="24"/>
        <v>123230</v>
      </c>
      <c r="P220">
        <f t="shared" si="27"/>
        <v>17.5</v>
      </c>
      <c r="Q220">
        <f t="shared" si="25"/>
        <v>760</v>
      </c>
      <c r="R220">
        <f t="shared" si="28"/>
        <v>1.4201087397549297E-4</v>
      </c>
      <c r="S220">
        <f>R220-(bitcoin_futures!S224/100/360)</f>
        <v>1.0260873975492969E-5</v>
      </c>
    </row>
    <row r="221" spans="1:19">
      <c r="A221" t="str">
        <f>bitcoin_futures!A225</f>
        <v>31.10.2024</v>
      </c>
      <c r="B221">
        <f>ROUND(bitcoin_futures!D225/bitcoin_futures!B225, 0)</f>
        <v>1770</v>
      </c>
      <c r="C221">
        <f t="shared" si="29"/>
        <v>1750</v>
      </c>
      <c r="D221">
        <f t="shared" si="29"/>
        <v>66797.5</v>
      </c>
      <c r="E221">
        <f t="shared" si="29"/>
        <v>33355</v>
      </c>
      <c r="F221">
        <f>'Future Returns'!S221*F$4</f>
        <v>18133.75</v>
      </c>
      <c r="I221">
        <f>(C221-C220)*bitcoin_futures!B225</f>
        <v>0</v>
      </c>
      <c r="J221">
        <f>C221*bitcoin_futures!B225</f>
        <v>69615</v>
      </c>
      <c r="K221">
        <f t="shared" si="26"/>
        <v>-1925</v>
      </c>
      <c r="M221">
        <f>-'Future CF'!Q221</f>
        <v>2070</v>
      </c>
      <c r="O221">
        <f t="shared" si="24"/>
        <v>121103.75</v>
      </c>
      <c r="P221">
        <f t="shared" si="27"/>
        <v>145</v>
      </c>
      <c r="Q221">
        <f t="shared" si="25"/>
        <v>-201.25</v>
      </c>
      <c r="R221">
        <f t="shared" si="28"/>
        <v>1.197320479341061E-3</v>
      </c>
      <c r="S221">
        <f>R221-(bitcoin_futures!S225/100/360)</f>
        <v>1.0675982571188387E-3</v>
      </c>
    </row>
    <row r="222" spans="1:19">
      <c r="A222" t="str">
        <f>bitcoin_futures!A226</f>
        <v>01.11.2024</v>
      </c>
      <c r="B222">
        <f>ROUND(bitcoin_futures!D226/bitcoin_futures!B226, 0)</f>
        <v>1754</v>
      </c>
      <c r="C222">
        <f t="shared" si="29"/>
        <v>1750</v>
      </c>
      <c r="D222">
        <f t="shared" si="29"/>
        <v>66797.5</v>
      </c>
      <c r="E222">
        <f t="shared" si="29"/>
        <v>33355</v>
      </c>
      <c r="F222">
        <f>'Future Returns'!S222*F$4</f>
        <v>17616.25</v>
      </c>
      <c r="I222">
        <f>(C222-C221)*bitcoin_futures!B226</f>
        <v>0</v>
      </c>
      <c r="J222">
        <f>C222*bitcoin_futures!B226</f>
        <v>68897.5</v>
      </c>
      <c r="K222">
        <f t="shared" si="26"/>
        <v>-717.5</v>
      </c>
      <c r="M222">
        <f>-'Future CF'!Q222</f>
        <v>735</v>
      </c>
      <c r="O222">
        <f t="shared" si="24"/>
        <v>119868.75</v>
      </c>
      <c r="P222">
        <f t="shared" si="27"/>
        <v>17.5</v>
      </c>
      <c r="Q222">
        <f t="shared" si="25"/>
        <v>-517.5</v>
      </c>
      <c r="R222">
        <f t="shared" si="28"/>
        <v>1.4599301319151155E-4</v>
      </c>
      <c r="S222">
        <f>R222-(bitcoin_futures!S226/100/360)</f>
        <v>1.702079096928933E-5</v>
      </c>
    </row>
    <row r="223" spans="1:19">
      <c r="A223" t="str">
        <f>bitcoin_futures!A227</f>
        <v>04.11.2024</v>
      </c>
      <c r="B223">
        <f>ROUND(bitcoin_futures!D227/bitcoin_futures!B227, 0)</f>
        <v>1766</v>
      </c>
      <c r="C223">
        <f t="shared" si="29"/>
        <v>1750</v>
      </c>
      <c r="D223">
        <f t="shared" si="29"/>
        <v>66797.5</v>
      </c>
      <c r="E223">
        <f t="shared" si="29"/>
        <v>33355</v>
      </c>
      <c r="F223">
        <f>'Future Returns'!S223*F$4</f>
        <v>17432.5</v>
      </c>
      <c r="I223">
        <f>(C223-C222)*bitcoin_futures!B227</f>
        <v>0</v>
      </c>
      <c r="J223">
        <f>C223*bitcoin_futures!B227</f>
        <v>66937.5</v>
      </c>
      <c r="K223">
        <f t="shared" si="26"/>
        <v>-1960</v>
      </c>
      <c r="M223">
        <f>-'Future CF'!Q223</f>
        <v>2050</v>
      </c>
      <c r="O223">
        <f t="shared" si="24"/>
        <v>117725</v>
      </c>
      <c r="P223">
        <f t="shared" si="27"/>
        <v>90</v>
      </c>
      <c r="Q223">
        <f t="shared" si="25"/>
        <v>-183.75</v>
      </c>
      <c r="R223">
        <f t="shared" si="28"/>
        <v>7.644935230409854E-4</v>
      </c>
      <c r="S223">
        <f>R223-(bitcoin_futures!S227/100/360)</f>
        <v>6.3596574526320765E-4</v>
      </c>
    </row>
    <row r="224" spans="1:19">
      <c r="A224" t="str">
        <f>bitcoin_futures!A228</f>
        <v>05.11.2024</v>
      </c>
      <c r="B224">
        <f>ROUND(bitcoin_futures!D228/bitcoin_futures!B228, 0)</f>
        <v>1757</v>
      </c>
      <c r="C224">
        <f t="shared" si="29"/>
        <v>1750</v>
      </c>
      <c r="D224">
        <f t="shared" si="29"/>
        <v>66797.5</v>
      </c>
      <c r="E224">
        <f t="shared" si="29"/>
        <v>33355</v>
      </c>
      <c r="F224">
        <f>'Future Returns'!S224*F$4</f>
        <v>16920</v>
      </c>
      <c r="I224">
        <f>(C224-C223)*bitcoin_futures!B228</f>
        <v>0</v>
      </c>
      <c r="J224">
        <f>C224*bitcoin_futures!B228</f>
        <v>69142.5</v>
      </c>
      <c r="K224">
        <f t="shared" si="26"/>
        <v>2205</v>
      </c>
      <c r="M224">
        <f>-'Future CF'!Q224</f>
        <v>-2180</v>
      </c>
      <c r="O224">
        <f t="shared" si="24"/>
        <v>119417.5</v>
      </c>
      <c r="P224">
        <f t="shared" si="27"/>
        <v>25</v>
      </c>
      <c r="Q224">
        <f t="shared" si="25"/>
        <v>-512.5</v>
      </c>
      <c r="R224">
        <f t="shared" si="28"/>
        <v>2.0934955094521323E-4</v>
      </c>
      <c r="S224">
        <f>R224-(bitcoin_futures!S228/100/360)</f>
        <v>8.1432884278546534E-5</v>
      </c>
    </row>
    <row r="225" spans="1:19">
      <c r="A225" t="str">
        <f>bitcoin_futures!A229</f>
        <v>06.11.2024</v>
      </c>
      <c r="B225">
        <f>ROUND(bitcoin_futures!D229/bitcoin_futures!B229, 0)</f>
        <v>1750</v>
      </c>
      <c r="C225">
        <f t="shared" si="29"/>
        <v>1750</v>
      </c>
      <c r="D225">
        <f t="shared" si="29"/>
        <v>66797.5</v>
      </c>
      <c r="E225">
        <f t="shared" si="29"/>
        <v>33355</v>
      </c>
      <c r="F225">
        <f>'Future Returns'!S225*F$4</f>
        <v>17465</v>
      </c>
      <c r="I225">
        <f>(C225-C224)*bitcoin_futures!B229</f>
        <v>0</v>
      </c>
      <c r="J225">
        <f>C225*bitcoin_futures!B229</f>
        <v>75950</v>
      </c>
      <c r="K225">
        <f t="shared" si="26"/>
        <v>6807.5</v>
      </c>
      <c r="M225">
        <f>-'Future CF'!Q225</f>
        <v>-7015</v>
      </c>
      <c r="O225">
        <f t="shared" si="24"/>
        <v>126770</v>
      </c>
      <c r="P225">
        <f t="shared" si="27"/>
        <v>-207.5</v>
      </c>
      <c r="Q225">
        <f t="shared" si="25"/>
        <v>545</v>
      </c>
      <c r="R225">
        <f t="shared" si="28"/>
        <v>-1.6368225920959218E-3</v>
      </c>
      <c r="S225">
        <f>R225-(bitcoin_futures!S229/100/360)</f>
        <v>-1.7637670365403663E-3</v>
      </c>
    </row>
    <row r="226" spans="1:19">
      <c r="A226" t="str">
        <f>bitcoin_futures!A230</f>
        <v>07.11.2024</v>
      </c>
      <c r="B226">
        <f>ROUND(bitcoin_futures!D230/bitcoin_futures!B230, 0)</f>
        <v>1758</v>
      </c>
      <c r="C226">
        <f t="shared" si="29"/>
        <v>1750</v>
      </c>
      <c r="D226">
        <f t="shared" si="29"/>
        <v>66797.5</v>
      </c>
      <c r="E226">
        <f t="shared" si="29"/>
        <v>33355</v>
      </c>
      <c r="F226">
        <f>'Future Returns'!S226*F$4</f>
        <v>19218.75</v>
      </c>
      <c r="I226">
        <f>(C226-C225)*bitcoin_futures!B230</f>
        <v>0</v>
      </c>
      <c r="J226">
        <f>C226*bitcoin_futures!B230</f>
        <v>76300</v>
      </c>
      <c r="K226">
        <f t="shared" si="26"/>
        <v>350</v>
      </c>
      <c r="M226">
        <f>-'Future CF'!Q226</f>
        <v>-305</v>
      </c>
      <c r="O226">
        <f t="shared" si="24"/>
        <v>128873.75</v>
      </c>
      <c r="P226">
        <f t="shared" si="27"/>
        <v>45</v>
      </c>
      <c r="Q226">
        <f t="shared" si="25"/>
        <v>1753.75</v>
      </c>
      <c r="R226">
        <f t="shared" si="28"/>
        <v>3.4917894450964607E-4</v>
      </c>
      <c r="S226">
        <f>R226-(bitcoin_futures!S230/100/360)</f>
        <v>2.223733889540905E-4</v>
      </c>
    </row>
    <row r="227" spans="1:19">
      <c r="A227" t="str">
        <f>bitcoin_futures!A231</f>
        <v>08.11.2024</v>
      </c>
      <c r="B227">
        <f>ROUND(bitcoin_futures!D231/bitcoin_futures!B231, 0)</f>
        <v>1757</v>
      </c>
      <c r="C227">
        <f t="shared" si="29"/>
        <v>1750</v>
      </c>
      <c r="D227">
        <f t="shared" si="29"/>
        <v>66797.5</v>
      </c>
      <c r="E227">
        <f t="shared" si="29"/>
        <v>33355</v>
      </c>
      <c r="F227">
        <f>'Future Returns'!S227*F$4</f>
        <v>19295</v>
      </c>
      <c r="I227">
        <f>(C227-C226)*bitcoin_futures!B231</f>
        <v>0</v>
      </c>
      <c r="J227">
        <f>C227*bitcoin_futures!B231</f>
        <v>76457.5</v>
      </c>
      <c r="K227">
        <f t="shared" si="26"/>
        <v>157.5</v>
      </c>
      <c r="M227">
        <f>-'Future CF'!Q227</f>
        <v>-180</v>
      </c>
      <c r="O227">
        <f t="shared" si="24"/>
        <v>129107.5</v>
      </c>
      <c r="P227">
        <f t="shared" si="27"/>
        <v>-22.5</v>
      </c>
      <c r="Q227">
        <f t="shared" si="25"/>
        <v>76.25</v>
      </c>
      <c r="R227">
        <f t="shared" si="28"/>
        <v>-1.7427337683713186E-4</v>
      </c>
      <c r="S227">
        <f>R227-(bitcoin_futures!S231/100/360)</f>
        <v>-3.0169004350379851E-4</v>
      </c>
    </row>
    <row r="228" spans="1:19">
      <c r="A228" t="str">
        <f>bitcoin_futures!A232</f>
        <v>11.11.2024</v>
      </c>
      <c r="B228">
        <f>ROUND(bitcoin_futures!D232/bitcoin_futures!B232, 0)</f>
        <v>1756</v>
      </c>
      <c r="C228">
        <f t="shared" si="29"/>
        <v>1750</v>
      </c>
      <c r="D228">
        <f t="shared" si="29"/>
        <v>66797.5</v>
      </c>
      <c r="E228">
        <f t="shared" si="29"/>
        <v>33355</v>
      </c>
      <c r="F228">
        <f>'Future Returns'!S228*F$4</f>
        <v>19340</v>
      </c>
      <c r="I228">
        <f>(C228-C227)*bitcoin_futures!B232</f>
        <v>0</v>
      </c>
      <c r="J228">
        <f>C228*bitcoin_futures!B232</f>
        <v>86747.5</v>
      </c>
      <c r="K228">
        <f t="shared" si="26"/>
        <v>10290</v>
      </c>
      <c r="M228">
        <f>-'Future CF'!Q228</f>
        <v>-10375</v>
      </c>
      <c r="O228">
        <f t="shared" si="24"/>
        <v>139442.5</v>
      </c>
      <c r="P228">
        <f t="shared" si="27"/>
        <v>-85</v>
      </c>
      <c r="Q228">
        <f t="shared" si="25"/>
        <v>45</v>
      </c>
      <c r="R228">
        <f t="shared" si="28"/>
        <v>-6.0957025297165494E-4</v>
      </c>
      <c r="S228">
        <f>R228-(bitcoin_futures!S232/100/360)</f>
        <v>-7.3698691963832157E-4</v>
      </c>
    </row>
    <row r="229" spans="1:19">
      <c r="A229" t="str">
        <f>bitcoin_futures!A233</f>
        <v>12.11.2024</v>
      </c>
      <c r="B229">
        <f>ROUND(bitcoin_futures!D233/bitcoin_futures!B233, 0)</f>
        <v>1754</v>
      </c>
      <c r="C229">
        <f t="shared" si="29"/>
        <v>1750</v>
      </c>
      <c r="D229">
        <f t="shared" si="29"/>
        <v>66797.5</v>
      </c>
      <c r="E229">
        <f t="shared" si="29"/>
        <v>33355</v>
      </c>
      <c r="F229">
        <f>'Future Returns'!S229*F$4</f>
        <v>21933.75</v>
      </c>
      <c r="I229">
        <f>(C229-C228)*bitcoin_futures!B233</f>
        <v>0</v>
      </c>
      <c r="J229">
        <f>C229*bitcoin_futures!B233</f>
        <v>89337.5</v>
      </c>
      <c r="K229">
        <f t="shared" si="26"/>
        <v>2590</v>
      </c>
      <c r="M229">
        <f>-'Future CF'!Q229</f>
        <v>-2355</v>
      </c>
      <c r="O229">
        <f t="shared" si="24"/>
        <v>144626.25</v>
      </c>
      <c r="P229">
        <f t="shared" si="27"/>
        <v>235</v>
      </c>
      <c r="Q229">
        <f t="shared" si="25"/>
        <v>2593.75</v>
      </c>
      <c r="R229">
        <f t="shared" si="28"/>
        <v>1.6248779180819525E-3</v>
      </c>
      <c r="S229">
        <f>R229-(bitcoin_futures!S233/100/360)</f>
        <v>1.4975445847486193E-3</v>
      </c>
    </row>
    <row r="230" spans="1:19">
      <c r="A230" t="str">
        <f>bitcoin_futures!A234</f>
        <v>13.11.2024</v>
      </c>
      <c r="B230">
        <f>ROUND(bitcoin_futures!D234/bitcoin_futures!B234, 0)</f>
        <v>1775</v>
      </c>
      <c r="C230">
        <f t="shared" si="29"/>
        <v>1750</v>
      </c>
      <c r="D230">
        <f t="shared" si="29"/>
        <v>66797.5</v>
      </c>
      <c r="E230">
        <f t="shared" si="29"/>
        <v>33355</v>
      </c>
      <c r="F230">
        <f>'Future Returns'!S230*F$4</f>
        <v>22522.5</v>
      </c>
      <c r="I230">
        <f>(C230-C229)*bitcoin_futures!B234</f>
        <v>0</v>
      </c>
      <c r="J230">
        <f>C230*bitcoin_futures!B234</f>
        <v>89320</v>
      </c>
      <c r="K230">
        <f t="shared" si="26"/>
        <v>-17.5</v>
      </c>
      <c r="M230">
        <f>-'Future CF'!Q230</f>
        <v>-165</v>
      </c>
      <c r="O230">
        <f t="shared" si="24"/>
        <v>145197.5</v>
      </c>
      <c r="P230">
        <f t="shared" si="27"/>
        <v>-182.5</v>
      </c>
      <c r="Q230">
        <f t="shared" si="25"/>
        <v>588.75</v>
      </c>
      <c r="R230">
        <f t="shared" si="28"/>
        <v>-1.2569086933314968E-3</v>
      </c>
      <c r="S230">
        <f>R230-(bitcoin_futures!S234/100/360)</f>
        <v>-1.3840198044426078E-3</v>
      </c>
    </row>
    <row r="231" spans="1:19">
      <c r="A231" t="str">
        <f>bitcoin_futures!A235</f>
        <v>14.11.2024</v>
      </c>
      <c r="B231">
        <f>ROUND(bitcoin_futures!D235/bitcoin_futures!B235, 0)</f>
        <v>1775</v>
      </c>
      <c r="C231">
        <f t="shared" si="29"/>
        <v>1750</v>
      </c>
      <c r="D231">
        <f t="shared" si="29"/>
        <v>66797.5</v>
      </c>
      <c r="E231">
        <f t="shared" si="29"/>
        <v>33355</v>
      </c>
      <c r="F231">
        <f>'Future Returns'!S231*F$4</f>
        <v>22563.75</v>
      </c>
      <c r="I231">
        <f>(C231-C230)*bitcoin_futures!B235</f>
        <v>0</v>
      </c>
      <c r="J231">
        <f>C231*bitcoin_futures!B235</f>
        <v>87027.5</v>
      </c>
      <c r="K231">
        <f t="shared" si="26"/>
        <v>-2292.5</v>
      </c>
      <c r="M231">
        <f>-'Future CF'!Q231</f>
        <v>2335</v>
      </c>
      <c r="O231">
        <f t="shared" si="24"/>
        <v>142946.25</v>
      </c>
      <c r="P231">
        <f t="shared" si="27"/>
        <v>42.5</v>
      </c>
      <c r="Q231">
        <f t="shared" si="25"/>
        <v>41.25</v>
      </c>
      <c r="R231">
        <f t="shared" si="28"/>
        <v>2.973145500494067E-4</v>
      </c>
      <c r="S231">
        <f>R231-(bitcoin_futures!S235/100/360)</f>
        <v>1.7056455004940671E-4</v>
      </c>
    </row>
    <row r="232" spans="1:19" s="3" customFormat="1">
      <c r="A232" s="3" t="str">
        <f>bitcoin_futures!A236</f>
        <v>15.11.2024</v>
      </c>
      <c r="B232">
        <f>ROUND(bitcoin_futures!D236/bitcoin_futures!B236, 0)</f>
        <v>1746</v>
      </c>
      <c r="C232" s="3">
        <f>B232</f>
        <v>1746</v>
      </c>
      <c r="D232" s="3">
        <f>B232*bitcoin_futures!B236</f>
        <v>91018.98000000001</v>
      </c>
      <c r="E232" s="3">
        <f>'Future Returns'!S232</f>
        <v>44340</v>
      </c>
      <c r="F232" s="3">
        <f>'Future Returns'!S232*F$4</f>
        <v>22170</v>
      </c>
      <c r="I232">
        <f>(C232-C231)*bitcoin_futures!B236</f>
        <v>-208.52</v>
      </c>
      <c r="J232">
        <f>C232*bitcoin_futures!B236</f>
        <v>91018.98000000001</v>
      </c>
      <c r="K232">
        <f t="shared" si="26"/>
        <v>4200.0000000000109</v>
      </c>
      <c r="M232">
        <f>-'Future CF'!Q232</f>
        <v>-4065</v>
      </c>
      <c r="O232">
        <f t="shared" si="24"/>
        <v>157528.98000000001</v>
      </c>
      <c r="P232">
        <f t="shared" si="27"/>
        <v>135.00000000001091</v>
      </c>
      <c r="Q232">
        <f t="shared" si="25"/>
        <v>10382.73</v>
      </c>
      <c r="R232">
        <f t="shared" si="28"/>
        <v>8.5698517187130202E-4</v>
      </c>
      <c r="S232">
        <f>R232-(bitcoin_futures!S236/100/360)</f>
        <v>7.3015183853796873E-4</v>
      </c>
    </row>
    <row r="233" spans="1:19">
      <c r="A233" t="str">
        <f>bitcoin_futures!A237</f>
        <v>18.11.2024</v>
      </c>
      <c r="B233">
        <f>ROUND(bitcoin_futures!D237/bitcoin_futures!B237, 0)</f>
        <v>1752</v>
      </c>
      <c r="C233">
        <f t="shared" ref="C233:E251" si="30">C$232</f>
        <v>1746</v>
      </c>
      <c r="D233">
        <f t="shared" si="30"/>
        <v>91018.98000000001</v>
      </c>
      <c r="E233">
        <f t="shared" si="30"/>
        <v>44340</v>
      </c>
      <c r="F233">
        <f>'Future Returns'!S233*F$4</f>
        <v>23193.75</v>
      </c>
      <c r="I233">
        <f>(C233-C232)*bitcoin_futures!B237</f>
        <v>0</v>
      </c>
      <c r="J233">
        <f>C233*bitcoin_futures!B237</f>
        <v>91018.98000000001</v>
      </c>
      <c r="K233">
        <f t="shared" si="26"/>
        <v>0</v>
      </c>
      <c r="M233">
        <f>-'Future CF'!Q233</f>
        <v>-80</v>
      </c>
      <c r="O233">
        <f t="shared" si="24"/>
        <v>158552.73000000001</v>
      </c>
      <c r="P233">
        <f t="shared" si="27"/>
        <v>-80</v>
      </c>
      <c r="Q233">
        <f t="shared" si="25"/>
        <v>1023.75</v>
      </c>
      <c r="R233">
        <f t="shared" si="28"/>
        <v>-5.045640021461629E-4</v>
      </c>
      <c r="S233">
        <f>R233-(bitcoin_futures!S237/100/360)</f>
        <v>-6.3195289103505181E-4</v>
      </c>
    </row>
    <row r="234" spans="1:19">
      <c r="A234" t="str">
        <f>bitcoin_futures!A238</f>
        <v>19.11.2024</v>
      </c>
      <c r="B234">
        <f>ROUND(bitcoin_futures!D238/bitcoin_futures!B238, 0)</f>
        <v>1767</v>
      </c>
      <c r="C234">
        <f t="shared" si="30"/>
        <v>1746</v>
      </c>
      <c r="D234">
        <f t="shared" si="30"/>
        <v>91018.98000000001</v>
      </c>
      <c r="E234">
        <f t="shared" si="30"/>
        <v>44340</v>
      </c>
      <c r="F234">
        <f>'Future Returns'!S234*F$4</f>
        <v>23213.75</v>
      </c>
      <c r="I234">
        <f>(C234-C233)*bitcoin_futures!B238</f>
        <v>0</v>
      </c>
      <c r="J234">
        <f>C234*bitcoin_futures!B238</f>
        <v>92014.200000000012</v>
      </c>
      <c r="K234">
        <f t="shared" si="26"/>
        <v>995.22000000000116</v>
      </c>
      <c r="M234">
        <f>-'Future CF'!Q234</f>
        <v>-1055</v>
      </c>
      <c r="O234">
        <f t="shared" si="24"/>
        <v>159567.95000000001</v>
      </c>
      <c r="P234">
        <f t="shared" si="27"/>
        <v>-59.779999999998836</v>
      </c>
      <c r="Q234">
        <f t="shared" si="25"/>
        <v>20</v>
      </c>
      <c r="R234">
        <f t="shared" si="28"/>
        <v>-3.7463663599111749E-4</v>
      </c>
      <c r="S234">
        <f>R234-(bitcoin_futures!S238/100/360)</f>
        <v>-5.0130330265778418E-4</v>
      </c>
    </row>
    <row r="235" spans="1:19">
      <c r="A235" t="str">
        <f>bitcoin_futures!A239</f>
        <v>20.11.2024</v>
      </c>
      <c r="B235">
        <f>ROUND(bitcoin_futures!D239/bitcoin_futures!B239, 0)</f>
        <v>1756</v>
      </c>
      <c r="C235">
        <f t="shared" si="30"/>
        <v>1746</v>
      </c>
      <c r="D235">
        <f t="shared" si="30"/>
        <v>91018.98000000001</v>
      </c>
      <c r="E235">
        <f t="shared" si="30"/>
        <v>44340</v>
      </c>
      <c r="F235">
        <f>'Future Returns'!S235*F$4</f>
        <v>23477.5</v>
      </c>
      <c r="I235">
        <f>(C235-C234)*bitcoin_futures!B239</f>
        <v>0</v>
      </c>
      <c r="J235">
        <f>C235*bitcoin_futures!B239</f>
        <v>93795.12</v>
      </c>
      <c r="K235">
        <f t="shared" si="26"/>
        <v>1780.9199999999837</v>
      </c>
      <c r="M235">
        <f>-'Future CF'!Q235</f>
        <v>-1720</v>
      </c>
      <c r="O235">
        <f t="shared" si="24"/>
        <v>161612.62</v>
      </c>
      <c r="P235">
        <f t="shared" si="27"/>
        <v>60.919999999983702</v>
      </c>
      <c r="Q235">
        <f t="shared" si="25"/>
        <v>263.75</v>
      </c>
      <c r="R235">
        <f t="shared" si="28"/>
        <v>3.7695076040462498E-4</v>
      </c>
      <c r="S235">
        <f>R235-(bitcoin_futures!S239/100/360)</f>
        <v>2.4995076040462499E-4</v>
      </c>
    </row>
    <row r="236" spans="1:19">
      <c r="A236" t="str">
        <f>bitcoin_futures!A240</f>
        <v>21.11.2024</v>
      </c>
      <c r="B236">
        <f>ROUND(bitcoin_futures!D240/bitcoin_futures!B240, 0)</f>
        <v>1759</v>
      </c>
      <c r="C236">
        <f t="shared" si="30"/>
        <v>1746</v>
      </c>
      <c r="D236">
        <f t="shared" si="30"/>
        <v>91018.98000000001</v>
      </c>
      <c r="E236">
        <f t="shared" si="30"/>
        <v>44340</v>
      </c>
      <c r="F236">
        <f>'Future Returns'!S236*F$4</f>
        <v>23907.5</v>
      </c>
      <c r="I236">
        <f>(C236-C235)*bitcoin_futures!B240</f>
        <v>0</v>
      </c>
      <c r="J236">
        <f>C236*bitcoin_futures!B240</f>
        <v>97601.4</v>
      </c>
      <c r="K236">
        <f t="shared" si="26"/>
        <v>3806.2799999999988</v>
      </c>
      <c r="M236">
        <f>-'Future CF'!Q236</f>
        <v>-4070</v>
      </c>
      <c r="O236">
        <f t="shared" si="24"/>
        <v>165848.9</v>
      </c>
      <c r="P236">
        <f t="shared" si="27"/>
        <v>-263.72000000000116</v>
      </c>
      <c r="Q236">
        <f t="shared" si="25"/>
        <v>430</v>
      </c>
      <c r="R236">
        <f t="shared" si="28"/>
        <v>-1.5901220930618241E-3</v>
      </c>
      <c r="S236">
        <f>R236-(bitcoin_futures!S240/100/360)</f>
        <v>-1.717510981950713E-3</v>
      </c>
    </row>
    <row r="237" spans="1:19">
      <c r="A237" t="str">
        <f>bitcoin_futures!A241</f>
        <v>22.11.2024</v>
      </c>
      <c r="B237">
        <f>ROUND(bitcoin_futures!D241/bitcoin_futures!B241, 0)</f>
        <v>1759</v>
      </c>
      <c r="C237">
        <f t="shared" si="30"/>
        <v>1746</v>
      </c>
      <c r="D237">
        <f t="shared" si="30"/>
        <v>91018.98000000001</v>
      </c>
      <c r="E237">
        <f t="shared" si="30"/>
        <v>44340</v>
      </c>
      <c r="F237">
        <f>'Future Returns'!S237*F$4</f>
        <v>24925</v>
      </c>
      <c r="I237">
        <f>(C237-C236)*bitcoin_futures!B241</f>
        <v>0</v>
      </c>
      <c r="J237">
        <f>C237*bitcoin_futures!B241</f>
        <v>98631.540000000008</v>
      </c>
      <c r="K237">
        <f t="shared" si="26"/>
        <v>1030.140000000014</v>
      </c>
      <c r="M237">
        <f>-'Future CF'!Q237</f>
        <v>-800</v>
      </c>
      <c r="O237">
        <f t="shared" si="24"/>
        <v>167896.54</v>
      </c>
      <c r="P237">
        <f t="shared" si="27"/>
        <v>230.14000000001397</v>
      </c>
      <c r="Q237">
        <f t="shared" si="25"/>
        <v>1017.5</v>
      </c>
      <c r="R237">
        <f t="shared" si="28"/>
        <v>1.3707250905826526E-3</v>
      </c>
      <c r="S237">
        <f>R237-(bitcoin_futures!S241/100/360)</f>
        <v>1.2433917572493194E-3</v>
      </c>
    </row>
    <row r="238" spans="1:19">
      <c r="A238" t="str">
        <f>bitcoin_futures!A242</f>
        <v>25.11.2024</v>
      </c>
      <c r="B238">
        <f>ROUND(bitcoin_futures!D242/bitcoin_futures!B242, 0)</f>
        <v>1757</v>
      </c>
      <c r="C238">
        <f t="shared" si="30"/>
        <v>1746</v>
      </c>
      <c r="D238">
        <f t="shared" si="30"/>
        <v>91018.98000000001</v>
      </c>
      <c r="E238">
        <f t="shared" si="30"/>
        <v>44340</v>
      </c>
      <c r="F238">
        <f>'Future Returns'!S238*F$4</f>
        <v>25125</v>
      </c>
      <c r="I238">
        <f>(C238-C237)*bitcoin_futures!B242</f>
        <v>0</v>
      </c>
      <c r="J238">
        <f>C238*bitcoin_futures!B242</f>
        <v>94318.92</v>
      </c>
      <c r="K238">
        <f t="shared" si="26"/>
        <v>-4312.6200000000099</v>
      </c>
      <c r="M238">
        <f>-'Future CF'!Q238</f>
        <v>4615</v>
      </c>
      <c r="O238">
        <f t="shared" si="24"/>
        <v>163783.91999999998</v>
      </c>
      <c r="P238">
        <f t="shared" si="27"/>
        <v>302.3799999999901</v>
      </c>
      <c r="Q238">
        <f t="shared" si="25"/>
        <v>199.99999999998545</v>
      </c>
      <c r="R238">
        <f t="shared" si="28"/>
        <v>1.8462129859878195E-3</v>
      </c>
      <c r="S238">
        <f>R238-(bitcoin_futures!S242/100/360)</f>
        <v>1.7175740970989306E-3</v>
      </c>
    </row>
    <row r="239" spans="1:19">
      <c r="A239" t="str">
        <f>bitcoin_futures!A243</f>
        <v>26.11.2024</v>
      </c>
      <c r="B239">
        <f>ROUND(bitcoin_futures!D243/bitcoin_futures!B243, 0)</f>
        <v>1766</v>
      </c>
      <c r="C239">
        <f t="shared" si="30"/>
        <v>1746</v>
      </c>
      <c r="D239">
        <f t="shared" si="30"/>
        <v>91018.98000000001</v>
      </c>
      <c r="E239">
        <f t="shared" si="30"/>
        <v>44340</v>
      </c>
      <c r="F239">
        <f>'Future Returns'!S239*F$4</f>
        <v>23971.25</v>
      </c>
      <c r="I239">
        <f>(C239-C238)*bitcoin_futures!B243</f>
        <v>0</v>
      </c>
      <c r="J239">
        <f>C239*bitcoin_futures!B243</f>
        <v>90268.200000000012</v>
      </c>
      <c r="K239">
        <f t="shared" si="26"/>
        <v>-4050.7199999999866</v>
      </c>
      <c r="M239">
        <f>-'Future CF'!Q239</f>
        <v>3955</v>
      </c>
      <c r="O239">
        <f t="shared" si="24"/>
        <v>158579.45000000001</v>
      </c>
      <c r="P239">
        <f t="shared" si="27"/>
        <v>-95.719999999986612</v>
      </c>
      <c r="Q239">
        <f t="shared" si="25"/>
        <v>-1153.7499999999854</v>
      </c>
      <c r="R239">
        <f t="shared" si="28"/>
        <v>-6.0360910571947751E-4</v>
      </c>
      <c r="S239">
        <f>R239-(bitcoin_futures!S243/100/360)</f>
        <v>-7.3235910571947747E-4</v>
      </c>
    </row>
    <row r="240" spans="1:19">
      <c r="A240" t="str">
        <f>bitcoin_futures!A244</f>
        <v>27.11.2024</v>
      </c>
      <c r="B240">
        <f>ROUND(bitcoin_futures!D244/bitcoin_futures!B244, 0)</f>
        <v>1762</v>
      </c>
      <c r="C240">
        <f t="shared" si="30"/>
        <v>1746</v>
      </c>
      <c r="D240">
        <f t="shared" si="30"/>
        <v>91018.98000000001</v>
      </c>
      <c r="E240">
        <f t="shared" si="30"/>
        <v>44340</v>
      </c>
      <c r="F240">
        <f>'Future Returns'!S240*F$4</f>
        <v>22982.5</v>
      </c>
      <c r="I240">
        <f>(C240-C239)*bitcoin_futures!B244</f>
        <v>0</v>
      </c>
      <c r="J240">
        <f>C240*bitcoin_futures!B244</f>
        <v>96082.38</v>
      </c>
      <c r="K240">
        <f t="shared" si="26"/>
        <v>5814.179999999993</v>
      </c>
      <c r="M240">
        <f>-'Future CF'!Q240</f>
        <v>-6015</v>
      </c>
      <c r="O240">
        <f t="shared" si="24"/>
        <v>163404.88</v>
      </c>
      <c r="P240">
        <f t="shared" si="27"/>
        <v>-200.82000000000698</v>
      </c>
      <c r="Q240">
        <f t="shared" si="25"/>
        <v>-988.75</v>
      </c>
      <c r="R240">
        <f t="shared" si="28"/>
        <v>-1.22897186424302E-3</v>
      </c>
      <c r="S240">
        <f>R240-(bitcoin_futures!S244/100/360)</f>
        <v>-1.357832975354131E-3</v>
      </c>
    </row>
    <row r="241" spans="1:19">
      <c r="A241" t="str">
        <f>bitcoin_futures!A245</f>
        <v>28.11.2024</v>
      </c>
      <c r="B241">
        <f>ROUND(bitcoin_futures!D245/bitcoin_futures!B245, 0)</f>
        <v>1725</v>
      </c>
      <c r="C241">
        <f t="shared" si="30"/>
        <v>1746</v>
      </c>
      <c r="D241">
        <f t="shared" si="30"/>
        <v>91018.98000000001</v>
      </c>
      <c r="E241">
        <f t="shared" si="30"/>
        <v>44340</v>
      </c>
      <c r="F241">
        <f>'Future Returns'!S241*F$4</f>
        <v>24486.25</v>
      </c>
      <c r="I241">
        <f>(C241-C240)*bitcoin_futures!B245</f>
        <v>0</v>
      </c>
      <c r="J241">
        <f>C241*bitcoin_futures!B245</f>
        <v>96082.38</v>
      </c>
      <c r="K241">
        <f t="shared" si="26"/>
        <v>0</v>
      </c>
      <c r="M241">
        <f>-'Future CF'!Q241</f>
        <v>0</v>
      </c>
      <c r="O241">
        <f t="shared" si="24"/>
        <v>164908.63</v>
      </c>
      <c r="P241">
        <f t="shared" si="27"/>
        <v>0</v>
      </c>
      <c r="Q241">
        <f t="shared" si="25"/>
        <v>1503.75</v>
      </c>
      <c r="R241">
        <f t="shared" si="28"/>
        <v>0</v>
      </c>
      <c r="S241">
        <f>R241-(bitcoin_futures!S245/100/360)</f>
        <v>-1.2852777777777778E-4</v>
      </c>
    </row>
    <row r="242" spans="1:19">
      <c r="A242" t="str">
        <f>bitcoin_futures!A246</f>
        <v>29.11.2024</v>
      </c>
      <c r="B242">
        <f>ROUND(bitcoin_futures!D246/bitcoin_futures!B246, 0)</f>
        <v>1766</v>
      </c>
      <c r="C242">
        <f t="shared" si="30"/>
        <v>1746</v>
      </c>
      <c r="D242">
        <f t="shared" si="30"/>
        <v>91018.98000000001</v>
      </c>
      <c r="E242">
        <f t="shared" si="30"/>
        <v>44340</v>
      </c>
      <c r="F242">
        <f>'Future Returns'!S242*F$4</f>
        <v>24486.25</v>
      </c>
      <c r="I242">
        <f>(C242-C241)*bitcoin_futures!B246</f>
        <v>0</v>
      </c>
      <c r="J242">
        <f>C242*bitcoin_futures!B246</f>
        <v>96396.66</v>
      </c>
      <c r="K242">
        <f t="shared" si="26"/>
        <v>314.27999999999884</v>
      </c>
      <c r="M242">
        <f>-'Future CF'!Q242</f>
        <v>-420</v>
      </c>
      <c r="O242">
        <f t="shared" si="24"/>
        <v>165222.91</v>
      </c>
      <c r="P242">
        <f t="shared" si="27"/>
        <v>-105.72000000000116</v>
      </c>
      <c r="Q242">
        <f t="shared" si="25"/>
        <v>0</v>
      </c>
      <c r="R242">
        <f t="shared" si="28"/>
        <v>-6.3986283742370335E-4</v>
      </c>
      <c r="S242">
        <f>R242-(bitcoin_futures!S246/100/360)</f>
        <v>-7.6808505964592552E-4</v>
      </c>
    </row>
    <row r="243" spans="1:19">
      <c r="A243" t="str">
        <f>bitcoin_futures!A247</f>
        <v>02.12.2024</v>
      </c>
      <c r="B243">
        <f>ROUND(bitcoin_futures!D247/bitcoin_futures!B247, 0)</f>
        <v>1761</v>
      </c>
      <c r="C243">
        <f t="shared" si="30"/>
        <v>1746</v>
      </c>
      <c r="D243">
        <f t="shared" si="30"/>
        <v>91018.98000000001</v>
      </c>
      <c r="E243">
        <f t="shared" si="30"/>
        <v>44340</v>
      </c>
      <c r="F243">
        <f>'Future Returns'!S243*F$4</f>
        <v>24591.25</v>
      </c>
      <c r="I243">
        <f>(C243-C242)*bitcoin_futures!B247</f>
        <v>0</v>
      </c>
      <c r="J243">
        <f>C243*bitcoin_futures!B247</f>
        <v>95122.08</v>
      </c>
      <c r="K243">
        <f t="shared" si="26"/>
        <v>-1274.5800000000017</v>
      </c>
      <c r="M243">
        <f>-'Future CF'!Q243</f>
        <v>1730</v>
      </c>
      <c r="O243">
        <f t="shared" si="24"/>
        <v>164053.33000000002</v>
      </c>
      <c r="P243">
        <f t="shared" si="27"/>
        <v>455.41999999999825</v>
      </c>
      <c r="Q243">
        <f t="shared" si="25"/>
        <v>105.00000000001455</v>
      </c>
      <c r="R243">
        <f t="shared" si="28"/>
        <v>2.7760484959372554E-3</v>
      </c>
      <c r="S243">
        <f>R243-(bitcoin_futures!S247/100/360)</f>
        <v>2.6486318292705886E-3</v>
      </c>
    </row>
    <row r="244" spans="1:19">
      <c r="A244" t="str">
        <f>bitcoin_futures!A248</f>
        <v>03.12.2024</v>
      </c>
      <c r="B244">
        <f>ROUND(bitcoin_futures!D248/bitcoin_futures!B248, 0)</f>
        <v>1754</v>
      </c>
      <c r="C244">
        <f t="shared" si="30"/>
        <v>1746</v>
      </c>
      <c r="D244">
        <f t="shared" si="30"/>
        <v>91018.98000000001</v>
      </c>
      <c r="E244">
        <f t="shared" si="30"/>
        <v>44340</v>
      </c>
      <c r="F244">
        <f>'Future Returns'!S244*F$4</f>
        <v>24158.75</v>
      </c>
      <c r="I244">
        <f>(C244-C243)*bitcoin_futures!B248</f>
        <v>0</v>
      </c>
      <c r="J244">
        <f>C244*bitcoin_futures!B248</f>
        <v>95087.16</v>
      </c>
      <c r="K244">
        <f t="shared" si="26"/>
        <v>-34.919999999998254</v>
      </c>
      <c r="M244">
        <f>-'Future CF'!Q244</f>
        <v>100</v>
      </c>
      <c r="O244">
        <f t="shared" si="24"/>
        <v>163585.91</v>
      </c>
      <c r="P244">
        <f t="shared" si="27"/>
        <v>65.080000000001746</v>
      </c>
      <c r="Q244">
        <f t="shared" si="25"/>
        <v>-432.50000000001455</v>
      </c>
      <c r="R244">
        <f t="shared" si="28"/>
        <v>3.9783377431468116E-4</v>
      </c>
      <c r="S244">
        <f>R244-(bitcoin_futures!S248/100/360)</f>
        <v>2.7172266320357004E-4</v>
      </c>
    </row>
    <row r="245" spans="1:19">
      <c r="A245" t="str">
        <f>bitcoin_futures!A249</f>
        <v>04.12.2024</v>
      </c>
      <c r="B245">
        <f>ROUND(bitcoin_futures!D249/bitcoin_futures!B249, 0)</f>
        <v>1747</v>
      </c>
      <c r="C245">
        <f t="shared" si="30"/>
        <v>1746</v>
      </c>
      <c r="D245">
        <f t="shared" si="30"/>
        <v>91018.98000000001</v>
      </c>
      <c r="E245">
        <f t="shared" si="30"/>
        <v>44340</v>
      </c>
      <c r="F245">
        <f>'Future Returns'!S245*F$4</f>
        <v>24133.75</v>
      </c>
      <c r="I245">
        <f>(C245-C244)*bitcoin_futures!B249</f>
        <v>0</v>
      </c>
      <c r="J245">
        <f>C245*bitcoin_futures!B249</f>
        <v>98509.32</v>
      </c>
      <c r="K245">
        <f t="shared" si="26"/>
        <v>3422.1600000000035</v>
      </c>
      <c r="M245">
        <f>-'Future CF'!Q245</f>
        <v>-3380</v>
      </c>
      <c r="O245">
        <f t="shared" si="24"/>
        <v>166983.07</v>
      </c>
      <c r="P245">
        <f t="shared" si="27"/>
        <v>42.160000000003492</v>
      </c>
      <c r="Q245">
        <f t="shared" si="25"/>
        <v>-25</v>
      </c>
      <c r="R245">
        <f t="shared" si="28"/>
        <v>2.5248068561683226E-4</v>
      </c>
      <c r="S245">
        <f>R245-(bitcoin_futures!S249/100/360)</f>
        <v>1.2653624117238782E-4</v>
      </c>
    </row>
    <row r="246" spans="1:19">
      <c r="A246" t="str">
        <f>bitcoin_futures!A250</f>
        <v>05.12.2024</v>
      </c>
      <c r="B246">
        <f>ROUND(bitcoin_futures!D250/bitcoin_futures!B250, 0)</f>
        <v>1751</v>
      </c>
      <c r="C246">
        <f t="shared" si="30"/>
        <v>1746</v>
      </c>
      <c r="D246">
        <f t="shared" si="30"/>
        <v>91018.98000000001</v>
      </c>
      <c r="E246">
        <f t="shared" si="30"/>
        <v>44340</v>
      </c>
      <c r="F246">
        <f>'Future Returns'!S246*F$4</f>
        <v>24978.75</v>
      </c>
      <c r="I246">
        <f>(C246-C245)*bitcoin_futures!B250</f>
        <v>0</v>
      </c>
      <c r="J246">
        <f>C246*bitcoin_futures!B250</f>
        <v>98474.4</v>
      </c>
      <c r="K246">
        <f t="shared" si="26"/>
        <v>-34.920000000012806</v>
      </c>
      <c r="M246">
        <f>-'Future CF'!Q246</f>
        <v>140</v>
      </c>
      <c r="O246">
        <f t="shared" si="24"/>
        <v>167793.15</v>
      </c>
      <c r="P246">
        <f t="shared" si="27"/>
        <v>105.07999999998719</v>
      </c>
      <c r="Q246">
        <f t="shared" si="25"/>
        <v>845</v>
      </c>
      <c r="R246">
        <f t="shared" si="28"/>
        <v>6.2624725741180251E-4</v>
      </c>
      <c r="S246">
        <f>R246-(bitcoin_futures!S250/100/360)</f>
        <v>5.0035836852291358E-4</v>
      </c>
    </row>
    <row r="247" spans="1:19">
      <c r="A247" t="str">
        <f>bitcoin_futures!A251</f>
        <v>06.12.2024</v>
      </c>
      <c r="B247">
        <f>ROUND(bitcoin_futures!D251/bitcoin_futures!B251, 0)</f>
        <v>1761</v>
      </c>
      <c r="C247">
        <f t="shared" si="30"/>
        <v>1746</v>
      </c>
      <c r="D247">
        <f t="shared" si="30"/>
        <v>91018.98000000001</v>
      </c>
      <c r="E247">
        <f t="shared" si="30"/>
        <v>44340</v>
      </c>
      <c r="F247">
        <f>'Future Returns'!S247*F$4</f>
        <v>24943.75</v>
      </c>
      <c r="I247">
        <f>(C247-C246)*bitcoin_futures!B251</f>
        <v>0</v>
      </c>
      <c r="J247">
        <f>C247*bitcoin_futures!B251</f>
        <v>100918.79999999999</v>
      </c>
      <c r="K247">
        <f t="shared" si="26"/>
        <v>2444.3999999999942</v>
      </c>
      <c r="M247">
        <f>-'Future CF'!Q247</f>
        <v>-2660</v>
      </c>
      <c r="O247">
        <f t="shared" si="24"/>
        <v>170202.55</v>
      </c>
      <c r="P247">
        <f t="shared" si="27"/>
        <v>-215.60000000000582</v>
      </c>
      <c r="Q247">
        <f t="shared" si="25"/>
        <v>-35</v>
      </c>
      <c r="R247">
        <f t="shared" si="28"/>
        <v>-1.2667260273127861E-3</v>
      </c>
      <c r="S247">
        <f>R247-(bitcoin_futures!S251/100/360)</f>
        <v>-1.3897815828683416E-3</v>
      </c>
    </row>
    <row r="248" spans="1:19">
      <c r="A248" t="str">
        <f>bitcoin_futures!A252</f>
        <v>09.12.2024</v>
      </c>
      <c r="B248">
        <f>ROUND(bitcoin_futures!D252/bitcoin_futures!B252, 0)</f>
        <v>1768</v>
      </c>
      <c r="C248">
        <f t="shared" si="30"/>
        <v>1746</v>
      </c>
      <c r="D248">
        <f t="shared" si="30"/>
        <v>91018.98000000001</v>
      </c>
      <c r="E248">
        <f t="shared" si="30"/>
        <v>44340</v>
      </c>
      <c r="F248">
        <f>'Future Returns'!S248*F$4</f>
        <v>25608.75</v>
      </c>
      <c r="I248">
        <f>(C248-C247)*bitcoin_futures!B252</f>
        <v>0</v>
      </c>
      <c r="J248">
        <f>C248*bitcoin_futures!B252</f>
        <v>95558.58</v>
      </c>
      <c r="K248">
        <f t="shared" si="26"/>
        <v>-5360.2199999999866</v>
      </c>
      <c r="M248">
        <f>-'Future CF'!Q248</f>
        <v>5645</v>
      </c>
      <c r="O248">
        <f t="shared" si="24"/>
        <v>165507.33000000002</v>
      </c>
      <c r="P248">
        <f t="shared" si="27"/>
        <v>284.78000000001339</v>
      </c>
      <c r="Q248">
        <f t="shared" si="25"/>
        <v>665.00000000001455</v>
      </c>
      <c r="R248">
        <f t="shared" si="28"/>
        <v>1.7206488679384372E-3</v>
      </c>
      <c r="S248">
        <f>R248-(bitcoin_futures!S252/100/360)</f>
        <v>1.5973988679384371E-3</v>
      </c>
    </row>
    <row r="249" spans="1:19">
      <c r="A249" t="str">
        <f>bitcoin_futures!A253</f>
        <v>10.12.2024</v>
      </c>
      <c r="B249">
        <f>ROUND(bitcoin_futures!D253/bitcoin_futures!B253, 0)</f>
        <v>1753</v>
      </c>
      <c r="C249">
        <f t="shared" si="30"/>
        <v>1746</v>
      </c>
      <c r="D249">
        <f t="shared" si="30"/>
        <v>91018.98000000001</v>
      </c>
      <c r="E249">
        <f t="shared" si="30"/>
        <v>44340</v>
      </c>
      <c r="F249">
        <f>'Future Returns'!S249*F$4</f>
        <v>24197.5</v>
      </c>
      <c r="I249">
        <f>(C249-C248)*bitcoin_futures!B253</f>
        <v>0</v>
      </c>
      <c r="J249">
        <f>C249*bitcoin_futures!B253</f>
        <v>95855.4</v>
      </c>
      <c r="K249">
        <f t="shared" si="26"/>
        <v>296.81999999999243</v>
      </c>
      <c r="M249">
        <f>-'Future CF'!Q249</f>
        <v>-185</v>
      </c>
      <c r="O249">
        <f t="shared" si="24"/>
        <v>164392.9</v>
      </c>
      <c r="P249">
        <f t="shared" si="27"/>
        <v>111.81999999999243</v>
      </c>
      <c r="Q249">
        <f t="shared" si="25"/>
        <v>-1411.2500000000146</v>
      </c>
      <c r="R249">
        <f t="shared" si="28"/>
        <v>6.801996923224326E-4</v>
      </c>
      <c r="S249">
        <f>R249-(bitcoin_futures!S253/100/360)</f>
        <v>5.5778302565576599E-4</v>
      </c>
    </row>
    <row r="250" spans="1:19">
      <c r="A250" t="str">
        <f>bitcoin_futures!A254</f>
        <v>11.12.2024</v>
      </c>
      <c r="B250">
        <f>ROUND(bitcoin_futures!D254/bitcoin_futures!B254, 0)</f>
        <v>1758</v>
      </c>
      <c r="C250">
        <f t="shared" si="30"/>
        <v>1746</v>
      </c>
      <c r="D250">
        <f t="shared" si="30"/>
        <v>91018.98000000001</v>
      </c>
      <c r="E250">
        <f t="shared" si="30"/>
        <v>44340</v>
      </c>
      <c r="F250">
        <f>'Future Returns'!S250*F$4</f>
        <v>24243.75</v>
      </c>
      <c r="I250">
        <f>(C250-C249)*bitcoin_futures!B254</f>
        <v>0</v>
      </c>
      <c r="J250">
        <f>C250*bitcoin_futures!B254</f>
        <v>100779.12</v>
      </c>
      <c r="K250">
        <f t="shared" si="26"/>
        <v>4923.7200000000012</v>
      </c>
      <c r="M250">
        <f>-'Future CF'!Q250</f>
        <v>-5175</v>
      </c>
      <c r="O250">
        <f t="shared" si="24"/>
        <v>169362.87</v>
      </c>
      <c r="P250">
        <f t="shared" si="27"/>
        <v>-251.27999999999884</v>
      </c>
      <c r="Q250">
        <f t="shared" si="25"/>
        <v>46.25</v>
      </c>
      <c r="R250">
        <f t="shared" si="28"/>
        <v>-1.4836782111687103E-3</v>
      </c>
      <c r="S250">
        <f>R250-(bitcoin_futures!S254/100/360)</f>
        <v>-1.604955988946488E-3</v>
      </c>
    </row>
    <row r="251" spans="1:19">
      <c r="A251" t="str">
        <f>bitcoin_futures!A255</f>
        <v>12.12.2024</v>
      </c>
      <c r="B251">
        <f>ROUND(bitcoin_futures!D255/bitcoin_futures!B255, 0)</f>
        <v>1754</v>
      </c>
      <c r="C251">
        <f t="shared" si="30"/>
        <v>1746</v>
      </c>
      <c r="D251">
        <f t="shared" si="30"/>
        <v>91018.98000000001</v>
      </c>
      <c r="E251">
        <f t="shared" si="30"/>
        <v>44340</v>
      </c>
      <c r="F251">
        <f>'Future Returns'!S251*F$4</f>
        <v>25537.5</v>
      </c>
      <c r="I251">
        <f>(C251-C250)*bitcoin_futures!B255</f>
        <v>0</v>
      </c>
      <c r="J251">
        <f>C251*bitcoin_futures!B255</f>
        <v>99382.32</v>
      </c>
      <c r="K251">
        <f t="shared" si="26"/>
        <v>-1396.7999999999884</v>
      </c>
      <c r="M251">
        <f>-'Future CF'!Q251</f>
        <v>1745</v>
      </c>
      <c r="O251">
        <f t="shared" si="24"/>
        <v>169259.82</v>
      </c>
      <c r="P251">
        <f t="shared" si="27"/>
        <v>348.20000000001164</v>
      </c>
      <c r="Q251">
        <f t="shared" si="25"/>
        <v>1293.75</v>
      </c>
      <c r="R251">
        <f t="shared" si="28"/>
        <v>2.0571923094329868E-3</v>
      </c>
      <c r="S251">
        <f>R251-(bitcoin_futures!S255/100/360)</f>
        <v>1.9371089760996535E-3</v>
      </c>
    </row>
    <row r="252" spans="1:19" s="3" customFormat="1">
      <c r="A252" s="3" t="str">
        <f>bitcoin_futures!A256</f>
        <v>13.12.2024</v>
      </c>
      <c r="B252">
        <f>ROUND(bitcoin_futures!D256/bitcoin_futures!B256, 0)</f>
        <v>1755</v>
      </c>
      <c r="C252" s="3">
        <f>B252</f>
        <v>1755</v>
      </c>
      <c r="D252" s="3">
        <f>B252*bitcoin_futures!B256</f>
        <v>101632.04999999999</v>
      </c>
      <c r="E252" s="3">
        <f>'Future Returns'!S252</f>
        <v>50915</v>
      </c>
      <c r="F252" s="3">
        <f>'Future Returns'!S252*F$4</f>
        <v>25457.5</v>
      </c>
      <c r="I252">
        <f>(C252-C251)*bitcoin_futures!B256</f>
        <v>521.18999999999994</v>
      </c>
      <c r="J252">
        <f>C252*bitcoin_futures!B256</f>
        <v>101632.04999999999</v>
      </c>
      <c r="K252">
        <f t="shared" si="26"/>
        <v>1728.5399999999813</v>
      </c>
      <c r="M252">
        <f>-'Future CF'!Q252</f>
        <v>-1895</v>
      </c>
      <c r="O252">
        <f t="shared" si="24"/>
        <v>178004.55</v>
      </c>
      <c r="P252">
        <f t="shared" si="27"/>
        <v>-166.46000000001868</v>
      </c>
      <c r="Q252">
        <f t="shared" si="25"/>
        <v>7016.1900000000005</v>
      </c>
      <c r="R252">
        <f t="shared" si="28"/>
        <v>-9.3514463534790932E-4</v>
      </c>
      <c r="S252">
        <f>R252-(bitcoin_futures!S256/100/360)</f>
        <v>-1.0546446353479092E-3</v>
      </c>
    </row>
    <row r="253" spans="1:19">
      <c r="A253" t="str">
        <f>bitcoin_futures!A257</f>
        <v>16.12.2024</v>
      </c>
      <c r="B253">
        <f>ROUND(bitcoin_futures!D257/bitcoin_futures!B257, 0)</f>
        <v>1765</v>
      </c>
      <c r="C253">
        <f t="shared" ref="C253:E274" si="31">C$252</f>
        <v>1755</v>
      </c>
      <c r="D253">
        <f t="shared" si="31"/>
        <v>101632.04999999999</v>
      </c>
      <c r="E253">
        <f t="shared" si="31"/>
        <v>50915</v>
      </c>
      <c r="F253">
        <f>'Future Returns'!S253*F$4</f>
        <v>25956.25</v>
      </c>
      <c r="I253">
        <f>(C253-C252)*bitcoin_futures!B257</f>
        <v>0</v>
      </c>
      <c r="J253">
        <f>C253*bitcoin_futures!B257</f>
        <v>105686.09999999999</v>
      </c>
      <c r="K253">
        <f t="shared" si="26"/>
        <v>4054.0500000000029</v>
      </c>
      <c r="M253">
        <f>-'Future CF'!Q253</f>
        <v>-4425</v>
      </c>
      <c r="O253">
        <f t="shared" si="24"/>
        <v>182557.34999999998</v>
      </c>
      <c r="P253">
        <f t="shared" si="27"/>
        <v>-370.94999999999709</v>
      </c>
      <c r="Q253">
        <f t="shared" si="25"/>
        <v>498.74999999998545</v>
      </c>
      <c r="R253">
        <f t="shared" si="28"/>
        <v>-2.0319642019343354E-3</v>
      </c>
      <c r="S253">
        <f>R253-(bitcoin_futures!S257/100/360)</f>
        <v>-2.1517419797121131E-3</v>
      </c>
    </row>
    <row r="254" spans="1:19">
      <c r="A254" t="str">
        <f>bitcoin_futures!A258</f>
        <v>17.12.2024</v>
      </c>
      <c r="B254">
        <f>ROUND(bitcoin_futures!D258/bitcoin_futures!B258, 0)</f>
        <v>1754</v>
      </c>
      <c r="C254">
        <f t="shared" si="31"/>
        <v>1755</v>
      </c>
      <c r="D254">
        <f t="shared" si="31"/>
        <v>101632.04999999999</v>
      </c>
      <c r="E254">
        <f t="shared" si="31"/>
        <v>50915</v>
      </c>
      <c r="F254">
        <f>'Future Returns'!S254*F$4</f>
        <v>27062.5</v>
      </c>
      <c r="I254">
        <f>(C254-C253)*bitcoin_futures!B258</f>
        <v>0</v>
      </c>
      <c r="J254">
        <f>C254*bitcoin_futures!B258</f>
        <v>106581.15</v>
      </c>
      <c r="K254">
        <f t="shared" si="26"/>
        <v>895.05000000000291</v>
      </c>
      <c r="M254">
        <f>-'Future CF'!Q254</f>
        <v>-645</v>
      </c>
      <c r="O254">
        <f t="shared" si="24"/>
        <v>184558.65</v>
      </c>
      <c r="P254">
        <f t="shared" si="27"/>
        <v>250.05000000000291</v>
      </c>
      <c r="Q254">
        <f t="shared" si="25"/>
        <v>1106.2500000000146</v>
      </c>
      <c r="R254">
        <f t="shared" si="28"/>
        <v>1.3548538635279512E-3</v>
      </c>
      <c r="S254">
        <f>R254-(bitcoin_futures!S258/100/360)</f>
        <v>1.2345760857501735E-3</v>
      </c>
    </row>
    <row r="255" spans="1:19">
      <c r="A255" t="str">
        <f>bitcoin_futures!A259</f>
        <v>18.12.2024</v>
      </c>
      <c r="B255">
        <f>ROUND(bitcoin_futures!D259/bitcoin_futures!B259, 0)</f>
        <v>1772</v>
      </c>
      <c r="C255">
        <f t="shared" si="31"/>
        <v>1755</v>
      </c>
      <c r="D255">
        <f t="shared" si="31"/>
        <v>101632.04999999999</v>
      </c>
      <c r="E255">
        <f t="shared" si="31"/>
        <v>50915</v>
      </c>
      <c r="F255">
        <f>'Future Returns'!S255*F$4</f>
        <v>27223.75</v>
      </c>
      <c r="I255">
        <f>(C255-C254)*bitcoin_futures!B259</f>
        <v>0</v>
      </c>
      <c r="J255">
        <f>C255*bitcoin_futures!B259</f>
        <v>100350.9</v>
      </c>
      <c r="K255">
        <f t="shared" si="26"/>
        <v>-6230.25</v>
      </c>
      <c r="M255">
        <f>-'Future CF'!Q255</f>
        <v>6735</v>
      </c>
      <c r="O255">
        <f t="shared" si="24"/>
        <v>178489.65</v>
      </c>
      <c r="P255">
        <f t="shared" si="27"/>
        <v>504.75</v>
      </c>
      <c r="Q255">
        <f t="shared" si="25"/>
        <v>161.25</v>
      </c>
      <c r="R255">
        <f t="shared" si="28"/>
        <v>2.8278950628229703E-3</v>
      </c>
      <c r="S255">
        <f>R255-(bitcoin_futures!S259/100/360)</f>
        <v>2.7080061739340813E-3</v>
      </c>
    </row>
    <row r="256" spans="1:19">
      <c r="A256" t="str">
        <f>bitcoin_futures!A260</f>
        <v>19.12.2024</v>
      </c>
      <c r="B256">
        <f>ROUND(bitcoin_futures!D260/bitcoin_futures!B260, 0)</f>
        <v>1763</v>
      </c>
      <c r="C256">
        <f t="shared" si="31"/>
        <v>1755</v>
      </c>
      <c r="D256">
        <f t="shared" si="31"/>
        <v>101632.04999999999</v>
      </c>
      <c r="E256">
        <f t="shared" si="31"/>
        <v>50915</v>
      </c>
      <c r="F256">
        <f>'Future Returns'!S256*F$4</f>
        <v>25540</v>
      </c>
      <c r="I256">
        <f>(C256-C255)*bitcoin_futures!B260</f>
        <v>0</v>
      </c>
      <c r="J256">
        <f>C256*bitcoin_futures!B260</f>
        <v>96033.599999999991</v>
      </c>
      <c r="K256">
        <f t="shared" si="26"/>
        <v>-4317.3000000000029</v>
      </c>
      <c r="M256">
        <f>-'Future CF'!Q256</f>
        <v>4660</v>
      </c>
      <c r="O256">
        <f t="shared" si="24"/>
        <v>172488.59999999998</v>
      </c>
      <c r="P256">
        <f t="shared" si="27"/>
        <v>342.69999999999709</v>
      </c>
      <c r="Q256">
        <f t="shared" si="25"/>
        <v>-1683.7500000000146</v>
      </c>
      <c r="R256">
        <f t="shared" si="28"/>
        <v>1.9867979680975854E-3</v>
      </c>
      <c r="S256">
        <f>R256-(bitcoin_futures!S260/100/360)</f>
        <v>1.867353523653141E-3</v>
      </c>
    </row>
    <row r="257" spans="1:19">
      <c r="A257" t="str">
        <f>bitcoin_futures!A261</f>
        <v>20.12.2024</v>
      </c>
      <c r="B257">
        <f>ROUND(bitcoin_futures!D261/bitcoin_futures!B261, 0)</f>
        <v>1767</v>
      </c>
      <c r="C257">
        <f t="shared" si="31"/>
        <v>1755</v>
      </c>
      <c r="D257">
        <f t="shared" si="31"/>
        <v>101632.04999999999</v>
      </c>
      <c r="E257">
        <f t="shared" si="31"/>
        <v>50915</v>
      </c>
      <c r="F257">
        <f>'Future Returns'!S257*F$4</f>
        <v>24375</v>
      </c>
      <c r="I257">
        <f>(C257-C256)*bitcoin_futures!B261</f>
        <v>0</v>
      </c>
      <c r="J257">
        <f>C257*bitcoin_futures!B261</f>
        <v>96191.55</v>
      </c>
      <c r="K257">
        <f t="shared" si="26"/>
        <v>157.95000000001164</v>
      </c>
      <c r="M257">
        <f>-'Future CF'!Q257</f>
        <v>-275</v>
      </c>
      <c r="O257">
        <f t="shared" si="24"/>
        <v>171481.55</v>
      </c>
      <c r="P257">
        <f t="shared" si="27"/>
        <v>-117.04999999998836</v>
      </c>
      <c r="Q257">
        <f t="shared" si="25"/>
        <v>-1165</v>
      </c>
      <c r="R257">
        <f t="shared" si="28"/>
        <v>-6.8258072078301348E-4</v>
      </c>
      <c r="S257">
        <f>R257-(bitcoin_futures!S261/100/360)</f>
        <v>-8.0083072078301345E-4</v>
      </c>
    </row>
    <row r="258" spans="1:19">
      <c r="A258" t="str">
        <f>bitcoin_futures!A262</f>
        <v>23.12.2024</v>
      </c>
      <c r="B258">
        <f>ROUND(bitcoin_futures!D262/bitcoin_futures!B262, 0)</f>
        <v>1755</v>
      </c>
      <c r="C258">
        <f t="shared" si="31"/>
        <v>1755</v>
      </c>
      <c r="D258">
        <f t="shared" si="31"/>
        <v>101632.04999999999</v>
      </c>
      <c r="E258">
        <f t="shared" si="31"/>
        <v>50915</v>
      </c>
      <c r="F258">
        <f>'Future Returns'!S258*F$4</f>
        <v>24443.75</v>
      </c>
      <c r="I258">
        <f>(C258-C257)*bitcoin_futures!B262</f>
        <v>0</v>
      </c>
      <c r="J258">
        <f>C258*bitcoin_futures!B262</f>
        <v>92786.849999999991</v>
      </c>
      <c r="K258">
        <f t="shared" si="26"/>
        <v>-3404.7000000000116</v>
      </c>
      <c r="M258">
        <f>-'Future CF'!Q258</f>
        <v>3605</v>
      </c>
      <c r="O258">
        <f t="shared" si="24"/>
        <v>168145.59999999998</v>
      </c>
      <c r="P258">
        <f t="shared" si="27"/>
        <v>200.29999999998836</v>
      </c>
      <c r="Q258">
        <f t="shared" si="25"/>
        <v>68.75</v>
      </c>
      <c r="R258">
        <f t="shared" si="28"/>
        <v>1.1912295058567597E-3</v>
      </c>
      <c r="S258">
        <f>R258-(bitcoin_futures!S262/100/360)</f>
        <v>1.0714517280789818E-3</v>
      </c>
    </row>
    <row r="259" spans="1:19">
      <c r="A259" t="str">
        <f>bitcoin_futures!A263</f>
        <v>24.12.2024</v>
      </c>
      <c r="B259">
        <f>ROUND(bitcoin_futures!D263/bitcoin_futures!B263, 0)</f>
        <v>1736</v>
      </c>
      <c r="C259">
        <f t="shared" si="31"/>
        <v>1755</v>
      </c>
      <c r="D259">
        <f t="shared" si="31"/>
        <v>101632.04999999999</v>
      </c>
      <c r="E259">
        <f t="shared" si="31"/>
        <v>50915</v>
      </c>
      <c r="F259">
        <f>'Future Returns'!S259*F$4</f>
        <v>23542.5</v>
      </c>
      <c r="I259">
        <f>(C259-C258)*bitcoin_futures!B263</f>
        <v>0</v>
      </c>
      <c r="J259">
        <f>C259*bitcoin_futures!B263</f>
        <v>98683.65</v>
      </c>
      <c r="K259">
        <f t="shared" si="26"/>
        <v>5896.8000000000029</v>
      </c>
      <c r="M259">
        <f>-'Future CF'!Q259</f>
        <v>-6150</v>
      </c>
      <c r="O259">
        <f t="shared" si="24"/>
        <v>173141.15</v>
      </c>
      <c r="P259">
        <f t="shared" si="27"/>
        <v>-253.19999999999709</v>
      </c>
      <c r="Q259">
        <f t="shared" si="25"/>
        <v>-901.24999999998545</v>
      </c>
      <c r="R259">
        <f t="shared" si="28"/>
        <v>-1.4623906564095082E-3</v>
      </c>
      <c r="S259">
        <f>R259-(bitcoin_futures!S263/100/360)</f>
        <v>-1.5820017675206193E-3</v>
      </c>
    </row>
    <row r="260" spans="1:19">
      <c r="A260" t="str">
        <f>bitcoin_futures!A264</f>
        <v>25.12.2024</v>
      </c>
      <c r="B260">
        <f>ROUND(bitcoin_futures!D264/bitcoin_futures!B264, 0)</f>
        <v>1762</v>
      </c>
      <c r="C260">
        <f t="shared" si="31"/>
        <v>1755</v>
      </c>
      <c r="D260">
        <f t="shared" si="31"/>
        <v>101632.04999999999</v>
      </c>
      <c r="E260">
        <f t="shared" si="31"/>
        <v>50915</v>
      </c>
      <c r="F260">
        <f>'Future Returns'!S260*F$4</f>
        <v>25080</v>
      </c>
      <c r="I260">
        <f>(C260-C259)*bitcoin_futures!B264</f>
        <v>0</v>
      </c>
      <c r="J260">
        <f>C260*bitcoin_futures!B264</f>
        <v>98683.65</v>
      </c>
      <c r="K260">
        <f t="shared" si="26"/>
        <v>0</v>
      </c>
      <c r="M260">
        <f>-'Future CF'!Q260</f>
        <v>0</v>
      </c>
      <c r="O260">
        <f t="shared" si="24"/>
        <v>174678.65</v>
      </c>
      <c r="P260">
        <f t="shared" si="27"/>
        <v>0</v>
      </c>
      <c r="Q260">
        <f t="shared" si="25"/>
        <v>1537.5</v>
      </c>
      <c r="R260">
        <f t="shared" si="28"/>
        <v>0</v>
      </c>
      <c r="S260">
        <f>R260-(bitcoin_futures!S264/100/360)</f>
        <v>-1.1961111111111112E-4</v>
      </c>
    </row>
    <row r="261" spans="1:19">
      <c r="A261" t="str">
        <f>bitcoin_futures!A265</f>
        <v>26.12.2024</v>
      </c>
      <c r="B261">
        <f>ROUND(bitcoin_futures!D265/bitcoin_futures!B265, 0)</f>
        <v>1760</v>
      </c>
      <c r="C261">
        <f t="shared" si="31"/>
        <v>1755</v>
      </c>
      <c r="D261">
        <f t="shared" si="31"/>
        <v>101632.04999999999</v>
      </c>
      <c r="E261">
        <f t="shared" si="31"/>
        <v>50915</v>
      </c>
      <c r="F261">
        <f>'Future Returns'!S261*F$4</f>
        <v>25080</v>
      </c>
      <c r="I261">
        <f>(C261-C260)*bitcoin_futures!B265</f>
        <v>0</v>
      </c>
      <c r="J261">
        <f>C261*bitcoin_futures!B265</f>
        <v>95296.5</v>
      </c>
      <c r="K261">
        <f t="shared" si="26"/>
        <v>-3387.1499999999942</v>
      </c>
      <c r="M261">
        <f>-'Future CF'!Q261</f>
        <v>3815</v>
      </c>
      <c r="O261">
        <f t="shared" si="24"/>
        <v>171291.5</v>
      </c>
      <c r="P261">
        <f t="shared" si="27"/>
        <v>427.85000000000582</v>
      </c>
      <c r="Q261">
        <f t="shared" si="25"/>
        <v>0</v>
      </c>
      <c r="R261">
        <f t="shared" si="28"/>
        <v>2.4977888570069493E-3</v>
      </c>
      <c r="S261">
        <f>R261-(bitcoin_futures!S265/100/360)</f>
        <v>2.3787333014513939E-3</v>
      </c>
    </row>
    <row r="262" spans="1:19">
      <c r="A262" t="str">
        <f>bitcoin_futures!A266</f>
        <v>27.12.2024</v>
      </c>
      <c r="B262">
        <f>ROUND(bitcoin_futures!D266/bitcoin_futures!B266, 0)</f>
        <v>1758</v>
      </c>
      <c r="C262">
        <f t="shared" si="31"/>
        <v>1755</v>
      </c>
      <c r="D262">
        <f t="shared" si="31"/>
        <v>101632.04999999999</v>
      </c>
      <c r="E262">
        <f t="shared" si="31"/>
        <v>50915</v>
      </c>
      <c r="F262">
        <f>'Future Returns'!S262*F$4</f>
        <v>24126.25</v>
      </c>
      <c r="I262">
        <f>(C262-C261)*bitcoin_futures!B266</f>
        <v>0</v>
      </c>
      <c r="J262">
        <f>C262*bitcoin_futures!B266</f>
        <v>94208.4</v>
      </c>
      <c r="K262">
        <f t="shared" si="26"/>
        <v>-1088.1000000000058</v>
      </c>
      <c r="M262">
        <f>-'Future CF'!Q262</f>
        <v>1195</v>
      </c>
      <c r="O262">
        <f t="shared" si="24"/>
        <v>169249.65</v>
      </c>
      <c r="P262">
        <f t="shared" si="27"/>
        <v>106.89999999999418</v>
      </c>
      <c r="Q262">
        <f t="shared" si="25"/>
        <v>-953.75</v>
      </c>
      <c r="R262">
        <f t="shared" si="28"/>
        <v>6.3161135045179814E-4</v>
      </c>
      <c r="S262">
        <f>R262-(bitcoin_futures!S266/100/360)</f>
        <v>5.1216690600735366E-4</v>
      </c>
    </row>
    <row r="263" spans="1:19">
      <c r="A263" t="str">
        <f>bitcoin_futures!A267</f>
        <v>30.12.2024</v>
      </c>
      <c r="B263">
        <f>ROUND(bitcoin_futures!D267/bitcoin_futures!B267, 0)</f>
        <v>1764</v>
      </c>
      <c r="C263">
        <f t="shared" si="31"/>
        <v>1755</v>
      </c>
      <c r="D263">
        <f t="shared" si="31"/>
        <v>101632.04999999999</v>
      </c>
      <c r="E263">
        <f t="shared" si="31"/>
        <v>50915</v>
      </c>
      <c r="F263">
        <f>'Future Returns'!S263*F$4</f>
        <v>23827.5</v>
      </c>
      <c r="I263">
        <f>(C263-C262)*bitcoin_futures!B267</f>
        <v>0</v>
      </c>
      <c r="J263">
        <f>C263*bitcoin_futures!B267</f>
        <v>93980.25</v>
      </c>
      <c r="K263">
        <f t="shared" si="26"/>
        <v>-228.14999999999418</v>
      </c>
      <c r="M263">
        <f>-'Future CF'!Q263</f>
        <v>355</v>
      </c>
      <c r="O263">
        <f t="shared" si="24"/>
        <v>168722.75</v>
      </c>
      <c r="P263">
        <f t="shared" si="27"/>
        <v>126.85000000000582</v>
      </c>
      <c r="Q263">
        <f t="shared" si="25"/>
        <v>-298.75</v>
      </c>
      <c r="R263">
        <f t="shared" si="28"/>
        <v>7.518251095362411E-4</v>
      </c>
      <c r="S263">
        <f>R263-(bitcoin_futures!S267/100/360)</f>
        <v>6.3207510953624114E-4</v>
      </c>
    </row>
    <row r="264" spans="1:19">
      <c r="A264" t="str">
        <f>bitcoin_futures!A268</f>
        <v>31.12.2024</v>
      </c>
      <c r="B264">
        <f>ROUND(bitcoin_futures!D268/bitcoin_futures!B268, 0)</f>
        <v>1767</v>
      </c>
      <c r="C264">
        <f t="shared" si="31"/>
        <v>1755</v>
      </c>
      <c r="D264">
        <f t="shared" si="31"/>
        <v>101632.04999999999</v>
      </c>
      <c r="E264">
        <f t="shared" si="31"/>
        <v>50915</v>
      </c>
      <c r="F264">
        <f>'Future Returns'!S264*F$4</f>
        <v>23738.75</v>
      </c>
      <c r="I264">
        <f>(C264-C263)*bitcoin_futures!B268</f>
        <v>0</v>
      </c>
      <c r="J264">
        <f>C264*bitcoin_futures!B268</f>
        <v>93102.75</v>
      </c>
      <c r="K264">
        <f t="shared" si="26"/>
        <v>-877.5</v>
      </c>
      <c r="M264">
        <f>-'Future CF'!Q264</f>
        <v>835</v>
      </c>
      <c r="O264">
        <f t="shared" si="24"/>
        <v>167756.5</v>
      </c>
      <c r="P264">
        <f t="shared" si="27"/>
        <v>-42.5</v>
      </c>
      <c r="Q264">
        <f t="shared" si="25"/>
        <v>-88.75</v>
      </c>
      <c r="R264">
        <f t="shared" si="28"/>
        <v>-2.5334338758855842E-4</v>
      </c>
      <c r="S264">
        <f>R264-(bitcoin_futures!S268/100/360)</f>
        <v>-3.7223227647744734E-4</v>
      </c>
    </row>
    <row r="265" spans="1:19">
      <c r="A265" t="str">
        <f>bitcoin_futures!A269</f>
        <v>01.01.2025</v>
      </c>
      <c r="B265">
        <f>ROUND(bitcoin_futures!D269/bitcoin_futures!B269, 0)</f>
        <v>1782</v>
      </c>
      <c r="C265">
        <f t="shared" si="31"/>
        <v>1755</v>
      </c>
      <c r="D265">
        <f t="shared" si="31"/>
        <v>101632.04999999999</v>
      </c>
      <c r="E265">
        <f t="shared" si="31"/>
        <v>50915</v>
      </c>
      <c r="F265">
        <f>'Future Returns'!S265*F$4</f>
        <v>23530</v>
      </c>
      <c r="I265">
        <f>(C265-C264)*bitcoin_futures!B269</f>
        <v>0</v>
      </c>
      <c r="J265">
        <f>C265*bitcoin_futures!B269</f>
        <v>93102.75</v>
      </c>
      <c r="K265">
        <f t="shared" si="26"/>
        <v>0</v>
      </c>
      <c r="M265">
        <f>-'Future CF'!Q265</f>
        <v>0</v>
      </c>
      <c r="O265">
        <f t="shared" si="24"/>
        <v>167547.75</v>
      </c>
      <c r="P265">
        <f t="shared" si="27"/>
        <v>0</v>
      </c>
      <c r="Q265">
        <f t="shared" si="25"/>
        <v>-208.75</v>
      </c>
      <c r="R265">
        <f t="shared" si="28"/>
        <v>0</v>
      </c>
      <c r="S265">
        <f>R265-(bitcoin_futures!S269/100/360)</f>
        <v>-1.188888888888889E-4</v>
      </c>
    </row>
    <row r="266" spans="1:19">
      <c r="A266" t="str">
        <f>bitcoin_futures!A270</f>
        <v>02.01.2025</v>
      </c>
      <c r="B266">
        <f>ROUND(bitcoin_futures!D270/bitcoin_futures!B270, 0)</f>
        <v>1761</v>
      </c>
      <c r="C266">
        <f t="shared" si="31"/>
        <v>1755</v>
      </c>
      <c r="D266">
        <f t="shared" si="31"/>
        <v>101632.04999999999</v>
      </c>
      <c r="E266">
        <f t="shared" si="31"/>
        <v>50915</v>
      </c>
      <c r="F266">
        <f>'Future Returns'!S266*F$4</f>
        <v>23530</v>
      </c>
      <c r="I266">
        <f>(C266-C265)*bitcoin_futures!B270</f>
        <v>0</v>
      </c>
      <c r="J266">
        <f>C266*bitcoin_futures!B270</f>
        <v>97174.349999999991</v>
      </c>
      <c r="K266">
        <f t="shared" si="26"/>
        <v>4071.5999999999913</v>
      </c>
      <c r="M266">
        <f>-'Future CF'!Q266</f>
        <v>-4070</v>
      </c>
      <c r="O266">
        <f t="shared" si="24"/>
        <v>171619.34999999998</v>
      </c>
      <c r="P266">
        <f t="shared" si="27"/>
        <v>1.5999999999912689</v>
      </c>
      <c r="Q266">
        <f t="shared" si="25"/>
        <v>-1.4551915228366852E-11</v>
      </c>
      <c r="R266">
        <f t="shared" si="28"/>
        <v>9.3229580463465754E-6</v>
      </c>
      <c r="S266">
        <f>R266-(bitcoin_futures!S270/100/360)</f>
        <v>-1.0998259750920899E-4</v>
      </c>
    </row>
    <row r="267" spans="1:19">
      <c r="A267" t="str">
        <f>bitcoin_futures!A271</f>
        <v>03.01.2025</v>
      </c>
      <c r="B267">
        <f>ROUND(bitcoin_futures!D271/bitcoin_futures!B271, 0)</f>
        <v>1760</v>
      </c>
      <c r="C267">
        <f t="shared" si="31"/>
        <v>1755</v>
      </c>
      <c r="D267">
        <f t="shared" si="31"/>
        <v>101632.04999999999</v>
      </c>
      <c r="E267">
        <f t="shared" si="31"/>
        <v>50915</v>
      </c>
      <c r="F267">
        <f>'Future Returns'!S267*F$4</f>
        <v>24547.5</v>
      </c>
      <c r="I267">
        <f>(C267-C266)*bitcoin_futures!B271</f>
        <v>0</v>
      </c>
      <c r="J267">
        <f>C267*bitcoin_futures!B271</f>
        <v>98209.8</v>
      </c>
      <c r="K267">
        <f t="shared" si="26"/>
        <v>1035.4500000000116</v>
      </c>
      <c r="M267">
        <f>-'Future CF'!Q267</f>
        <v>-1040</v>
      </c>
      <c r="O267">
        <f t="shared" si="24"/>
        <v>173672.3</v>
      </c>
      <c r="P267">
        <f t="shared" si="27"/>
        <v>-4.5499999999883585</v>
      </c>
      <c r="Q267">
        <f t="shared" si="25"/>
        <v>1017.5</v>
      </c>
      <c r="R267">
        <f t="shared" si="28"/>
        <v>-2.6198766297149049E-5</v>
      </c>
      <c r="S267">
        <f>R267-(bitcoin_futures!S271/100/360)</f>
        <v>-1.4494876629714905E-4</v>
      </c>
    </row>
    <row r="268" spans="1:19">
      <c r="A268" t="str">
        <f>bitcoin_futures!A272</f>
        <v>06.01.2025</v>
      </c>
      <c r="B268">
        <f>ROUND(bitcoin_futures!D272/bitcoin_futures!B272, 0)</f>
        <v>1756</v>
      </c>
      <c r="C268">
        <f t="shared" si="31"/>
        <v>1755</v>
      </c>
      <c r="D268">
        <f t="shared" si="31"/>
        <v>101632.04999999999</v>
      </c>
      <c r="E268">
        <f t="shared" si="31"/>
        <v>50915</v>
      </c>
      <c r="F268">
        <f>'Future Returns'!S268*F$4</f>
        <v>24807.5</v>
      </c>
      <c r="I268">
        <f>(C268-C267)*bitcoin_futures!B272</f>
        <v>0</v>
      </c>
      <c r="J268">
        <f>C268*bitcoin_futures!B272</f>
        <v>102088.35</v>
      </c>
      <c r="K268">
        <f t="shared" si="26"/>
        <v>3878.5500000000029</v>
      </c>
      <c r="M268">
        <f>-'Future CF'!Q268</f>
        <v>-3920</v>
      </c>
      <c r="O268">
        <f t="shared" si="24"/>
        <v>177810.85</v>
      </c>
      <c r="P268">
        <f t="shared" si="27"/>
        <v>-41.44999999999709</v>
      </c>
      <c r="Q268">
        <f t="shared" si="25"/>
        <v>260.00000000001455</v>
      </c>
      <c r="R268">
        <f t="shared" si="28"/>
        <v>-2.331128837188343E-4</v>
      </c>
      <c r="S268">
        <f>R268-(bitcoin_futures!S272/100/360)</f>
        <v>-3.5300177260772316E-4</v>
      </c>
    </row>
    <row r="269" spans="1:19">
      <c r="A269" t="str">
        <f>bitcoin_futures!A273</f>
        <v>07.01.2025</v>
      </c>
      <c r="B269">
        <f>ROUND(bitcoin_futures!D273/bitcoin_futures!B273, 0)</f>
        <v>1759</v>
      </c>
      <c r="C269">
        <f t="shared" si="31"/>
        <v>1755</v>
      </c>
      <c r="D269">
        <f t="shared" si="31"/>
        <v>101632.04999999999</v>
      </c>
      <c r="E269">
        <f t="shared" si="31"/>
        <v>50915</v>
      </c>
      <c r="F269">
        <f>'Future Returns'!S269*F$4</f>
        <v>25787.5</v>
      </c>
      <c r="I269">
        <f>(C269-C268)*bitcoin_futures!B273</f>
        <v>0</v>
      </c>
      <c r="J269">
        <f>C269*bitcoin_futures!B273</f>
        <v>96156.45</v>
      </c>
      <c r="K269">
        <f t="shared" si="26"/>
        <v>-5931.9000000000087</v>
      </c>
      <c r="M269">
        <f>-'Future CF'!Q269</f>
        <v>6365</v>
      </c>
      <c r="O269">
        <f t="shared" ref="O269:O311" si="32">J269+E269+F269</f>
        <v>172858.95</v>
      </c>
      <c r="P269">
        <f t="shared" si="27"/>
        <v>433.09999999999127</v>
      </c>
      <c r="Q269">
        <f t="shared" si="25"/>
        <v>980.00000000001455</v>
      </c>
      <c r="R269">
        <f t="shared" si="28"/>
        <v>2.5055109961039982E-3</v>
      </c>
      <c r="S269">
        <f>R269-(bitcoin_futures!S273/100/360)</f>
        <v>2.3859276627706647E-3</v>
      </c>
    </row>
    <row r="270" spans="1:19">
      <c r="A270" t="str">
        <f>bitcoin_futures!A274</f>
        <v>08.01.2025</v>
      </c>
      <c r="B270">
        <f>ROUND(bitcoin_futures!D274/bitcoin_futures!B274, 0)</f>
        <v>1763</v>
      </c>
      <c r="C270">
        <f t="shared" si="31"/>
        <v>1755</v>
      </c>
      <c r="D270">
        <f t="shared" si="31"/>
        <v>101632.04999999999</v>
      </c>
      <c r="E270">
        <f t="shared" si="31"/>
        <v>50915</v>
      </c>
      <c r="F270">
        <f>'Future Returns'!S270*F$4</f>
        <v>24196.25</v>
      </c>
      <c r="I270">
        <f>(C270-C269)*bitcoin_futures!B274</f>
        <v>0</v>
      </c>
      <c r="J270">
        <f>C270*bitcoin_futures!B274</f>
        <v>93611.700000000012</v>
      </c>
      <c r="K270">
        <f t="shared" si="26"/>
        <v>-2544.7499999999854</v>
      </c>
      <c r="M270">
        <f>-'Future CF'!Q270</f>
        <v>2555</v>
      </c>
      <c r="O270">
        <f t="shared" si="32"/>
        <v>168722.95</v>
      </c>
      <c r="P270">
        <f t="shared" si="27"/>
        <v>10.250000000014552</v>
      </c>
      <c r="Q270">
        <f t="shared" ref="Q270:Q311" si="33">O270-O269-K270</f>
        <v>-1591.2500000000146</v>
      </c>
      <c r="R270">
        <f t="shared" si="28"/>
        <v>6.0750478817579654E-5</v>
      </c>
      <c r="S270">
        <f>R270-(bitcoin_futures!S274/100/360)</f>
        <v>-5.8666187849087011E-5</v>
      </c>
    </row>
    <row r="271" spans="1:19">
      <c r="A271" t="str">
        <f>bitcoin_futures!A275</f>
        <v>09.01.2025</v>
      </c>
      <c r="B271">
        <f>ROUND(bitcoin_futures!D275/bitcoin_futures!B275, 0)</f>
        <v>1719</v>
      </c>
      <c r="C271">
        <f t="shared" si="31"/>
        <v>1755</v>
      </c>
      <c r="D271">
        <f t="shared" si="31"/>
        <v>101632.04999999999</v>
      </c>
      <c r="E271">
        <f t="shared" si="31"/>
        <v>50915</v>
      </c>
      <c r="F271">
        <f>'Future Returns'!S271*F$4</f>
        <v>23557.5</v>
      </c>
      <c r="I271">
        <f>(C271-C270)*bitcoin_futures!B275</f>
        <v>0</v>
      </c>
      <c r="J271">
        <f>C271*bitcoin_futures!B275</f>
        <v>93611.700000000012</v>
      </c>
      <c r="K271">
        <f t="shared" ref="K271:K311" si="34">J271-J270-I271</f>
        <v>0</v>
      </c>
      <c r="M271">
        <f>-'Future CF'!Q271</f>
        <v>2090</v>
      </c>
      <c r="O271">
        <f t="shared" si="32"/>
        <v>168084.2</v>
      </c>
      <c r="P271">
        <f t="shared" si="27"/>
        <v>2090</v>
      </c>
      <c r="Q271">
        <f t="shared" si="33"/>
        <v>-638.75</v>
      </c>
      <c r="R271">
        <f t="shared" si="28"/>
        <v>1.2434244265671609E-2</v>
      </c>
      <c r="S271">
        <f>R271-(bitcoin_futures!S275/100/360)</f>
        <v>1.2314716487893831E-2</v>
      </c>
    </row>
    <row r="272" spans="1:19">
      <c r="A272" t="str">
        <f>bitcoin_futures!A276</f>
        <v>10.01.2025</v>
      </c>
      <c r="B272">
        <f>ROUND(bitcoin_futures!D276/bitcoin_futures!B276, 0)</f>
        <v>1764</v>
      </c>
      <c r="C272">
        <f t="shared" si="31"/>
        <v>1755</v>
      </c>
      <c r="D272">
        <f t="shared" si="31"/>
        <v>101632.04999999999</v>
      </c>
      <c r="E272">
        <f t="shared" si="31"/>
        <v>50915</v>
      </c>
      <c r="F272">
        <f>'Future Returns'!S272*F$4</f>
        <v>23035</v>
      </c>
      <c r="I272">
        <f>(C272-C271)*bitcoin_futures!B276</f>
        <v>0</v>
      </c>
      <c r="J272">
        <f>C272*bitcoin_futures!B276</f>
        <v>94489.200000000012</v>
      </c>
      <c r="K272">
        <f t="shared" si="34"/>
        <v>877.5</v>
      </c>
      <c r="M272">
        <f>-'Future CF'!Q272</f>
        <v>-3070</v>
      </c>
      <c r="O272">
        <f t="shared" si="32"/>
        <v>168439.2</v>
      </c>
      <c r="P272">
        <f t="shared" ref="P272:P311" si="35">K272+M272</f>
        <v>-2192.5</v>
      </c>
      <c r="Q272">
        <f t="shared" si="33"/>
        <v>-522.5</v>
      </c>
      <c r="R272">
        <f t="shared" ref="R272:R311" si="36">P272/O272</f>
        <v>-1.3016566214990333E-2</v>
      </c>
      <c r="S272">
        <f>R272-(bitcoin_futures!S276/100/360)</f>
        <v>-1.3136093992768111E-2</v>
      </c>
    </row>
    <row r="273" spans="1:19">
      <c r="A273" t="str">
        <f>bitcoin_futures!A277</f>
        <v>13.01.2025</v>
      </c>
      <c r="B273">
        <f>ROUND(bitcoin_futures!D277/bitcoin_futures!B277, 0)</f>
        <v>1739</v>
      </c>
      <c r="C273">
        <f t="shared" si="31"/>
        <v>1755</v>
      </c>
      <c r="D273">
        <f t="shared" si="31"/>
        <v>101632.04999999999</v>
      </c>
      <c r="E273">
        <f t="shared" si="31"/>
        <v>50915</v>
      </c>
      <c r="F273">
        <f>'Future Returns'!S273*F$4</f>
        <v>23802.5</v>
      </c>
      <c r="I273">
        <f>(C273-C272)*bitcoin_futures!B277</f>
        <v>0</v>
      </c>
      <c r="J273">
        <f>C273*bitcoin_futures!B277</f>
        <v>93401.099999999991</v>
      </c>
      <c r="K273">
        <f t="shared" si="34"/>
        <v>-1088.1000000000204</v>
      </c>
      <c r="M273">
        <f>-'Future CF'!Q273</f>
        <v>1305</v>
      </c>
      <c r="O273">
        <f t="shared" si="32"/>
        <v>168118.59999999998</v>
      </c>
      <c r="P273">
        <f t="shared" si="35"/>
        <v>216.89999999997963</v>
      </c>
      <c r="Q273">
        <f t="shared" si="33"/>
        <v>767.49999999998545</v>
      </c>
      <c r="R273">
        <f t="shared" si="36"/>
        <v>1.29016063659809E-3</v>
      </c>
      <c r="S273">
        <f>R273-(bitcoin_futures!S277/100/360)</f>
        <v>1.17041063659809E-3</v>
      </c>
    </row>
    <row r="274" spans="1:19">
      <c r="A274" t="str">
        <f>bitcoin_futures!A278</f>
        <v>14.01.2025</v>
      </c>
      <c r="B274">
        <f>ROUND(bitcoin_futures!D278/bitcoin_futures!B278, 0)</f>
        <v>1760</v>
      </c>
      <c r="C274">
        <f t="shared" si="31"/>
        <v>1755</v>
      </c>
      <c r="D274">
        <f t="shared" si="31"/>
        <v>101632.04999999999</v>
      </c>
      <c r="E274">
        <f t="shared" si="31"/>
        <v>50915</v>
      </c>
      <c r="F274">
        <f>'Future Returns'!S274*F$4</f>
        <v>23476.25</v>
      </c>
      <c r="I274">
        <f>(C274-C273)*bitcoin_futures!B278</f>
        <v>0</v>
      </c>
      <c r="J274">
        <f>C274*bitcoin_futures!B278</f>
        <v>96226.65</v>
      </c>
      <c r="K274">
        <f t="shared" si="34"/>
        <v>2825.5500000000029</v>
      </c>
      <c r="M274">
        <f>-'Future CF'!Q274</f>
        <v>-3000</v>
      </c>
      <c r="O274">
        <f t="shared" si="32"/>
        <v>170617.9</v>
      </c>
      <c r="P274">
        <f t="shared" si="35"/>
        <v>-174.44999999999709</v>
      </c>
      <c r="Q274">
        <f t="shared" si="33"/>
        <v>-326.24999999998545</v>
      </c>
      <c r="R274">
        <f t="shared" si="36"/>
        <v>-1.0224601287438019E-3</v>
      </c>
      <c r="S274">
        <f>R274-(bitcoin_futures!S278/100/360)</f>
        <v>-1.142071239854913E-3</v>
      </c>
    </row>
    <row r="275" spans="1:19" s="3" customFormat="1">
      <c r="A275" s="3" t="str">
        <f>bitcoin_futures!A279</f>
        <v>15.01.2025</v>
      </c>
      <c r="B275">
        <f>ROUND(bitcoin_futures!D279/bitcoin_futures!B279, 0)</f>
        <v>1767</v>
      </c>
      <c r="C275" s="3">
        <f>B275</f>
        <v>1767</v>
      </c>
      <c r="D275" s="3">
        <f>B275*bitcoin_futures!B279</f>
        <v>100082.88</v>
      </c>
      <c r="E275" s="3">
        <f>'Future Returns'!S275</f>
        <v>48865</v>
      </c>
      <c r="F275" s="3">
        <f>'Future Returns'!S275*F$4</f>
        <v>24432.5</v>
      </c>
      <c r="I275">
        <f>(C275-C274)*bitcoin_futures!B279</f>
        <v>679.68000000000006</v>
      </c>
      <c r="J275">
        <f>C275*bitcoin_futures!B279</f>
        <v>100082.88</v>
      </c>
      <c r="K275">
        <f t="shared" si="34"/>
        <v>3176.5500000000102</v>
      </c>
      <c r="M275">
        <f>-'Future CF'!Q275</f>
        <v>-3155</v>
      </c>
      <c r="O275">
        <f t="shared" si="32"/>
        <v>173380.38</v>
      </c>
      <c r="P275">
        <f t="shared" si="35"/>
        <v>21.550000000010186</v>
      </c>
      <c r="Q275">
        <f t="shared" si="33"/>
        <v>-414.06999999999971</v>
      </c>
      <c r="R275">
        <f t="shared" si="36"/>
        <v>1.2429318703771549E-4</v>
      </c>
      <c r="S275">
        <f>R275-(bitcoin_futures!S279/100/360)</f>
        <v>5.0154092599377122E-6</v>
      </c>
    </row>
    <row r="276" spans="1:19">
      <c r="A276" t="str">
        <f>bitcoin_futures!A280</f>
        <v>16.01.2025</v>
      </c>
      <c r="B276">
        <f>ROUND(bitcoin_futures!D280/bitcoin_futures!B280, 0)</f>
        <v>1760</v>
      </c>
      <c r="C276">
        <f t="shared" ref="C276:E291" si="37">C$275</f>
        <v>1767</v>
      </c>
      <c r="D276">
        <f t="shared" si="37"/>
        <v>100082.88</v>
      </c>
      <c r="E276">
        <f t="shared" si="37"/>
        <v>48865</v>
      </c>
      <c r="F276">
        <f>'Future Returns'!S276*F$4</f>
        <v>25235</v>
      </c>
      <c r="I276">
        <f>(C276-C275)*bitcoin_futures!B280</f>
        <v>0</v>
      </c>
      <c r="J276">
        <f>C276*bitcoin_futures!B280</f>
        <v>100878.03</v>
      </c>
      <c r="K276">
        <f t="shared" si="34"/>
        <v>795.14999999999418</v>
      </c>
      <c r="M276">
        <f>-'Future CF'!Q276</f>
        <v>-645</v>
      </c>
      <c r="O276">
        <f t="shared" si="32"/>
        <v>174978.03</v>
      </c>
      <c r="P276">
        <f t="shared" si="35"/>
        <v>150.14999999999418</v>
      </c>
      <c r="Q276">
        <f t="shared" si="33"/>
        <v>802.5</v>
      </c>
      <c r="R276">
        <f t="shared" si="36"/>
        <v>8.5810772929603891E-4</v>
      </c>
      <c r="S276">
        <f>R276-(bitcoin_futures!S280/100/360)</f>
        <v>7.3857995151826116E-4</v>
      </c>
    </row>
    <row r="277" spans="1:19">
      <c r="A277" t="str">
        <f>bitcoin_futures!A281</f>
        <v>17.01.2025</v>
      </c>
      <c r="B277">
        <f>ROUND(bitcoin_futures!D281/bitcoin_futures!B281, 0)</f>
        <v>1766</v>
      </c>
      <c r="C277">
        <f t="shared" si="37"/>
        <v>1767</v>
      </c>
      <c r="D277">
        <f t="shared" si="37"/>
        <v>100082.88</v>
      </c>
      <c r="E277">
        <f t="shared" si="37"/>
        <v>48865</v>
      </c>
      <c r="F277">
        <f>'Future Returns'!S277*F$4</f>
        <v>25396.25</v>
      </c>
      <c r="I277">
        <f>(C277-C276)*bitcoin_futures!B281</f>
        <v>0</v>
      </c>
      <c r="J277">
        <f>C277*bitcoin_futures!B281</f>
        <v>105348.54</v>
      </c>
      <c r="K277">
        <f t="shared" si="34"/>
        <v>4470.5099999999948</v>
      </c>
      <c r="M277">
        <f>-'Future CF'!Q277</f>
        <v>-4670</v>
      </c>
      <c r="O277">
        <f t="shared" si="32"/>
        <v>179609.78999999998</v>
      </c>
      <c r="P277">
        <f t="shared" si="35"/>
        <v>-199.49000000000524</v>
      </c>
      <c r="Q277">
        <f t="shared" si="33"/>
        <v>161.24999999998545</v>
      </c>
      <c r="R277">
        <f t="shared" si="36"/>
        <v>-1.1106855589553624E-3</v>
      </c>
      <c r="S277">
        <f>R277-(bitcoin_futures!S281/100/360)</f>
        <v>-1.2302688922886957E-3</v>
      </c>
    </row>
    <row r="278" spans="1:19">
      <c r="A278" t="str">
        <f>bitcoin_futures!A282</f>
        <v>20.01.2025</v>
      </c>
      <c r="B278">
        <f>ROUND(bitcoin_futures!D282/bitcoin_futures!B282, 0)</f>
        <v>1741</v>
      </c>
      <c r="C278">
        <f t="shared" si="37"/>
        <v>1767</v>
      </c>
      <c r="D278">
        <f t="shared" si="37"/>
        <v>100082.88</v>
      </c>
      <c r="E278">
        <f t="shared" si="37"/>
        <v>48865</v>
      </c>
      <c r="F278">
        <f>'Future Returns'!S278*F$4</f>
        <v>26563.75</v>
      </c>
      <c r="I278">
        <f>(C278-C277)*bitcoin_futures!B282</f>
        <v>0</v>
      </c>
      <c r="J278">
        <f>C278*bitcoin_futures!B282</f>
        <v>105348.54</v>
      </c>
      <c r="K278">
        <f t="shared" si="34"/>
        <v>0</v>
      </c>
      <c r="M278">
        <f>-'Future CF'!Q278</f>
        <v>0</v>
      </c>
      <c r="O278">
        <f t="shared" si="32"/>
        <v>180777.28999999998</v>
      </c>
      <c r="P278">
        <f t="shared" si="35"/>
        <v>0</v>
      </c>
      <c r="Q278">
        <f t="shared" si="33"/>
        <v>1167.5</v>
      </c>
      <c r="R278">
        <f t="shared" si="36"/>
        <v>0</v>
      </c>
      <c r="S278">
        <f>R278-(bitcoin_futures!S282/100/360)</f>
        <v>-1.1958333333333333E-4</v>
      </c>
    </row>
    <row r="279" spans="1:19">
      <c r="A279" t="str">
        <f>bitcoin_futures!A283</f>
        <v>21.01.2025</v>
      </c>
      <c r="B279">
        <f>ROUND(bitcoin_futures!D283/bitcoin_futures!B283, 0)</f>
        <v>1764</v>
      </c>
      <c r="C279">
        <f t="shared" si="37"/>
        <v>1767</v>
      </c>
      <c r="D279">
        <f t="shared" si="37"/>
        <v>100082.88</v>
      </c>
      <c r="E279">
        <f t="shared" si="37"/>
        <v>48865</v>
      </c>
      <c r="F279">
        <f>'Future Returns'!S279*F$4</f>
        <v>26563.75</v>
      </c>
      <c r="I279">
        <f>(C279-C278)*bitcoin_futures!B283</f>
        <v>0</v>
      </c>
      <c r="J279">
        <f>C279*bitcoin_futures!B283</f>
        <v>106762.14</v>
      </c>
      <c r="K279">
        <f t="shared" si="34"/>
        <v>1413.6000000000058</v>
      </c>
      <c r="M279">
        <f>-'Future CF'!Q279</f>
        <v>-1055</v>
      </c>
      <c r="O279">
        <f t="shared" si="32"/>
        <v>182190.89</v>
      </c>
      <c r="P279">
        <f t="shared" si="35"/>
        <v>358.60000000000582</v>
      </c>
      <c r="Q279">
        <f t="shared" si="33"/>
        <v>2.9103830456733704E-11</v>
      </c>
      <c r="R279">
        <f t="shared" si="36"/>
        <v>1.9682652628789828E-3</v>
      </c>
      <c r="S279">
        <f>R279-(bitcoin_futures!S283/100/360)</f>
        <v>1.8486819295456495E-3</v>
      </c>
    </row>
    <row r="280" spans="1:19">
      <c r="A280" t="str">
        <f>bitcoin_futures!A284</f>
        <v>22.01.2025</v>
      </c>
      <c r="B280">
        <f>ROUND(bitcoin_futures!D284/bitcoin_futures!B284, 0)</f>
        <v>1758</v>
      </c>
      <c r="C280">
        <f t="shared" si="37"/>
        <v>1767</v>
      </c>
      <c r="D280">
        <f t="shared" si="37"/>
        <v>100082.88</v>
      </c>
      <c r="E280">
        <f t="shared" si="37"/>
        <v>48865</v>
      </c>
      <c r="F280">
        <f>'Future Returns'!S280*F$4</f>
        <v>26827.5</v>
      </c>
      <c r="I280">
        <f>(C280-C279)*bitcoin_futures!B284</f>
        <v>0</v>
      </c>
      <c r="J280">
        <f>C280*bitcoin_futures!B284</f>
        <v>104924.46</v>
      </c>
      <c r="K280">
        <f t="shared" si="34"/>
        <v>-1837.679999999993</v>
      </c>
      <c r="M280">
        <f>-'Future CF'!Q280</f>
        <v>2000</v>
      </c>
      <c r="O280">
        <f t="shared" si="32"/>
        <v>180616.96000000002</v>
      </c>
      <c r="P280">
        <f t="shared" si="35"/>
        <v>162.32000000000698</v>
      </c>
      <c r="Q280">
        <f t="shared" si="33"/>
        <v>263.75</v>
      </c>
      <c r="R280">
        <f t="shared" si="36"/>
        <v>8.9869744236646969E-4</v>
      </c>
      <c r="S280">
        <f>R280-(bitcoin_futures!S284/100/360)</f>
        <v>7.789196645886919E-4</v>
      </c>
    </row>
    <row r="281" spans="1:19">
      <c r="A281" t="str">
        <f>bitcoin_futures!A285</f>
        <v>23.01.2025</v>
      </c>
      <c r="B281">
        <f>ROUND(bitcoin_futures!D285/bitcoin_futures!B285, 0)</f>
        <v>1779</v>
      </c>
      <c r="C281">
        <f t="shared" si="37"/>
        <v>1767</v>
      </c>
      <c r="D281">
        <f t="shared" si="37"/>
        <v>100082.88</v>
      </c>
      <c r="E281">
        <f t="shared" si="37"/>
        <v>48865</v>
      </c>
      <c r="F281">
        <f>'Future Returns'!S281*F$4</f>
        <v>26327.5</v>
      </c>
      <c r="I281">
        <f>(C281-C280)*bitcoin_futures!B285</f>
        <v>0</v>
      </c>
      <c r="J281">
        <f>C281*bitcoin_futures!B285</f>
        <v>103881.93</v>
      </c>
      <c r="K281">
        <f t="shared" si="34"/>
        <v>-1042.5300000000134</v>
      </c>
      <c r="M281">
        <f>-'Future CF'!Q281</f>
        <v>1155</v>
      </c>
      <c r="O281">
        <f t="shared" si="32"/>
        <v>179074.43</v>
      </c>
      <c r="P281">
        <f t="shared" si="35"/>
        <v>112.46999999998661</v>
      </c>
      <c r="Q281">
        <f t="shared" si="33"/>
        <v>-500.00000000001455</v>
      </c>
      <c r="R281">
        <f t="shared" si="36"/>
        <v>6.2806286749027555E-4</v>
      </c>
      <c r="S281">
        <f>R281-(bitcoin_futures!S285/100/360)</f>
        <v>5.0822953415694222E-4</v>
      </c>
    </row>
    <row r="282" spans="1:19">
      <c r="A282" t="str">
        <f>bitcoin_futures!A286</f>
        <v>24.01.2025</v>
      </c>
      <c r="B282">
        <f>ROUND(bitcoin_futures!D286/bitcoin_futures!B286, 0)</f>
        <v>1764</v>
      </c>
      <c r="C282">
        <f t="shared" si="37"/>
        <v>1767</v>
      </c>
      <c r="D282">
        <f t="shared" si="37"/>
        <v>100082.88</v>
      </c>
      <c r="E282">
        <f t="shared" si="37"/>
        <v>48865</v>
      </c>
      <c r="F282">
        <f>'Future Returns'!S282*F$4</f>
        <v>26038.75</v>
      </c>
      <c r="I282">
        <f>(C282-C281)*bitcoin_futures!B286</f>
        <v>0</v>
      </c>
      <c r="J282">
        <f>C282*bitcoin_futures!B286</f>
        <v>105489.90000000001</v>
      </c>
      <c r="K282">
        <f t="shared" si="34"/>
        <v>1607.9700000000157</v>
      </c>
      <c r="M282">
        <f>-'Future CF'!Q282</f>
        <v>-1765</v>
      </c>
      <c r="O282">
        <f t="shared" si="32"/>
        <v>180393.65000000002</v>
      </c>
      <c r="P282">
        <f t="shared" si="35"/>
        <v>-157.02999999998428</v>
      </c>
      <c r="Q282">
        <f t="shared" si="33"/>
        <v>-288.74999999998545</v>
      </c>
      <c r="R282">
        <f t="shared" si="36"/>
        <v>-8.7048518614698612E-4</v>
      </c>
      <c r="S282">
        <f>R282-(bitcoin_futures!S286/100/360)</f>
        <v>-9.9059629725809731E-4</v>
      </c>
    </row>
    <row r="283" spans="1:19">
      <c r="A283" t="str">
        <f>bitcoin_futures!A287</f>
        <v>27.01.2025</v>
      </c>
      <c r="B283">
        <f>ROUND(bitcoin_futures!D287/bitcoin_futures!B287, 0)</f>
        <v>1741</v>
      </c>
      <c r="C283">
        <f t="shared" si="37"/>
        <v>1767</v>
      </c>
      <c r="D283">
        <f t="shared" si="37"/>
        <v>100082.88</v>
      </c>
      <c r="E283">
        <f t="shared" si="37"/>
        <v>48865</v>
      </c>
      <c r="F283">
        <f>'Future Returns'!S283*F$4</f>
        <v>26480</v>
      </c>
      <c r="I283">
        <f>(C283-C282)*bitcoin_futures!B287</f>
        <v>0</v>
      </c>
      <c r="J283">
        <f>C283*bitcoin_futures!B287</f>
        <v>101902.89</v>
      </c>
      <c r="K283">
        <f t="shared" si="34"/>
        <v>-3587.0100000000093</v>
      </c>
      <c r="M283">
        <f>-'Future CF'!Q283</f>
        <v>3710</v>
      </c>
      <c r="O283">
        <f t="shared" si="32"/>
        <v>177247.89</v>
      </c>
      <c r="P283">
        <f t="shared" si="35"/>
        <v>122.98999999999069</v>
      </c>
      <c r="Q283">
        <f t="shared" si="33"/>
        <v>441.25</v>
      </c>
      <c r="R283">
        <f t="shared" si="36"/>
        <v>6.9388696249072796E-4</v>
      </c>
      <c r="S283">
        <f>R283-(bitcoin_futures!S287/100/360)</f>
        <v>5.7366474026850577E-4</v>
      </c>
    </row>
    <row r="284" spans="1:19">
      <c r="A284" t="str">
        <f>bitcoin_futures!A288</f>
        <v>28.01.2025</v>
      </c>
      <c r="B284">
        <f>ROUND(bitcoin_futures!D288/bitcoin_futures!B288, 0)</f>
        <v>1771</v>
      </c>
      <c r="C284">
        <f t="shared" si="37"/>
        <v>1767</v>
      </c>
      <c r="D284">
        <f t="shared" si="37"/>
        <v>100082.88</v>
      </c>
      <c r="E284">
        <f t="shared" si="37"/>
        <v>48865</v>
      </c>
      <c r="F284">
        <f>'Future Returns'!S284*F$4</f>
        <v>25552.5</v>
      </c>
      <c r="I284">
        <f>(C284-C283)*bitcoin_futures!B288</f>
        <v>0</v>
      </c>
      <c r="J284">
        <f>C284*bitcoin_futures!B288</f>
        <v>101743.86</v>
      </c>
      <c r="K284">
        <f t="shared" si="34"/>
        <v>-159.02999999999884</v>
      </c>
      <c r="M284">
        <f>-'Future CF'!Q284</f>
        <v>235</v>
      </c>
      <c r="O284">
        <f t="shared" si="32"/>
        <v>176161.36</v>
      </c>
      <c r="P284">
        <f t="shared" si="35"/>
        <v>75.970000000001164</v>
      </c>
      <c r="Q284">
        <f t="shared" si="33"/>
        <v>-927.5000000000291</v>
      </c>
      <c r="R284">
        <f t="shared" si="36"/>
        <v>4.3125234727979604E-4</v>
      </c>
      <c r="S284">
        <f>R284-(bitcoin_futures!S288/100/360)</f>
        <v>3.1097456950201824E-4</v>
      </c>
    </row>
    <row r="285" spans="1:19">
      <c r="A285" t="str">
        <f>bitcoin_futures!A289</f>
        <v>29.01.2025</v>
      </c>
      <c r="B285">
        <f>ROUND(bitcoin_futures!D289/bitcoin_futures!B289, 0)</f>
        <v>1752</v>
      </c>
      <c r="C285">
        <f t="shared" si="37"/>
        <v>1767</v>
      </c>
      <c r="D285">
        <f t="shared" si="37"/>
        <v>100082.88</v>
      </c>
      <c r="E285">
        <f t="shared" si="37"/>
        <v>48865</v>
      </c>
      <c r="F285">
        <f>'Future Returns'!S285*F$4</f>
        <v>25493.75</v>
      </c>
      <c r="I285">
        <f>(C285-C284)*bitcoin_futures!B289</f>
        <v>0</v>
      </c>
      <c r="J285">
        <f>C285*bitcoin_futures!B289</f>
        <v>104853.78</v>
      </c>
      <c r="K285">
        <f t="shared" si="34"/>
        <v>3109.9199999999983</v>
      </c>
      <c r="M285">
        <f>-'Future CF'!Q285</f>
        <v>-3135</v>
      </c>
      <c r="O285">
        <f t="shared" si="32"/>
        <v>179212.53</v>
      </c>
      <c r="P285">
        <f t="shared" si="35"/>
        <v>-25.080000000001746</v>
      </c>
      <c r="Q285">
        <f t="shared" si="33"/>
        <v>-58.749999999985448</v>
      </c>
      <c r="R285">
        <f t="shared" si="36"/>
        <v>-1.3994557188608267E-4</v>
      </c>
      <c r="S285">
        <f>R285-(bitcoin_futures!S289/100/360)</f>
        <v>-2.6022334966386044E-4</v>
      </c>
    </row>
    <row r="286" spans="1:19">
      <c r="A286" t="str">
        <f>bitcoin_futures!A290</f>
        <v>30.01.2025</v>
      </c>
      <c r="B286">
        <f>ROUND(bitcoin_futures!D290/bitcoin_futures!B290, 0)</f>
        <v>1767</v>
      </c>
      <c r="C286">
        <f t="shared" si="37"/>
        <v>1767</v>
      </c>
      <c r="D286">
        <f t="shared" si="37"/>
        <v>100082.88</v>
      </c>
      <c r="E286">
        <f t="shared" si="37"/>
        <v>48865</v>
      </c>
      <c r="F286">
        <f>'Future Returns'!S286*F$4</f>
        <v>26277.5</v>
      </c>
      <c r="I286">
        <f>(C286-C285)*bitcoin_futures!B290</f>
        <v>0</v>
      </c>
      <c r="J286">
        <f>C286*bitcoin_futures!B290</f>
        <v>105525.24</v>
      </c>
      <c r="K286">
        <f t="shared" si="34"/>
        <v>671.4600000000064</v>
      </c>
      <c r="M286">
        <f>-'Future CF'!Q286</f>
        <v>-625</v>
      </c>
      <c r="O286">
        <f t="shared" si="32"/>
        <v>180667.74</v>
      </c>
      <c r="P286">
        <f t="shared" si="35"/>
        <v>46.460000000006403</v>
      </c>
      <c r="Q286">
        <f t="shared" si="33"/>
        <v>783.74999999998545</v>
      </c>
      <c r="R286">
        <f t="shared" si="36"/>
        <v>2.5715714382659797E-4</v>
      </c>
      <c r="S286">
        <f>R286-(bitcoin_futures!S290/100/360)</f>
        <v>1.3712936604882021E-4</v>
      </c>
    </row>
    <row r="287" spans="1:19">
      <c r="A287" t="str">
        <f>bitcoin_futures!A291</f>
        <v>31.01.2025</v>
      </c>
      <c r="B287">
        <f>ROUND(bitcoin_futures!D291/bitcoin_futures!B291, 0)</f>
        <v>1766</v>
      </c>
      <c r="C287">
        <f t="shared" si="37"/>
        <v>1767</v>
      </c>
      <c r="D287">
        <f t="shared" si="37"/>
        <v>100082.88</v>
      </c>
      <c r="E287">
        <f t="shared" si="37"/>
        <v>48865</v>
      </c>
      <c r="F287">
        <f>'Future Returns'!S287*F$4</f>
        <v>26433.75</v>
      </c>
      <c r="I287">
        <f>(C287-C286)*bitcoin_futures!B291</f>
        <v>0</v>
      </c>
      <c r="J287">
        <f>C287*bitcoin_futures!B291</f>
        <v>101973.57</v>
      </c>
      <c r="K287">
        <f t="shared" si="34"/>
        <v>-3551.6699999999983</v>
      </c>
      <c r="M287">
        <f>-'Future CF'!Q287</f>
        <v>3640</v>
      </c>
      <c r="O287">
        <f t="shared" si="32"/>
        <v>177272.32000000001</v>
      </c>
      <c r="P287">
        <f t="shared" si="35"/>
        <v>88.330000000001746</v>
      </c>
      <c r="Q287">
        <f t="shared" si="33"/>
        <v>156.25000000001455</v>
      </c>
      <c r="R287">
        <f t="shared" si="36"/>
        <v>4.9827293962194288E-4</v>
      </c>
      <c r="S287">
        <f>R287-(bitcoin_futures!S291/100/360)</f>
        <v>3.78884050733054E-4</v>
      </c>
    </row>
    <row r="288" spans="1:19">
      <c r="A288" t="str">
        <f>bitcoin_futures!A292</f>
        <v>03.02.2025</v>
      </c>
      <c r="B288">
        <f>ROUND(bitcoin_futures!D292/bitcoin_futures!B292, 0)</f>
        <v>1766</v>
      </c>
      <c r="C288">
        <f t="shared" si="37"/>
        <v>1767</v>
      </c>
      <c r="D288">
        <f t="shared" si="37"/>
        <v>100082.88</v>
      </c>
      <c r="E288">
        <f t="shared" si="37"/>
        <v>48865</v>
      </c>
      <c r="F288">
        <f>'Future Returns'!S288*F$4</f>
        <v>25523.75</v>
      </c>
      <c r="I288">
        <f>(C288-C287)*bitcoin_futures!B292</f>
        <v>0</v>
      </c>
      <c r="J288">
        <f>C288*bitcoin_futures!B292</f>
        <v>101743.86</v>
      </c>
      <c r="K288">
        <f t="shared" si="34"/>
        <v>-229.7100000000064</v>
      </c>
      <c r="M288">
        <f>-'Future CF'!Q288</f>
        <v>130</v>
      </c>
      <c r="O288">
        <f t="shared" si="32"/>
        <v>176132.61</v>
      </c>
      <c r="P288">
        <f t="shared" si="35"/>
        <v>-99.710000000006403</v>
      </c>
      <c r="Q288">
        <f t="shared" si="33"/>
        <v>-910.00000000001455</v>
      </c>
      <c r="R288">
        <f t="shared" si="36"/>
        <v>-5.6610754817070169E-4</v>
      </c>
      <c r="S288">
        <f>R288-(bitcoin_futures!S292/100/360)</f>
        <v>-6.8616310372625723E-4</v>
      </c>
    </row>
    <row r="289" spans="1:19">
      <c r="A289" t="str">
        <f>bitcoin_futures!A293</f>
        <v>04.02.2025</v>
      </c>
      <c r="B289">
        <f>ROUND(bitcoin_futures!D293/bitcoin_futures!B293, 0)</f>
        <v>1758</v>
      </c>
      <c r="C289">
        <f t="shared" si="37"/>
        <v>1767</v>
      </c>
      <c r="D289">
        <f t="shared" si="37"/>
        <v>100082.88</v>
      </c>
      <c r="E289">
        <f t="shared" si="37"/>
        <v>48865</v>
      </c>
      <c r="F289">
        <f>'Future Returns'!S289*F$4</f>
        <v>25491.25</v>
      </c>
      <c r="I289">
        <f>(C289-C288)*bitcoin_futures!B293</f>
        <v>0</v>
      </c>
      <c r="J289">
        <f>C289*bitcoin_futures!B293</f>
        <v>99181.71</v>
      </c>
      <c r="K289">
        <f t="shared" si="34"/>
        <v>-2562.1499999999942</v>
      </c>
      <c r="M289">
        <f>-'Future CF'!Q289</f>
        <v>2780</v>
      </c>
      <c r="O289">
        <f t="shared" si="32"/>
        <v>173537.96000000002</v>
      </c>
      <c r="P289">
        <f t="shared" si="35"/>
        <v>217.85000000000582</v>
      </c>
      <c r="Q289">
        <f t="shared" si="33"/>
        <v>-32.499999999970896</v>
      </c>
      <c r="R289">
        <f t="shared" si="36"/>
        <v>1.2553449400926793E-3</v>
      </c>
      <c r="S289">
        <f>R289-(bitcoin_futures!S293/100/360)</f>
        <v>1.1355949400926792E-3</v>
      </c>
    </row>
    <row r="290" spans="1:19">
      <c r="A290" t="str">
        <f>bitcoin_futures!A294</f>
        <v>05.02.2025</v>
      </c>
      <c r="B290">
        <f>ROUND(bitcoin_futures!D294/bitcoin_futures!B294, 0)</f>
        <v>1763</v>
      </c>
      <c r="C290">
        <f t="shared" si="37"/>
        <v>1767</v>
      </c>
      <c r="D290">
        <f t="shared" si="37"/>
        <v>100082.88</v>
      </c>
      <c r="E290">
        <f t="shared" si="37"/>
        <v>48865</v>
      </c>
      <c r="F290">
        <f>'Future Returns'!S290*F$4</f>
        <v>24796.25</v>
      </c>
      <c r="I290">
        <f>(C290-C289)*bitcoin_futures!B294</f>
        <v>0</v>
      </c>
      <c r="J290">
        <f>C290*bitcoin_futures!B294</f>
        <v>97768.11</v>
      </c>
      <c r="K290">
        <f t="shared" si="34"/>
        <v>-1413.6000000000058</v>
      </c>
      <c r="M290">
        <f>-'Future CF'!Q290</f>
        <v>1475</v>
      </c>
      <c r="O290">
        <f t="shared" si="32"/>
        <v>171429.36</v>
      </c>
      <c r="P290">
        <f t="shared" si="35"/>
        <v>61.399999999994179</v>
      </c>
      <c r="Q290">
        <f t="shared" si="33"/>
        <v>-695.0000000000291</v>
      </c>
      <c r="R290">
        <f t="shared" si="36"/>
        <v>3.5816501910754483E-4</v>
      </c>
      <c r="S290">
        <f>R290-(bitcoin_futures!S294/100/360)</f>
        <v>2.3869279688532263E-4</v>
      </c>
    </row>
    <row r="291" spans="1:19">
      <c r="A291" t="str">
        <f>bitcoin_futures!A295</f>
        <v>06.02.2025</v>
      </c>
      <c r="B291">
        <f>ROUND(bitcoin_futures!D295/bitcoin_futures!B295, 0)</f>
        <v>1751</v>
      </c>
      <c r="C291">
        <f t="shared" si="37"/>
        <v>1767</v>
      </c>
      <c r="D291">
        <f t="shared" si="37"/>
        <v>100082.88</v>
      </c>
      <c r="E291">
        <f t="shared" si="37"/>
        <v>48865</v>
      </c>
      <c r="F291">
        <f>'Future Returns'!S291*F$4</f>
        <v>24427.5</v>
      </c>
      <c r="I291">
        <f>(C291-C290)*bitcoin_futures!B295</f>
        <v>0</v>
      </c>
      <c r="J291">
        <f>C291*bitcoin_futures!B295</f>
        <v>97397.04</v>
      </c>
      <c r="K291">
        <f t="shared" si="34"/>
        <v>-371.07000000000698</v>
      </c>
      <c r="M291">
        <f>-'Future CF'!Q291</f>
        <v>425</v>
      </c>
      <c r="O291">
        <f t="shared" si="32"/>
        <v>170689.53999999998</v>
      </c>
      <c r="P291">
        <f t="shared" si="35"/>
        <v>53.929999999993015</v>
      </c>
      <c r="Q291">
        <f t="shared" si="33"/>
        <v>-368.75</v>
      </c>
      <c r="R291">
        <f t="shared" si="36"/>
        <v>3.1595374854248841E-4</v>
      </c>
      <c r="S291">
        <f>R291-(bitcoin_futures!S295/100/360)</f>
        <v>1.9628708187582173E-4</v>
      </c>
    </row>
    <row r="292" spans="1:19">
      <c r="A292" t="str">
        <f>bitcoin_futures!A296</f>
        <v>07.02.2025</v>
      </c>
      <c r="B292">
        <f>ROUND(bitcoin_futures!D296/bitcoin_futures!B296, 0)</f>
        <v>1766</v>
      </c>
      <c r="C292">
        <f t="shared" ref="C292:E311" si="38">C$275</f>
        <v>1767</v>
      </c>
      <c r="D292">
        <f t="shared" si="38"/>
        <v>100082.88</v>
      </c>
      <c r="E292">
        <f t="shared" si="38"/>
        <v>48865</v>
      </c>
      <c r="F292">
        <f>'Future Returns'!S292*F$4</f>
        <v>24321.25</v>
      </c>
      <c r="I292">
        <f>(C292-C291)*bitcoin_futures!B296</f>
        <v>0</v>
      </c>
      <c r="J292">
        <f>C292*bitcoin_futures!B296</f>
        <v>96248.49</v>
      </c>
      <c r="K292">
        <f t="shared" si="34"/>
        <v>-1148.5499999999884</v>
      </c>
      <c r="M292">
        <f>-'Future CF'!Q292</f>
        <v>1295</v>
      </c>
      <c r="O292">
        <f t="shared" si="32"/>
        <v>169434.74</v>
      </c>
      <c r="P292">
        <f t="shared" si="35"/>
        <v>146.45000000001164</v>
      </c>
      <c r="Q292">
        <f t="shared" si="33"/>
        <v>-106.25</v>
      </c>
      <c r="R292">
        <f t="shared" si="36"/>
        <v>8.6434458482370061E-4</v>
      </c>
      <c r="S292">
        <f>R292-(bitcoin_futures!S296/100/360)</f>
        <v>7.4465014037925609E-4</v>
      </c>
    </row>
    <row r="293" spans="1:19">
      <c r="A293" t="str">
        <f>bitcoin_futures!A297</f>
        <v>10.02.2025</v>
      </c>
      <c r="B293">
        <f>ROUND(bitcoin_futures!D297/bitcoin_futures!B297, 0)</f>
        <v>1759</v>
      </c>
      <c r="C293">
        <f t="shared" si="38"/>
        <v>1767</v>
      </c>
      <c r="D293">
        <f t="shared" si="38"/>
        <v>100082.88</v>
      </c>
      <c r="E293">
        <f t="shared" si="38"/>
        <v>48865</v>
      </c>
      <c r="F293">
        <f>'Future Returns'!S293*F$4</f>
        <v>23997.5</v>
      </c>
      <c r="I293">
        <f>(C293-C292)*bitcoin_futures!B297</f>
        <v>0</v>
      </c>
      <c r="J293">
        <f>C293*bitcoin_futures!B297</f>
        <v>97856.46</v>
      </c>
      <c r="K293">
        <f t="shared" si="34"/>
        <v>1607.9700000000012</v>
      </c>
      <c r="M293">
        <f>-'Future CF'!Q293</f>
        <v>-1690</v>
      </c>
      <c r="O293">
        <f t="shared" si="32"/>
        <v>170718.96000000002</v>
      </c>
      <c r="P293">
        <f t="shared" si="35"/>
        <v>-82.029999999998836</v>
      </c>
      <c r="Q293">
        <f t="shared" si="33"/>
        <v>-323.7499999999709</v>
      </c>
      <c r="R293">
        <f t="shared" si="36"/>
        <v>-4.804973038729783E-4</v>
      </c>
      <c r="S293">
        <f>R293-(bitcoin_futures!S297/100/360)</f>
        <v>-6.0088619276186714E-4</v>
      </c>
    </row>
    <row r="294" spans="1:19">
      <c r="A294" t="str">
        <f>bitcoin_futures!A298</f>
        <v>11.02.2025</v>
      </c>
      <c r="B294">
        <f>ROUND(bitcoin_futures!D298/bitcoin_futures!B298, 0)</f>
        <v>1758</v>
      </c>
      <c r="C294">
        <f t="shared" si="38"/>
        <v>1767</v>
      </c>
      <c r="D294">
        <f t="shared" si="38"/>
        <v>100082.88</v>
      </c>
      <c r="E294">
        <f t="shared" si="38"/>
        <v>48865</v>
      </c>
      <c r="F294">
        <f>'Future Returns'!S294*F$4</f>
        <v>24420</v>
      </c>
      <c r="I294">
        <f>(C294-C293)*bitcoin_futures!B298</f>
        <v>0</v>
      </c>
      <c r="J294">
        <f>C294*bitcoin_futures!B298</f>
        <v>95612.37</v>
      </c>
      <c r="K294">
        <f t="shared" si="34"/>
        <v>-2244.0900000000111</v>
      </c>
      <c r="M294">
        <f>-'Future CF'!Q294</f>
        <v>2255</v>
      </c>
      <c r="O294">
        <f t="shared" si="32"/>
        <v>168897.37</v>
      </c>
      <c r="P294">
        <f t="shared" si="35"/>
        <v>10.909999999988941</v>
      </c>
      <c r="Q294">
        <f t="shared" si="33"/>
        <v>422.49999999998545</v>
      </c>
      <c r="R294">
        <f t="shared" si="36"/>
        <v>6.4595440414430024E-5</v>
      </c>
      <c r="S294">
        <f>R294-(bitcoin_futures!S298/100/360)</f>
        <v>-5.5682337363347747E-5</v>
      </c>
    </row>
    <row r="295" spans="1:19">
      <c r="A295" t="str">
        <f>bitcoin_futures!A299</f>
        <v>12.02.2025</v>
      </c>
      <c r="B295">
        <f>ROUND(bitcoin_futures!D299/bitcoin_futures!B299, 0)</f>
        <v>1763</v>
      </c>
      <c r="C295">
        <f t="shared" si="38"/>
        <v>1767</v>
      </c>
      <c r="D295">
        <f t="shared" si="38"/>
        <v>100082.88</v>
      </c>
      <c r="E295">
        <f t="shared" si="38"/>
        <v>48865</v>
      </c>
      <c r="F295">
        <f>'Future Returns'!S295*F$4</f>
        <v>23856.25</v>
      </c>
      <c r="I295">
        <f>(C295-C294)*bitcoin_futures!B299</f>
        <v>0</v>
      </c>
      <c r="J295">
        <f>C295*bitcoin_futures!B299</f>
        <v>97467.72</v>
      </c>
      <c r="K295">
        <f t="shared" si="34"/>
        <v>1855.3500000000058</v>
      </c>
      <c r="M295">
        <f>-'Future CF'!Q295</f>
        <v>-1970</v>
      </c>
      <c r="O295">
        <f t="shared" si="32"/>
        <v>170188.97</v>
      </c>
      <c r="P295">
        <f t="shared" si="35"/>
        <v>-114.64999999999418</v>
      </c>
      <c r="Q295">
        <f t="shared" si="33"/>
        <v>-563.75</v>
      </c>
      <c r="R295">
        <f t="shared" si="36"/>
        <v>-6.736629289195074E-4</v>
      </c>
      <c r="S295">
        <f>R295-(bitcoin_futures!S299/100/360)</f>
        <v>-7.9394070669728514E-4</v>
      </c>
    </row>
    <row r="296" spans="1:19">
      <c r="A296" t="str">
        <f>bitcoin_futures!A300</f>
        <v>13.02.2025</v>
      </c>
      <c r="B296">
        <f>ROUND(bitcoin_futures!D300/bitcoin_futures!B300, 0)</f>
        <v>1755</v>
      </c>
      <c r="C296">
        <f t="shared" si="38"/>
        <v>1767</v>
      </c>
      <c r="D296">
        <f t="shared" si="38"/>
        <v>100082.88</v>
      </c>
      <c r="E296">
        <f t="shared" si="38"/>
        <v>48865</v>
      </c>
      <c r="F296">
        <f>'Future Returns'!S296*F$4</f>
        <v>24348.75</v>
      </c>
      <c r="I296">
        <f>(C296-C295)*bitcoin_futures!B300</f>
        <v>0</v>
      </c>
      <c r="J296">
        <f>C296*bitcoin_futures!B300</f>
        <v>96725.58</v>
      </c>
      <c r="K296">
        <f t="shared" si="34"/>
        <v>-742.13999999999942</v>
      </c>
      <c r="M296">
        <f>-'Future CF'!Q296</f>
        <v>885</v>
      </c>
      <c r="O296">
        <f t="shared" si="32"/>
        <v>169939.33000000002</v>
      </c>
      <c r="P296">
        <f t="shared" si="35"/>
        <v>142.86000000000058</v>
      </c>
      <c r="Q296">
        <f t="shared" si="33"/>
        <v>492.50000000001455</v>
      </c>
      <c r="R296">
        <f t="shared" si="36"/>
        <v>8.4065295538119733E-4</v>
      </c>
      <c r="S296">
        <f>R296-(bitcoin_futures!S300/100/360)</f>
        <v>7.2043073315897514E-4</v>
      </c>
    </row>
    <row r="297" spans="1:19" s="5" customFormat="1">
      <c r="A297" s="5" t="str">
        <f>bitcoin_futures!A301</f>
        <v>14.02.2025</v>
      </c>
      <c r="B297" s="5">
        <f>ROUND(bitcoin_futures!D301/bitcoin_futures!B301, 0)</f>
        <v>1769</v>
      </c>
      <c r="C297" s="5">
        <f>B297</f>
        <v>1769</v>
      </c>
      <c r="D297" s="5">
        <f t="shared" si="38"/>
        <v>100082.88</v>
      </c>
      <c r="E297" s="5">
        <f t="shared" si="38"/>
        <v>48865</v>
      </c>
      <c r="F297" s="5">
        <f>'Future Returns'!S297*F$4</f>
        <v>24127.5</v>
      </c>
      <c r="I297">
        <f>(C297-C296)*bitcoin_futures!B301</f>
        <v>110.66</v>
      </c>
      <c r="J297" s="5">
        <f>C297*bitcoin_futures!B301</f>
        <v>97878.77</v>
      </c>
      <c r="K297" s="5">
        <f t="shared" si="34"/>
        <v>1042.5300000000022</v>
      </c>
      <c r="M297" s="5">
        <f>-'Future CF'!Q297</f>
        <v>-1045</v>
      </c>
      <c r="O297" s="5">
        <f t="shared" si="32"/>
        <v>170871.27000000002</v>
      </c>
      <c r="P297" s="5">
        <f t="shared" si="35"/>
        <v>-2.4699999999977535</v>
      </c>
      <c r="Q297" s="5">
        <f t="shared" si="33"/>
        <v>-110.58999999999992</v>
      </c>
      <c r="R297" s="5">
        <f t="shared" si="36"/>
        <v>-1.4455326515673192E-5</v>
      </c>
      <c r="S297" s="5">
        <f>R297-(bitcoin_futures!S301/100/360)</f>
        <v>-1.3462199318233983E-4</v>
      </c>
    </row>
    <row r="298" spans="1:19">
      <c r="A298" t="str">
        <f>bitcoin_futures!A302</f>
        <v>17.02.2025</v>
      </c>
      <c r="B298">
        <f>ROUND(bitcoin_futures!D302/bitcoin_futures!B302, 0)</f>
        <v>1732</v>
      </c>
      <c r="C298">
        <f t="shared" si="38"/>
        <v>1767</v>
      </c>
      <c r="D298">
        <f t="shared" si="38"/>
        <v>100082.88</v>
      </c>
      <c r="E298">
        <f t="shared" si="38"/>
        <v>48865</v>
      </c>
      <c r="F298">
        <f>'Future Returns'!S298*F$4</f>
        <v>24590</v>
      </c>
      <c r="I298">
        <v>0</v>
      </c>
      <c r="J298">
        <f>C298*bitcoin_futures!B302</f>
        <v>97768.11</v>
      </c>
      <c r="K298">
        <f t="shared" si="34"/>
        <v>-110.66000000000349</v>
      </c>
      <c r="M298">
        <f>-'Future CF'!Q298</f>
        <v>0</v>
      </c>
      <c r="O298">
        <f t="shared" si="32"/>
        <v>171223.11</v>
      </c>
      <c r="P298">
        <f t="shared" si="35"/>
        <v>-110.66000000000349</v>
      </c>
      <c r="Q298">
        <f t="shared" si="33"/>
        <v>462.4999999999709</v>
      </c>
      <c r="R298">
        <f t="shared" si="36"/>
        <v>-6.4629126290255737E-4</v>
      </c>
      <c r="S298">
        <f>R298-(bitcoin_futures!S302/100/360)</f>
        <v>-7.6645792956922401E-4</v>
      </c>
    </row>
    <row r="299" spans="1:19">
      <c r="A299" t="str">
        <f>bitcoin_futures!A303</f>
        <v>18.02.2025</v>
      </c>
      <c r="B299">
        <f>ROUND(bitcoin_futures!D303/bitcoin_futures!B303, 0)</f>
        <v>1758</v>
      </c>
      <c r="C299">
        <f t="shared" si="38"/>
        <v>1767</v>
      </c>
      <c r="D299">
        <f t="shared" si="38"/>
        <v>100082.88</v>
      </c>
      <c r="E299">
        <f t="shared" si="38"/>
        <v>48865</v>
      </c>
      <c r="F299">
        <f>'Future Returns'!S299*F$4</f>
        <v>24590</v>
      </c>
      <c r="I299">
        <f>(C299-C298)*bitcoin_futures!B303</f>
        <v>0</v>
      </c>
      <c r="J299">
        <f>C299*bitcoin_futures!B303</f>
        <v>94552.17</v>
      </c>
      <c r="K299">
        <f t="shared" si="34"/>
        <v>-3215.9400000000023</v>
      </c>
      <c r="M299">
        <f>-'Future CF'!Q299</f>
        <v>3610</v>
      </c>
      <c r="O299">
        <f t="shared" si="32"/>
        <v>168007.16999999998</v>
      </c>
      <c r="P299">
        <f t="shared" si="35"/>
        <v>394.05999999999767</v>
      </c>
      <c r="Q299">
        <f t="shared" si="33"/>
        <v>0</v>
      </c>
      <c r="R299">
        <f t="shared" si="36"/>
        <v>2.3454951357135398E-3</v>
      </c>
      <c r="S299">
        <f>R299-(bitcoin_futures!S303/100/360)</f>
        <v>2.225217357935762E-3</v>
      </c>
    </row>
    <row r="300" spans="1:19">
      <c r="A300" t="str">
        <f>bitcoin_futures!A304</f>
        <v>19.02.2025</v>
      </c>
      <c r="B300">
        <f>ROUND(bitcoin_futures!D304/bitcoin_futures!B304, 0)</f>
        <v>1763</v>
      </c>
      <c r="C300">
        <f t="shared" si="38"/>
        <v>1767</v>
      </c>
      <c r="D300">
        <f t="shared" si="38"/>
        <v>100082.88</v>
      </c>
      <c r="E300">
        <f t="shared" si="38"/>
        <v>48865</v>
      </c>
      <c r="F300">
        <f>'Future Returns'!S300*F$4</f>
        <v>23687.5</v>
      </c>
      <c r="I300">
        <f>(C300-C299)*bitcoin_futures!B304</f>
        <v>0</v>
      </c>
      <c r="J300">
        <f>C300*bitcoin_futures!B304</f>
        <v>96566.55</v>
      </c>
      <c r="K300">
        <f t="shared" si="34"/>
        <v>2014.3800000000047</v>
      </c>
      <c r="M300">
        <f>-'Future CF'!Q300</f>
        <v>-2260</v>
      </c>
      <c r="O300">
        <f t="shared" si="32"/>
        <v>169119.05</v>
      </c>
      <c r="P300">
        <f t="shared" si="35"/>
        <v>-245.61999999999534</v>
      </c>
      <c r="Q300">
        <f t="shared" si="33"/>
        <v>-902.5</v>
      </c>
      <c r="R300">
        <f t="shared" si="36"/>
        <v>-1.4523496909425364E-3</v>
      </c>
      <c r="S300">
        <f>R300-(bitcoin_futures!S304/100/360)</f>
        <v>-1.5724608020536476E-3</v>
      </c>
    </row>
    <row r="301" spans="1:19">
      <c r="A301" t="str">
        <f>bitcoin_futures!A305</f>
        <v>20.02.2025</v>
      </c>
      <c r="B301">
        <f>ROUND(bitcoin_futures!D305/bitcoin_futures!B305, 0)</f>
        <v>1759</v>
      </c>
      <c r="C301">
        <f t="shared" si="38"/>
        <v>1767</v>
      </c>
      <c r="D301">
        <f t="shared" si="38"/>
        <v>100082.88</v>
      </c>
      <c r="E301">
        <f t="shared" si="38"/>
        <v>48865</v>
      </c>
      <c r="F301">
        <f>'Future Returns'!S301*F$4</f>
        <v>24252.5</v>
      </c>
      <c r="I301">
        <f>(C301-C300)*bitcoin_futures!B305</f>
        <v>0</v>
      </c>
      <c r="J301">
        <f>C301*bitcoin_futures!B305</f>
        <v>99022.68</v>
      </c>
      <c r="K301">
        <f t="shared" si="34"/>
        <v>2456.1299999999901</v>
      </c>
      <c r="M301">
        <f>-'Future CF'!Q301</f>
        <v>-2415</v>
      </c>
      <c r="O301">
        <f t="shared" si="32"/>
        <v>172140.18</v>
      </c>
      <c r="P301">
        <f t="shared" si="35"/>
        <v>41.129999999990105</v>
      </c>
      <c r="Q301">
        <f t="shared" si="33"/>
        <v>565.00000000001455</v>
      </c>
      <c r="R301">
        <f t="shared" si="36"/>
        <v>2.3893317643788978E-4</v>
      </c>
      <c r="S301">
        <f>R301-(bitcoin_futures!S305/100/360)</f>
        <v>1.1896095421566757E-4</v>
      </c>
    </row>
    <row r="302" spans="1:19">
      <c r="A302" t="str">
        <f>bitcoin_futures!A306</f>
        <v>21.02.2025</v>
      </c>
      <c r="B302">
        <f>ROUND(bitcoin_futures!D306/bitcoin_futures!B306, 0)</f>
        <v>1765</v>
      </c>
      <c r="C302">
        <f t="shared" si="38"/>
        <v>1767</v>
      </c>
      <c r="D302">
        <f t="shared" si="38"/>
        <v>100082.88</v>
      </c>
      <c r="E302">
        <f t="shared" si="38"/>
        <v>48865</v>
      </c>
      <c r="F302">
        <f>'Future Returns'!S302*F$4</f>
        <v>24856.25</v>
      </c>
      <c r="I302">
        <f>(C302-C301)*bitcoin_futures!B306</f>
        <v>0</v>
      </c>
      <c r="J302">
        <f>C302*bitcoin_futures!B306</f>
        <v>95276.64</v>
      </c>
      <c r="K302">
        <f t="shared" si="34"/>
        <v>-3746.0399999999936</v>
      </c>
      <c r="M302">
        <f>-'Future CF'!Q302</f>
        <v>4130</v>
      </c>
      <c r="O302">
        <f t="shared" si="32"/>
        <v>168997.89</v>
      </c>
      <c r="P302">
        <f t="shared" si="35"/>
        <v>383.9600000000064</v>
      </c>
      <c r="Q302">
        <f t="shared" si="33"/>
        <v>603.75000000001455</v>
      </c>
      <c r="R302">
        <f t="shared" si="36"/>
        <v>2.2719810288756052E-3</v>
      </c>
      <c r="S302">
        <f>R302-(bitcoin_futures!S306/100/360)</f>
        <v>2.1521476955422719E-3</v>
      </c>
    </row>
    <row r="303" spans="1:19">
      <c r="A303" t="str">
        <f>bitcoin_futures!A307</f>
        <v>24.02.2025</v>
      </c>
      <c r="B303">
        <f>ROUND(bitcoin_futures!D307/bitcoin_futures!B307, 0)</f>
        <v>1765</v>
      </c>
      <c r="C303">
        <f t="shared" si="38"/>
        <v>1767</v>
      </c>
      <c r="D303">
        <f t="shared" si="38"/>
        <v>100082.88</v>
      </c>
      <c r="E303">
        <f t="shared" si="38"/>
        <v>48865</v>
      </c>
      <c r="F303">
        <f>'Future Returns'!S303*F$4</f>
        <v>23823.75</v>
      </c>
      <c r="I303">
        <f>(C303-C302)*bitcoin_futures!B307</f>
        <v>0</v>
      </c>
      <c r="J303">
        <f>C303*bitcoin_futures!B307</f>
        <v>94375.47</v>
      </c>
      <c r="K303">
        <f t="shared" si="34"/>
        <v>-901.16999999999825</v>
      </c>
      <c r="M303">
        <f>-'Future CF'!Q303</f>
        <v>765</v>
      </c>
      <c r="O303">
        <f t="shared" si="32"/>
        <v>167064.22</v>
      </c>
      <c r="P303">
        <f t="shared" si="35"/>
        <v>-136.16999999999825</v>
      </c>
      <c r="Q303">
        <f t="shared" si="33"/>
        <v>-1032.5000000000146</v>
      </c>
      <c r="R303">
        <f t="shared" si="36"/>
        <v>-8.1507578343225295E-4</v>
      </c>
      <c r="S303">
        <f>R303-(bitcoin_futures!S307/100/360)</f>
        <v>-9.3488133898780845E-4</v>
      </c>
    </row>
    <row r="304" spans="1:19">
      <c r="A304" t="str">
        <f>bitcoin_futures!A308</f>
        <v>25.02.2025</v>
      </c>
      <c r="B304">
        <f>ROUND(bitcoin_futures!D308/bitcoin_futures!B308, 0)</f>
        <v>1762</v>
      </c>
      <c r="C304">
        <f t="shared" si="38"/>
        <v>1767</v>
      </c>
      <c r="D304">
        <f t="shared" si="38"/>
        <v>100082.88</v>
      </c>
      <c r="E304">
        <f t="shared" si="38"/>
        <v>48865</v>
      </c>
      <c r="F304">
        <f>'Future Returns'!S304*F$4</f>
        <v>23632.5</v>
      </c>
      <c r="I304">
        <f>(C304-C303)*bitcoin_futures!B308</f>
        <v>0</v>
      </c>
      <c r="J304">
        <f>C304*bitcoin_futures!B308</f>
        <v>88403.01</v>
      </c>
      <c r="K304">
        <f t="shared" si="34"/>
        <v>-5972.4600000000064</v>
      </c>
      <c r="M304">
        <f>-'Future CF'!Q304</f>
        <v>6065</v>
      </c>
      <c r="O304">
        <f t="shared" si="32"/>
        <v>160900.51</v>
      </c>
      <c r="P304">
        <f t="shared" si="35"/>
        <v>92.539999999993597</v>
      </c>
      <c r="Q304">
        <f t="shared" si="33"/>
        <v>-191.24999999998545</v>
      </c>
      <c r="R304">
        <f t="shared" si="36"/>
        <v>5.7513801541084978E-4</v>
      </c>
      <c r="S304">
        <f>R304-(bitcoin_futures!S308/100/360)</f>
        <v>4.5597134874418311E-4</v>
      </c>
    </row>
    <row r="305" spans="1:19">
      <c r="A305" t="str">
        <f>bitcoin_futures!A309</f>
        <v>26.02.2025</v>
      </c>
      <c r="B305">
        <f>ROUND(bitcoin_futures!D309/bitcoin_futures!B309, 0)</f>
        <v>1743</v>
      </c>
      <c r="C305">
        <f t="shared" si="38"/>
        <v>1767</v>
      </c>
      <c r="D305">
        <f t="shared" si="38"/>
        <v>100082.88</v>
      </c>
      <c r="E305">
        <f t="shared" si="38"/>
        <v>48865</v>
      </c>
      <c r="F305">
        <f>'Future Returns'!S305*F$4</f>
        <v>22116.25</v>
      </c>
      <c r="I305">
        <f>(C305-C304)*bitcoin_futures!B309</f>
        <v>0</v>
      </c>
      <c r="J305">
        <f>C305*bitcoin_futures!B309</f>
        <v>84745.32</v>
      </c>
      <c r="K305">
        <f t="shared" si="34"/>
        <v>-3657.6899999999878</v>
      </c>
      <c r="M305">
        <f>-'Future CF'!Q305</f>
        <v>3680</v>
      </c>
      <c r="O305">
        <f t="shared" si="32"/>
        <v>155726.57</v>
      </c>
      <c r="P305">
        <f t="shared" si="35"/>
        <v>22.310000000012224</v>
      </c>
      <c r="Q305">
        <f t="shared" si="33"/>
        <v>-1516.2500000000146</v>
      </c>
      <c r="R305">
        <f t="shared" si="36"/>
        <v>1.4326392727979703E-4</v>
      </c>
      <c r="S305">
        <f>R305-(bitcoin_futures!S309/100/360)</f>
        <v>2.4013927279797017E-5</v>
      </c>
    </row>
    <row r="306" spans="1:19">
      <c r="A306" t="str">
        <f>bitcoin_futures!A310</f>
        <v>27.02.2025</v>
      </c>
      <c r="B306">
        <f>ROUND(bitcoin_futures!D310/bitcoin_futures!B310, 0)</f>
        <v>1756</v>
      </c>
      <c r="C306">
        <f t="shared" si="38"/>
        <v>1767</v>
      </c>
      <c r="D306">
        <f t="shared" si="38"/>
        <v>100082.88</v>
      </c>
      <c r="E306">
        <f t="shared" si="38"/>
        <v>48865</v>
      </c>
      <c r="F306">
        <f>'Future Returns'!S306*F$4</f>
        <v>21196.25</v>
      </c>
      <c r="I306">
        <f>(C306-C305)*bitcoin_futures!B310</f>
        <v>0</v>
      </c>
      <c r="J306">
        <f>C306*bitcoin_futures!B310</f>
        <v>83667.45</v>
      </c>
      <c r="K306">
        <f t="shared" si="34"/>
        <v>-1077.8700000000099</v>
      </c>
      <c r="M306">
        <f>-'Future CF'!Q306</f>
        <v>960</v>
      </c>
      <c r="O306">
        <f t="shared" si="32"/>
        <v>153728.70000000001</v>
      </c>
      <c r="P306">
        <f t="shared" si="35"/>
        <v>-117.8700000000099</v>
      </c>
      <c r="Q306">
        <f t="shared" si="33"/>
        <v>-919.99999999998545</v>
      </c>
      <c r="R306">
        <f t="shared" si="36"/>
        <v>-7.6674036793396348E-4</v>
      </c>
      <c r="S306">
        <f>R306-(bitcoin_futures!S310/100/360)</f>
        <v>-8.8646259015618572E-4</v>
      </c>
    </row>
    <row r="307" spans="1:19">
      <c r="A307" t="str">
        <f>bitcoin_futures!A311</f>
        <v>28.02.2025</v>
      </c>
      <c r="B307">
        <f>ROUND(bitcoin_futures!D311/bitcoin_futures!B311, 0)</f>
        <v>1754</v>
      </c>
      <c r="C307">
        <f t="shared" si="38"/>
        <v>1767</v>
      </c>
      <c r="D307">
        <f t="shared" si="38"/>
        <v>100082.88</v>
      </c>
      <c r="E307">
        <f t="shared" si="38"/>
        <v>48865</v>
      </c>
      <c r="F307">
        <f>'Future Returns'!S307*F$4</f>
        <v>20956.25</v>
      </c>
      <c r="I307">
        <f>(C307-C306)*bitcoin_futures!B311</f>
        <v>0</v>
      </c>
      <c r="J307">
        <f>C307*bitcoin_futures!B311</f>
        <v>84639.3</v>
      </c>
      <c r="K307">
        <f t="shared" si="34"/>
        <v>971.85000000000582</v>
      </c>
      <c r="M307">
        <f>-'Future CF'!Q307</f>
        <v>-825</v>
      </c>
      <c r="O307">
        <f t="shared" si="32"/>
        <v>154460.54999999999</v>
      </c>
      <c r="P307">
        <f t="shared" si="35"/>
        <v>146.85000000000582</v>
      </c>
      <c r="Q307">
        <f t="shared" si="33"/>
        <v>-240.0000000000291</v>
      </c>
      <c r="R307">
        <f t="shared" si="36"/>
        <v>9.507281956461105E-4</v>
      </c>
      <c r="S307">
        <f>R307-(bitcoin_futures!S311/100/360)</f>
        <v>8.3122819564611047E-4</v>
      </c>
    </row>
    <row r="308" spans="1:19">
      <c r="A308" t="str">
        <f>bitcoin_futures!A312</f>
        <v>03.03.2025</v>
      </c>
      <c r="B308">
        <f>ROUND(bitcoin_futures!D312/bitcoin_futures!B312, 0)</f>
        <v>1753</v>
      </c>
      <c r="C308">
        <f t="shared" si="38"/>
        <v>1767</v>
      </c>
      <c r="D308">
        <f t="shared" si="38"/>
        <v>100082.88</v>
      </c>
      <c r="E308">
        <f t="shared" si="38"/>
        <v>48865</v>
      </c>
      <c r="F308">
        <f>'Future Returns'!S308*F$4</f>
        <v>21162.5</v>
      </c>
      <c r="I308">
        <f>(C308-C307)*bitcoin_futures!B312</f>
        <v>0</v>
      </c>
      <c r="J308">
        <f>C308*bitcoin_futures!B312</f>
        <v>86406.3</v>
      </c>
      <c r="K308">
        <f t="shared" si="34"/>
        <v>1767</v>
      </c>
      <c r="M308">
        <f>-'Future CF'!Q308</f>
        <v>-1665</v>
      </c>
      <c r="O308">
        <f t="shared" si="32"/>
        <v>156433.79999999999</v>
      </c>
      <c r="P308">
        <f t="shared" si="35"/>
        <v>102</v>
      </c>
      <c r="Q308">
        <f t="shared" si="33"/>
        <v>206.25</v>
      </c>
      <c r="R308">
        <f t="shared" si="36"/>
        <v>6.5203300054080394E-4</v>
      </c>
      <c r="S308">
        <f>R308-(bitcoin_futures!S312/100/360)</f>
        <v>5.3211633387413733E-4</v>
      </c>
    </row>
    <row r="309" spans="1:19">
      <c r="A309" t="str">
        <f>bitcoin_futures!A313</f>
        <v>04.03.2025</v>
      </c>
      <c r="B309">
        <f>ROUND(bitcoin_futures!D313/bitcoin_futures!B313, 0)</f>
        <v>1783</v>
      </c>
      <c r="C309">
        <f t="shared" si="38"/>
        <v>1767</v>
      </c>
      <c r="D309">
        <f t="shared" si="38"/>
        <v>100082.88</v>
      </c>
      <c r="E309">
        <f t="shared" si="38"/>
        <v>48865</v>
      </c>
      <c r="F309">
        <f>'Future Returns'!S309*F$4</f>
        <v>21578.75</v>
      </c>
      <c r="I309">
        <f>(C309-C308)*bitcoin_futures!B313</f>
        <v>0</v>
      </c>
      <c r="J309">
        <f>C309*bitcoin_futures!B313</f>
        <v>87272.13</v>
      </c>
      <c r="K309">
        <f t="shared" si="34"/>
        <v>865.83000000000175</v>
      </c>
      <c r="M309">
        <f>-'Future CF'!Q309</f>
        <v>-1015</v>
      </c>
      <c r="O309">
        <f t="shared" si="32"/>
        <v>157715.88</v>
      </c>
      <c r="P309">
        <f t="shared" si="35"/>
        <v>-149.16999999999825</v>
      </c>
      <c r="Q309">
        <f t="shared" si="33"/>
        <v>416.25000000001455</v>
      </c>
      <c r="R309">
        <f t="shared" si="36"/>
        <v>-9.4581471440921647E-4</v>
      </c>
      <c r="S309">
        <f>R309-(bitcoin_futures!S313/100/360)</f>
        <v>-1.0658980477425497E-3</v>
      </c>
    </row>
    <row r="310" spans="1:19">
      <c r="A310" t="str">
        <f>bitcoin_futures!A314</f>
        <v>05.03.2025</v>
      </c>
      <c r="B310">
        <f>ROUND(bitcoin_futures!D314/bitcoin_futures!B314, 0)</f>
        <v>1752</v>
      </c>
      <c r="C310">
        <f t="shared" si="38"/>
        <v>1767</v>
      </c>
      <c r="D310">
        <f t="shared" si="38"/>
        <v>100082.88</v>
      </c>
      <c r="E310">
        <f t="shared" si="38"/>
        <v>48865</v>
      </c>
      <c r="F310">
        <f>'Future Returns'!S310*F$4</f>
        <v>21832.5</v>
      </c>
      <c r="I310">
        <f>(C310-C309)*bitcoin_futures!B314</f>
        <v>0</v>
      </c>
      <c r="J310">
        <f>C310*bitcoin_futures!B314</f>
        <v>90894.48</v>
      </c>
      <c r="K310">
        <f t="shared" si="34"/>
        <v>3622.3499999999913</v>
      </c>
      <c r="M310">
        <f>-'Future CF'!Q310</f>
        <v>-3605</v>
      </c>
      <c r="O310">
        <f t="shared" si="32"/>
        <v>161591.97999999998</v>
      </c>
      <c r="P310">
        <f t="shared" si="35"/>
        <v>17.349999999991269</v>
      </c>
      <c r="Q310">
        <f t="shared" si="33"/>
        <v>253.74999999998545</v>
      </c>
      <c r="R310">
        <f t="shared" si="36"/>
        <v>1.0736918998078537E-4</v>
      </c>
      <c r="S310">
        <f>R310-(bitcoin_futures!S314/100/360)</f>
        <v>-1.2353032241436851E-5</v>
      </c>
    </row>
    <row r="311" spans="1:19">
      <c r="A311" t="str">
        <f>bitcoin_futures!A315</f>
        <v>06.03.2025</v>
      </c>
      <c r="B311">
        <f>ROUND(bitcoin_futures!D315/bitcoin_futures!B315, 0)</f>
        <v>1757</v>
      </c>
      <c r="C311">
        <f t="shared" si="38"/>
        <v>1767</v>
      </c>
      <c r="D311">
        <f t="shared" si="38"/>
        <v>100082.88</v>
      </c>
      <c r="E311">
        <f t="shared" si="38"/>
        <v>48865</v>
      </c>
      <c r="F311">
        <f>'Future Returns'!S311*F$4</f>
        <v>22733.75</v>
      </c>
      <c r="I311">
        <f>(C311-C310)*bitcoin_futures!B315</f>
        <v>0</v>
      </c>
      <c r="J311">
        <f>C311*bitcoin_futures!B315</f>
        <v>89480.88</v>
      </c>
      <c r="K311">
        <f t="shared" si="34"/>
        <v>-1413.5999999999913</v>
      </c>
      <c r="M311">
        <f>-'Future CF'!Q311</f>
        <v>1475</v>
      </c>
      <c r="O311">
        <f t="shared" si="32"/>
        <v>161079.63</v>
      </c>
      <c r="P311">
        <f t="shared" si="35"/>
        <v>61.400000000008731</v>
      </c>
      <c r="Q311">
        <f t="shared" si="33"/>
        <v>901.25000000001455</v>
      </c>
      <c r="R311">
        <f t="shared" si="36"/>
        <v>3.8117793044352492E-4</v>
      </c>
      <c r="S311">
        <f>R311-(bitcoin_futures!S315/100/360)</f>
        <v>2.6159459711019156E-4</v>
      </c>
    </row>
    <row r="313" spans="1:19">
      <c r="R313" t="s">
        <v>345</v>
      </c>
    </row>
    <row r="314" spans="1:19">
      <c r="M314" t="s">
        <v>346</v>
      </c>
      <c r="O314">
        <f>AVERAGE(P14:P311)</f>
        <v>28.249899328859069</v>
      </c>
      <c r="Q314">
        <f>AVERAGE(R14:R311)</f>
        <v>2.1204610914167424E-4</v>
      </c>
      <c r="R314" s="7">
        <f>Q314-2/10000</f>
        <v>1.2046109141674227E-5</v>
      </c>
    </row>
    <row r="315" spans="1:19">
      <c r="M315" t="s">
        <v>347</v>
      </c>
      <c r="O315">
        <f>_xlfn.STDEV.S(P14:P311)</f>
        <v>229.57337969584572</v>
      </c>
      <c r="Q315">
        <f>_xlfn.STDEV.S(R14:R311)</f>
        <v>1.5826325512346439E-3</v>
      </c>
    </row>
    <row r="316" spans="1:19">
      <c r="M316" t="s">
        <v>348</v>
      </c>
      <c r="O316">
        <f>O314/O315</f>
        <v>0.12305389834956666</v>
      </c>
      <c r="Q316">
        <f>Q314/Q315</f>
        <v>0.13398315924707396</v>
      </c>
      <c r="R316">
        <f>R314/Q315*SQRT(252)</f>
        <v>0.12082782840507804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A9E64-CF95-4EB1-823A-11AC4D5B3068}">
  <dimension ref="A1:U316"/>
  <sheetViews>
    <sheetView workbookViewId="0">
      <pane xSplit="1" topLeftCell="K1" activePane="topRight" state="frozen"/>
      <selection activeCell="A68" sqref="A68"/>
      <selection pane="topRight" activeCell="S21" sqref="S21"/>
    </sheetView>
  </sheetViews>
  <sheetFormatPr defaultRowHeight="14"/>
  <cols>
    <col min="1" max="1" width="10.6640625" customWidth="1"/>
    <col min="2" max="2" width="22.08203125" customWidth="1"/>
    <col min="3" max="5" width="10.6640625" customWidth="1"/>
    <col min="6" max="6" width="21.83203125" customWidth="1"/>
    <col min="7" max="10" width="10.6640625" customWidth="1"/>
    <col min="11" max="11" width="13.1640625" customWidth="1"/>
    <col min="12" max="19" width="10.6640625" customWidth="1"/>
    <col min="20" max="20" width="14" customWidth="1"/>
    <col min="21" max="1024" width="10.6640625" customWidth="1"/>
  </cols>
  <sheetData>
    <row r="1" spans="1:21">
      <c r="B1" t="s">
        <v>325</v>
      </c>
      <c r="D1" t="s">
        <v>326</v>
      </c>
    </row>
    <row r="2" spans="1:21">
      <c r="A2" t="str">
        <f>bitcoin_futures!A6</f>
        <v>Dates</v>
      </c>
      <c r="B2" t="s">
        <v>327</v>
      </c>
      <c r="D2" t="s">
        <v>328</v>
      </c>
      <c r="E2" t="s">
        <v>322</v>
      </c>
      <c r="F2" t="s">
        <v>329</v>
      </c>
    </row>
    <row r="3" spans="1:21">
      <c r="A3" t="str">
        <f>bitcoin_futures!A7</f>
        <v>01.01.2024</v>
      </c>
      <c r="F3" t="s">
        <v>330</v>
      </c>
      <c r="I3" t="s">
        <v>331</v>
      </c>
      <c r="J3" t="s">
        <v>332</v>
      </c>
      <c r="K3" t="s">
        <v>333</v>
      </c>
      <c r="M3" t="s">
        <v>334</v>
      </c>
      <c r="O3" t="s">
        <v>335</v>
      </c>
      <c r="P3" t="s">
        <v>336</v>
      </c>
      <c r="Q3" s="5" t="s">
        <v>337</v>
      </c>
      <c r="R3" t="s">
        <v>338</v>
      </c>
      <c r="S3" t="s">
        <v>339</v>
      </c>
    </row>
    <row r="4" spans="1:21">
      <c r="A4" t="str">
        <f>bitcoin_futures!A8</f>
        <v>02.01.2024</v>
      </c>
      <c r="F4">
        <v>0.5</v>
      </c>
      <c r="Q4" s="5" t="s">
        <v>340</v>
      </c>
    </row>
    <row r="5" spans="1:21">
      <c r="A5" t="str">
        <f>bitcoin_futures!A9</f>
        <v>03.01.2024</v>
      </c>
      <c r="Q5" s="5" t="s">
        <v>341</v>
      </c>
    </row>
    <row r="6" spans="1:21">
      <c r="A6" t="str">
        <f>bitcoin_futures!A10</f>
        <v>04.01.2024</v>
      </c>
      <c r="Q6" s="5" t="s">
        <v>342</v>
      </c>
    </row>
    <row r="7" spans="1:21">
      <c r="A7" t="str">
        <f>bitcoin_futures!A11</f>
        <v>05.01.2024</v>
      </c>
    </row>
    <row r="8" spans="1:21">
      <c r="A8" t="str">
        <f>bitcoin_futures!A12</f>
        <v>08.01.2024</v>
      </c>
      <c r="T8" t="s">
        <v>343</v>
      </c>
      <c r="U8">
        <f>((AVERAGE(R14:R311)+1) ^ 252)-1</f>
        <v>5.4883099784222233E-2</v>
      </c>
    </row>
    <row r="9" spans="1:21">
      <c r="A9" t="str">
        <f>bitcoin_futures!A13</f>
        <v>09.01.2024</v>
      </c>
      <c r="T9" t="s">
        <v>344</v>
      </c>
      <c r="U9">
        <f>AVERAGE(S14:S311)/_xlfn.STDEV.S(R14:R311)*SQRT(252)</f>
        <v>0.73563292471461339</v>
      </c>
    </row>
    <row r="10" spans="1:21">
      <c r="A10" t="str">
        <f>bitcoin_futures!A14</f>
        <v>10.01.2024</v>
      </c>
    </row>
    <row r="11" spans="1:21">
      <c r="A11" t="str">
        <f>bitcoin_futures!A15</f>
        <v>11.01.2024</v>
      </c>
      <c r="B11">
        <f>ROUND(bitcoin_futures!D15/bitcoin_futures!B15, 0)</f>
        <v>1752</v>
      </c>
    </row>
    <row r="12" spans="1:21">
      <c r="A12" t="str">
        <f>bitcoin_futures!A16</f>
        <v>12.01.2024</v>
      </c>
      <c r="B12">
        <f>ROUND(bitcoin_futures!D16/bitcoin_futures!B16, 0)</f>
        <v>1753</v>
      </c>
    </row>
    <row r="13" spans="1:21" s="3" customFormat="1">
      <c r="A13" s="3" t="str">
        <f>bitcoin_futures!A17</f>
        <v>15.01.2024</v>
      </c>
      <c r="B13">
        <f>ROUND(bitcoin_futures!D17/bitcoin_futures!B17, 0)</f>
        <v>1720</v>
      </c>
      <c r="C13" s="3">
        <f>B13</f>
        <v>1720</v>
      </c>
      <c r="D13" s="3">
        <f>B13*bitcoin_futures!B17</f>
        <v>42948.4</v>
      </c>
      <c r="E13" s="3">
        <f>'Future Returns'!S13</f>
        <v>21965</v>
      </c>
      <c r="F13" s="3">
        <f>'Future Returns'!S13*F$4</f>
        <v>10982.5</v>
      </c>
      <c r="J13">
        <f>C13*bitcoin_futures!B17</f>
        <v>42948.4</v>
      </c>
      <c r="M13"/>
      <c r="O13">
        <f t="shared" ref="O13:O76" si="0">J13+E13+F13</f>
        <v>75895.899999999994</v>
      </c>
    </row>
    <row r="14" spans="1:21">
      <c r="A14" t="str">
        <f>bitcoin_futures!A18</f>
        <v>16.01.2024</v>
      </c>
      <c r="B14">
        <f>ROUND(bitcoin_futures!D18/bitcoin_futures!B18, 0)</f>
        <v>1748</v>
      </c>
      <c r="C14">
        <f t="shared" ref="C14:E35" si="1">C$13</f>
        <v>1720</v>
      </c>
      <c r="D14">
        <f t="shared" si="1"/>
        <v>42948.4</v>
      </c>
      <c r="E14">
        <f t="shared" si="1"/>
        <v>21965</v>
      </c>
      <c r="F14">
        <f>'Future Returns'!S14*F$4</f>
        <v>10982.5</v>
      </c>
      <c r="I14">
        <f>(C14-C13)*bitcoin_futures!B18 + F14-F13</f>
        <v>0</v>
      </c>
      <c r="J14">
        <f>C14*bitcoin_futures!B18</f>
        <v>42518.400000000001</v>
      </c>
      <c r="K14">
        <f>J14-J13-I14</f>
        <v>-430</v>
      </c>
      <c r="M14">
        <f>-'Future CF'!Q14</f>
        <v>310</v>
      </c>
      <c r="O14">
        <f>J14+E14+F14</f>
        <v>75465.899999999994</v>
      </c>
      <c r="P14">
        <f>K14+M14</f>
        <v>-120</v>
      </c>
      <c r="Q14">
        <f t="shared" ref="Q14:Q77" si="2">O14-O13-K14</f>
        <v>0</v>
      </c>
      <c r="R14">
        <f>P14/O14</f>
        <v>-1.5901221611350294E-3</v>
      </c>
      <c r="S14">
        <f>R14-(bitcoin_futures!S18/100/360)</f>
        <v>-1.7398999389128071E-3</v>
      </c>
      <c r="U14">
        <f>-'Future Returns'!Q14+Compare_IBIT_to_BTC!B13</f>
        <v>-2.9553333337587629E-3</v>
      </c>
    </row>
    <row r="15" spans="1:21">
      <c r="A15" t="str">
        <f>bitcoin_futures!A19</f>
        <v>17.01.2024</v>
      </c>
      <c r="B15">
        <f>ROUND(bitcoin_futures!D19/bitcoin_futures!B19, 0)</f>
        <v>1748</v>
      </c>
      <c r="C15">
        <f t="shared" si="1"/>
        <v>1720</v>
      </c>
      <c r="D15">
        <f t="shared" si="1"/>
        <v>42948.4</v>
      </c>
      <c r="E15">
        <f t="shared" si="1"/>
        <v>21965</v>
      </c>
      <c r="F15">
        <f>'Future Returns'!S15*F$4</f>
        <v>10905</v>
      </c>
      <c r="I15">
        <f>(C15-C14)*bitcoin_futures!B19</f>
        <v>0</v>
      </c>
      <c r="J15">
        <f>C15*bitcoin_futures!B19</f>
        <v>41985.2</v>
      </c>
      <c r="K15">
        <f t="shared" ref="K15:K78" si="3">J15-J14-I15</f>
        <v>-533.20000000000437</v>
      </c>
      <c r="M15">
        <f>-'Future CF'!Q15</f>
        <v>440</v>
      </c>
      <c r="O15">
        <f t="shared" si="0"/>
        <v>74855.199999999997</v>
      </c>
      <c r="P15">
        <f>K15+M15</f>
        <v>-93.200000000004366</v>
      </c>
      <c r="Q15">
        <f>O15-O14-K15</f>
        <v>-77.499999999992724</v>
      </c>
      <c r="R15">
        <f>P15/O15</f>
        <v>-1.245070482745412E-3</v>
      </c>
      <c r="S15">
        <f>R15-(bitcoin_futures!S19/100/360)</f>
        <v>-1.3946538160787454E-3</v>
      </c>
    </row>
    <row r="16" spans="1:21">
      <c r="A16" t="str">
        <f>bitcoin_futures!A20</f>
        <v>18.01.2024</v>
      </c>
      <c r="B16">
        <f>ROUND(bitcoin_futures!D20/bitcoin_futures!B20, 0)</f>
        <v>1754</v>
      </c>
      <c r="C16">
        <f t="shared" si="1"/>
        <v>1720</v>
      </c>
      <c r="D16">
        <f t="shared" si="1"/>
        <v>42948.4</v>
      </c>
      <c r="E16">
        <f t="shared" si="1"/>
        <v>21965</v>
      </c>
      <c r="F16">
        <f>'Future Returns'!S16*F$4</f>
        <v>10795</v>
      </c>
      <c r="I16">
        <f>(C16-C15)*bitcoin_futures!B20</f>
        <v>0</v>
      </c>
      <c r="J16">
        <f>C16*bitcoin_futures!B20</f>
        <v>40144.800000000003</v>
      </c>
      <c r="K16">
        <f>J16-J15-I16</f>
        <v>-1840.3999999999942</v>
      </c>
      <c r="M16">
        <f>-'Future CF'!Q16</f>
        <v>1955</v>
      </c>
      <c r="O16">
        <f t="shared" si="0"/>
        <v>72904.800000000003</v>
      </c>
      <c r="P16">
        <f t="shared" ref="P16:P79" si="4">K16+M16</f>
        <v>114.60000000000582</v>
      </c>
      <c r="Q16">
        <f>O16-O15-K16</f>
        <v>-110</v>
      </c>
      <c r="R16">
        <f t="shared" ref="R16:R79" si="5">P16/O16</f>
        <v>1.5719129604635884E-3</v>
      </c>
      <c r="S16">
        <f>R16-(bitcoin_futures!S20/100/360)</f>
        <v>1.4230240715746995E-3</v>
      </c>
    </row>
    <row r="17" spans="1:19">
      <c r="A17" t="str">
        <f>bitcoin_futures!A21</f>
        <v>19.01.2024</v>
      </c>
      <c r="B17">
        <f>ROUND(bitcoin_futures!D21/bitcoin_futures!B21, 0)</f>
        <v>1760</v>
      </c>
      <c r="C17">
        <f t="shared" si="1"/>
        <v>1720</v>
      </c>
      <c r="D17">
        <f t="shared" si="1"/>
        <v>42948.4</v>
      </c>
      <c r="E17">
        <f t="shared" si="1"/>
        <v>21965</v>
      </c>
      <c r="F17">
        <f>'Future Returns'!S17*F$4</f>
        <v>10306.25</v>
      </c>
      <c r="I17">
        <f>(C17-C16)*bitcoin_futures!B21</f>
        <v>0</v>
      </c>
      <c r="J17">
        <f>C17*bitcoin_futures!B21</f>
        <v>40936</v>
      </c>
      <c r="K17">
        <f t="shared" si="3"/>
        <v>791.19999999999709</v>
      </c>
      <c r="M17">
        <f>-'Future CF'!Q17</f>
        <v>-710</v>
      </c>
      <c r="O17">
        <f t="shared" si="0"/>
        <v>73207.25</v>
      </c>
      <c r="P17">
        <f t="shared" si="4"/>
        <v>81.19999999999709</v>
      </c>
      <c r="Q17">
        <f t="shared" si="2"/>
        <v>-488.75</v>
      </c>
      <c r="R17">
        <f t="shared" si="5"/>
        <v>1.1091797602013065E-3</v>
      </c>
      <c r="S17">
        <f>R17-(bitcoin_futures!S21/100/360)</f>
        <v>9.6042976020130648E-4</v>
      </c>
    </row>
    <row r="18" spans="1:19">
      <c r="A18" t="str">
        <f>bitcoin_futures!A22</f>
        <v>22.01.2024</v>
      </c>
      <c r="B18">
        <f>ROUND(bitcoin_futures!D22/bitcoin_futures!B22, 0)</f>
        <v>1748</v>
      </c>
      <c r="C18">
        <f t="shared" si="1"/>
        <v>1720</v>
      </c>
      <c r="D18">
        <f t="shared" si="1"/>
        <v>42948.4</v>
      </c>
      <c r="E18">
        <f t="shared" si="1"/>
        <v>21965</v>
      </c>
      <c r="F18">
        <f>'Future Returns'!S18*F$4</f>
        <v>10483.75</v>
      </c>
      <c r="I18">
        <f>(C18-C17)*bitcoin_futures!B22</f>
        <v>0</v>
      </c>
      <c r="J18">
        <f>C18*bitcoin_futures!B22</f>
        <v>39474</v>
      </c>
      <c r="K18">
        <f t="shared" si="3"/>
        <v>-1462</v>
      </c>
      <c r="M18">
        <f>-'Future CF'!Q18</f>
        <v>1450</v>
      </c>
      <c r="O18">
        <f t="shared" si="0"/>
        <v>71922.75</v>
      </c>
      <c r="P18">
        <f t="shared" si="4"/>
        <v>-12</v>
      </c>
      <c r="Q18">
        <f t="shared" si="2"/>
        <v>177.5</v>
      </c>
      <c r="R18">
        <f t="shared" si="5"/>
        <v>-1.6684567817554252E-4</v>
      </c>
      <c r="S18">
        <f>R18-(bitcoin_futures!S22/100/360)</f>
        <v>-3.1640123373109807E-4</v>
      </c>
    </row>
    <row r="19" spans="1:19">
      <c r="A19" t="str">
        <f>bitcoin_futures!A23</f>
        <v>23.01.2024</v>
      </c>
      <c r="B19">
        <f>ROUND(bitcoin_futures!D23/bitcoin_futures!B23, 0)</f>
        <v>1758</v>
      </c>
      <c r="C19">
        <f t="shared" si="1"/>
        <v>1720</v>
      </c>
      <c r="D19">
        <f t="shared" si="1"/>
        <v>42948.4</v>
      </c>
      <c r="E19">
        <f t="shared" si="1"/>
        <v>21965</v>
      </c>
      <c r="F19">
        <f>'Future Returns'!S19*F$4</f>
        <v>10121.25</v>
      </c>
      <c r="I19">
        <f>(C19-C18)*bitcoin_futures!B23</f>
        <v>0</v>
      </c>
      <c r="J19">
        <f>C19*bitcoin_futures!B23</f>
        <v>38390.400000000001</v>
      </c>
      <c r="K19">
        <f>J19-J18-I19</f>
        <v>-1083.5999999999985</v>
      </c>
      <c r="M19">
        <f>-'Future CF'!Q19</f>
        <v>925</v>
      </c>
      <c r="O19">
        <f t="shared" si="0"/>
        <v>70476.649999999994</v>
      </c>
      <c r="P19">
        <f t="shared" si="4"/>
        <v>-158.59999999999854</v>
      </c>
      <c r="Q19">
        <f t="shared" si="2"/>
        <v>-362.50000000000728</v>
      </c>
      <c r="R19">
        <f t="shared" si="5"/>
        <v>-2.250390732249597E-3</v>
      </c>
      <c r="S19">
        <f>R19-(bitcoin_futures!S23/100/360)</f>
        <v>-2.3996685100273747E-3</v>
      </c>
    </row>
    <row r="20" spans="1:19">
      <c r="A20" t="str">
        <f>bitcoin_futures!A24</f>
        <v>24.01.2024</v>
      </c>
      <c r="B20">
        <f>ROUND(bitcoin_futures!D24/bitcoin_futures!B24, 0)</f>
        <v>1760</v>
      </c>
      <c r="C20">
        <f t="shared" si="1"/>
        <v>1720</v>
      </c>
      <c r="D20">
        <f t="shared" si="1"/>
        <v>42948.4</v>
      </c>
      <c r="E20">
        <f t="shared" si="1"/>
        <v>21965</v>
      </c>
      <c r="F20">
        <f>'Future Returns'!S20*F$4</f>
        <v>9890</v>
      </c>
      <c r="I20">
        <f>(C20-C19)*bitcoin_futures!B24</f>
        <v>0</v>
      </c>
      <c r="J20">
        <f>C20*bitcoin_futures!B24</f>
        <v>38872</v>
      </c>
      <c r="K20">
        <f t="shared" si="3"/>
        <v>481.59999999999854</v>
      </c>
      <c r="M20">
        <f>-'Future CF'!Q20</f>
        <v>-405</v>
      </c>
      <c r="O20">
        <f t="shared" si="0"/>
        <v>70727</v>
      </c>
      <c r="P20">
        <f t="shared" si="4"/>
        <v>76.599999999998545</v>
      </c>
      <c r="Q20">
        <f t="shared" si="2"/>
        <v>-231.24999999999272</v>
      </c>
      <c r="R20">
        <f t="shared" si="5"/>
        <v>1.0830375952606294E-3</v>
      </c>
      <c r="S20">
        <f>R20-(bitcoin_futures!S24/100/360)</f>
        <v>9.3403759526062939E-4</v>
      </c>
    </row>
    <row r="21" spans="1:19">
      <c r="A21" t="str">
        <f>bitcoin_futures!A25</f>
        <v>25.01.2024</v>
      </c>
      <c r="B21">
        <f>ROUND(bitcoin_futures!D25/bitcoin_futures!B25, 0)</f>
        <v>1750</v>
      </c>
      <c r="C21">
        <f t="shared" si="1"/>
        <v>1720</v>
      </c>
      <c r="D21">
        <f t="shared" si="1"/>
        <v>42948.4</v>
      </c>
      <c r="E21">
        <f t="shared" si="1"/>
        <v>21965</v>
      </c>
      <c r="F21">
        <f>'Future Returns'!S21*F$4</f>
        <v>9991.25</v>
      </c>
      <c r="I21">
        <f>(C21-C20)*bitcoin_futures!B25</f>
        <v>0</v>
      </c>
      <c r="J21">
        <f>C21*bitcoin_futures!B25</f>
        <v>39147.200000000004</v>
      </c>
      <c r="K21">
        <f t="shared" si="3"/>
        <v>275.20000000000437</v>
      </c>
      <c r="M21">
        <f>-'Future CF'!Q21</f>
        <v>-60</v>
      </c>
      <c r="O21">
        <f t="shared" si="0"/>
        <v>71103.450000000012</v>
      </c>
      <c r="P21">
        <f t="shared" si="4"/>
        <v>215.20000000000437</v>
      </c>
      <c r="Q21">
        <f t="shared" si="2"/>
        <v>101.25000000000728</v>
      </c>
      <c r="R21">
        <f t="shared" si="5"/>
        <v>3.0265760662809517E-3</v>
      </c>
      <c r="S21">
        <f>R21-(bitcoin_futures!S25/100/360)</f>
        <v>2.8775482885031738E-3</v>
      </c>
    </row>
    <row r="22" spans="1:19">
      <c r="A22" t="str">
        <f>bitcoin_futures!A26</f>
        <v>26.01.2024</v>
      </c>
      <c r="B22">
        <f>ROUND(bitcoin_futures!D26/bitcoin_futures!B26, 0)</f>
        <v>1751</v>
      </c>
      <c r="C22">
        <f t="shared" si="1"/>
        <v>1720</v>
      </c>
      <c r="D22">
        <f t="shared" si="1"/>
        <v>42948.4</v>
      </c>
      <c r="E22">
        <f t="shared" si="1"/>
        <v>21965</v>
      </c>
      <c r="F22">
        <f>'Future Returns'!S22*F$4</f>
        <v>10006.25</v>
      </c>
      <c r="I22">
        <f>(C22-C21)*bitcoin_futures!B26</f>
        <v>0</v>
      </c>
      <c r="J22">
        <f>C22*bitcoin_futures!B26</f>
        <v>41262.799999999996</v>
      </c>
      <c r="K22">
        <f t="shared" si="3"/>
        <v>2115.5999999999913</v>
      </c>
      <c r="M22">
        <f>-'Future CF'!Q22</f>
        <v>-2365</v>
      </c>
      <c r="O22">
        <f t="shared" si="0"/>
        <v>73234.049999999988</v>
      </c>
      <c r="P22">
        <f t="shared" si="4"/>
        <v>-249.40000000000873</v>
      </c>
      <c r="Q22">
        <f t="shared" si="2"/>
        <v>14.999999999985448</v>
      </c>
      <c r="R22">
        <f t="shared" si="5"/>
        <v>-3.4055197001942234E-3</v>
      </c>
      <c r="S22">
        <f>R22-(bitcoin_futures!S26/100/360)</f>
        <v>-3.5546308113053346E-3</v>
      </c>
    </row>
    <row r="23" spans="1:19">
      <c r="A23" t="str">
        <f>bitcoin_futures!A27</f>
        <v>29.01.2024</v>
      </c>
      <c r="B23">
        <f>ROUND(bitcoin_futures!D27/bitcoin_futures!B27, 0)</f>
        <v>1747</v>
      </c>
      <c r="C23">
        <f t="shared" si="1"/>
        <v>1720</v>
      </c>
      <c r="D23">
        <f t="shared" si="1"/>
        <v>42948.4</v>
      </c>
      <c r="E23">
        <f t="shared" si="1"/>
        <v>21965</v>
      </c>
      <c r="F23">
        <f>'Future Returns'!S23*F$4</f>
        <v>10597.5</v>
      </c>
      <c r="I23">
        <f>(C23-C22)*bitcoin_futures!B27</f>
        <v>0</v>
      </c>
      <c r="J23">
        <f>C23*bitcoin_futures!B27</f>
        <v>42432.4</v>
      </c>
      <c r="K23">
        <f t="shared" si="3"/>
        <v>1169.6000000000058</v>
      </c>
      <c r="M23">
        <f>-'Future CF'!Q23</f>
        <v>-1140</v>
      </c>
      <c r="O23">
        <f t="shared" si="0"/>
        <v>74994.899999999994</v>
      </c>
      <c r="P23">
        <f t="shared" si="4"/>
        <v>29.600000000005821</v>
      </c>
      <c r="Q23">
        <f t="shared" si="2"/>
        <v>591.25</v>
      </c>
      <c r="R23">
        <f t="shared" si="5"/>
        <v>3.946935058251404E-4</v>
      </c>
      <c r="S23">
        <f>R23-(bitcoin_futures!S27/100/360)</f>
        <v>2.4527683915847372E-4</v>
      </c>
    </row>
    <row r="24" spans="1:19">
      <c r="A24" t="str">
        <f>bitcoin_futures!A28</f>
        <v>30.01.2024</v>
      </c>
      <c r="B24">
        <f>ROUND(bitcoin_futures!D28/bitcoin_futures!B28, 0)</f>
        <v>1753</v>
      </c>
      <c r="C24">
        <f t="shared" si="1"/>
        <v>1720</v>
      </c>
      <c r="D24">
        <f t="shared" si="1"/>
        <v>42948.4</v>
      </c>
      <c r="E24">
        <f t="shared" si="1"/>
        <v>21965</v>
      </c>
      <c r="F24">
        <f>'Future Returns'!S24*F$4</f>
        <v>10882.5</v>
      </c>
      <c r="I24">
        <f>(C24-C23)*bitcoin_futures!B28</f>
        <v>0</v>
      </c>
      <c r="J24">
        <f>C24*bitcoin_futures!B28</f>
        <v>42793.599999999999</v>
      </c>
      <c r="K24">
        <f t="shared" si="3"/>
        <v>361.19999999999709</v>
      </c>
      <c r="M24">
        <f>-'Future CF'!Q24</f>
        <v>-360</v>
      </c>
      <c r="O24">
        <f t="shared" si="0"/>
        <v>75641.100000000006</v>
      </c>
      <c r="P24">
        <f t="shared" si="4"/>
        <v>1.1999999999970896</v>
      </c>
      <c r="Q24">
        <f t="shared" si="2"/>
        <v>285.00000000001455</v>
      </c>
      <c r="R24">
        <f t="shared" si="5"/>
        <v>1.586439118411934E-5</v>
      </c>
      <c r="S24">
        <f>R24-(bitcoin_futures!S28/100/360)</f>
        <v>-1.3333005326032513E-4</v>
      </c>
    </row>
    <row r="25" spans="1:19">
      <c r="A25" t="str">
        <f>bitcoin_futures!A29</f>
        <v>31.01.2024</v>
      </c>
      <c r="B25">
        <f>ROUND(bitcoin_futures!D29/bitcoin_futures!B29, 0)</f>
        <v>1763</v>
      </c>
      <c r="C25">
        <f t="shared" si="1"/>
        <v>1720</v>
      </c>
      <c r="D25">
        <f t="shared" si="1"/>
        <v>42948.4</v>
      </c>
      <c r="E25">
        <f t="shared" si="1"/>
        <v>21965</v>
      </c>
      <c r="F25">
        <f>'Future Returns'!S25*F$4</f>
        <v>10972.5</v>
      </c>
      <c r="I25">
        <f>(C25-C24)*bitcoin_futures!B29</f>
        <v>0</v>
      </c>
      <c r="J25">
        <f>C25*bitcoin_futures!B29</f>
        <v>41796</v>
      </c>
      <c r="K25">
        <f t="shared" si="3"/>
        <v>-997.59999999999854</v>
      </c>
      <c r="M25">
        <f>-'Future CF'!Q25</f>
        <v>1075</v>
      </c>
      <c r="O25">
        <f t="shared" si="0"/>
        <v>74733.5</v>
      </c>
      <c r="P25">
        <f t="shared" si="4"/>
        <v>77.400000000001455</v>
      </c>
      <c r="Q25">
        <f t="shared" si="2"/>
        <v>89.999999999992724</v>
      </c>
      <c r="R25">
        <f t="shared" si="5"/>
        <v>1.0356801166812935E-3</v>
      </c>
      <c r="S25">
        <f>R25-(bitcoin_futures!S29/100/360)</f>
        <v>8.8645789445907126E-4</v>
      </c>
    </row>
    <row r="26" spans="1:19">
      <c r="A26" t="str">
        <f>bitcoin_futures!A30</f>
        <v>01.02.2024</v>
      </c>
      <c r="B26">
        <f>ROUND(bitcoin_futures!D30/bitcoin_futures!B30, 0)</f>
        <v>1755</v>
      </c>
      <c r="C26">
        <f t="shared" si="1"/>
        <v>1720</v>
      </c>
      <c r="D26">
        <f t="shared" si="1"/>
        <v>42948.4</v>
      </c>
      <c r="E26">
        <f t="shared" si="1"/>
        <v>21965</v>
      </c>
      <c r="F26">
        <f>'Future Returns'!S26*F$4</f>
        <v>10703.75</v>
      </c>
      <c r="I26">
        <f>(C26-C25)*bitcoin_futures!B30</f>
        <v>0</v>
      </c>
      <c r="J26">
        <f>C26*bitcoin_futures!B30</f>
        <v>42208.799999999996</v>
      </c>
      <c r="K26">
        <f t="shared" si="3"/>
        <v>412.79999999999563</v>
      </c>
      <c r="M26">
        <f>-'Future CF'!Q26</f>
        <v>-460</v>
      </c>
      <c r="O26">
        <f t="shared" si="0"/>
        <v>74877.549999999988</v>
      </c>
      <c r="P26">
        <f t="shared" si="4"/>
        <v>-47.200000000004366</v>
      </c>
      <c r="Q26">
        <f t="shared" si="2"/>
        <v>-268.75000000000728</v>
      </c>
      <c r="R26">
        <f t="shared" si="5"/>
        <v>-6.303625051835213E-4</v>
      </c>
      <c r="S26">
        <f>R26-(bitcoin_futures!S30/100/360)</f>
        <v>-7.7955694962796571E-4</v>
      </c>
    </row>
    <row r="27" spans="1:19">
      <c r="A27" t="str">
        <f>bitcoin_futures!A31</f>
        <v>02.02.2024</v>
      </c>
      <c r="B27">
        <f>ROUND(bitcoin_futures!D31/bitcoin_futures!B31, 0)</f>
        <v>1755</v>
      </c>
      <c r="C27">
        <f t="shared" si="1"/>
        <v>1720</v>
      </c>
      <c r="D27">
        <f t="shared" si="1"/>
        <v>42948.4</v>
      </c>
      <c r="E27">
        <f t="shared" si="1"/>
        <v>21965</v>
      </c>
      <c r="F27">
        <f>'Future Returns'!S27*F$4</f>
        <v>10818.75</v>
      </c>
      <c r="I27">
        <f>(C27-C26)*bitcoin_futures!B31</f>
        <v>0</v>
      </c>
      <c r="J27">
        <f>C27*bitcoin_futures!B31</f>
        <v>42140</v>
      </c>
      <c r="K27">
        <f t="shared" si="3"/>
        <v>-68.799999999995634</v>
      </c>
      <c r="M27">
        <f>-'Future CF'!Q27</f>
        <v>90</v>
      </c>
      <c r="O27">
        <f t="shared" si="0"/>
        <v>74923.75</v>
      </c>
      <c r="P27">
        <f t="shared" si="4"/>
        <v>21.200000000004366</v>
      </c>
      <c r="Q27">
        <f t="shared" si="2"/>
        <v>115.00000000000728</v>
      </c>
      <c r="R27">
        <f t="shared" si="5"/>
        <v>2.8295433690924928E-4</v>
      </c>
      <c r="S27">
        <f>R27-(bitcoin_futures!S31/100/360)</f>
        <v>1.3417655913147152E-4</v>
      </c>
    </row>
    <row r="28" spans="1:19">
      <c r="A28" t="str">
        <f>bitcoin_futures!A32</f>
        <v>05.02.2024</v>
      </c>
      <c r="B28">
        <f>ROUND(bitcoin_futures!D32/bitcoin_futures!B32, 0)</f>
        <v>1754</v>
      </c>
      <c r="C28">
        <f t="shared" si="1"/>
        <v>1720</v>
      </c>
      <c r="D28">
        <f t="shared" si="1"/>
        <v>42948.4</v>
      </c>
      <c r="E28">
        <f t="shared" si="1"/>
        <v>21965</v>
      </c>
      <c r="F28">
        <f>'Future Returns'!S28*F$4</f>
        <v>10796.25</v>
      </c>
      <c r="I28">
        <f>(C28-C27)*bitcoin_futures!B32</f>
        <v>0</v>
      </c>
      <c r="J28">
        <f>C28*bitcoin_futures!B32</f>
        <v>41606.800000000003</v>
      </c>
      <c r="K28">
        <f t="shared" si="3"/>
        <v>-533.19999999999709</v>
      </c>
      <c r="M28">
        <f>-'Future CF'!Q28</f>
        <v>630</v>
      </c>
      <c r="O28">
        <f t="shared" si="0"/>
        <v>74368.05</v>
      </c>
      <c r="P28">
        <f t="shared" si="4"/>
        <v>96.80000000000291</v>
      </c>
      <c r="Q28">
        <f t="shared" si="2"/>
        <v>-22.5</v>
      </c>
      <c r="R28">
        <f t="shared" si="5"/>
        <v>1.3016342367455232E-3</v>
      </c>
      <c r="S28">
        <f>R28-(bitcoin_futures!S32/100/360)</f>
        <v>1.1519675700788566E-3</v>
      </c>
    </row>
    <row r="29" spans="1:19">
      <c r="A29" t="str">
        <f>bitcoin_futures!A33</f>
        <v>06.02.2024</v>
      </c>
      <c r="B29">
        <f>ROUND(bitcoin_futures!D33/bitcoin_futures!B33, 0)</f>
        <v>1754</v>
      </c>
      <c r="C29">
        <f t="shared" si="1"/>
        <v>1720</v>
      </c>
      <c r="D29">
        <f t="shared" si="1"/>
        <v>42948.4</v>
      </c>
      <c r="E29">
        <f t="shared" si="1"/>
        <v>21965</v>
      </c>
      <c r="F29">
        <f>'Future Returns'!S29*F$4</f>
        <v>10638.75</v>
      </c>
      <c r="I29">
        <f>(C29-C28)*bitcoin_futures!B33</f>
        <v>0</v>
      </c>
      <c r="J29">
        <f>C29*bitcoin_futures!B33</f>
        <v>42312</v>
      </c>
      <c r="K29">
        <f t="shared" si="3"/>
        <v>705.19999999999709</v>
      </c>
      <c r="M29">
        <f>-'Future CF'!Q29</f>
        <v>-750</v>
      </c>
      <c r="O29">
        <f t="shared" si="0"/>
        <v>74915.75</v>
      </c>
      <c r="P29">
        <f t="shared" si="4"/>
        <v>-44.80000000000291</v>
      </c>
      <c r="Q29">
        <f t="shared" si="2"/>
        <v>-157.5</v>
      </c>
      <c r="R29">
        <f t="shared" si="5"/>
        <v>-5.9800509238715368E-4</v>
      </c>
      <c r="S29">
        <f>R29-(bitcoin_futures!S33/100/360)</f>
        <v>-7.473106479427092E-4</v>
      </c>
    </row>
    <row r="30" spans="1:19">
      <c r="A30" t="str">
        <f>bitcoin_futures!A34</f>
        <v>07.02.2024</v>
      </c>
      <c r="B30">
        <f>ROUND(bitcoin_futures!D34/bitcoin_futures!B34, 0)</f>
        <v>1746</v>
      </c>
      <c r="C30">
        <f t="shared" si="1"/>
        <v>1720</v>
      </c>
      <c r="D30">
        <f t="shared" si="1"/>
        <v>42948.4</v>
      </c>
      <c r="E30">
        <f t="shared" si="1"/>
        <v>21965</v>
      </c>
      <c r="F30">
        <f>'Future Returns'!S30*F$4</f>
        <v>10826.25</v>
      </c>
      <c r="I30">
        <f>(C30-C29)*bitcoin_futures!B34</f>
        <v>0</v>
      </c>
      <c r="J30">
        <f>C30*bitcoin_futures!B34</f>
        <v>43378.400000000001</v>
      </c>
      <c r="K30">
        <f t="shared" si="3"/>
        <v>1066.4000000000015</v>
      </c>
      <c r="M30">
        <f>-'Future CF'!Q30</f>
        <v>-1105</v>
      </c>
      <c r="O30">
        <f t="shared" si="0"/>
        <v>76169.649999999994</v>
      </c>
      <c r="P30">
        <f t="shared" si="4"/>
        <v>-38.599999999998545</v>
      </c>
      <c r="Q30">
        <f t="shared" si="2"/>
        <v>187.49999999999272</v>
      </c>
      <c r="R30">
        <f t="shared" si="5"/>
        <v>-5.0676352064107618E-4</v>
      </c>
      <c r="S30">
        <f>R30-(bitcoin_futures!S34/100/360)</f>
        <v>-6.5609685397440953E-4</v>
      </c>
    </row>
    <row r="31" spans="1:19">
      <c r="A31" t="str">
        <f>bitcoin_futures!A35</f>
        <v>08.02.2024</v>
      </c>
      <c r="B31">
        <f>ROUND(bitcoin_futures!D35/bitcoin_futures!B35, 0)</f>
        <v>1747</v>
      </c>
      <c r="C31">
        <f t="shared" si="1"/>
        <v>1720</v>
      </c>
      <c r="D31">
        <f t="shared" si="1"/>
        <v>42948.4</v>
      </c>
      <c r="E31">
        <f t="shared" si="1"/>
        <v>21965</v>
      </c>
      <c r="F31">
        <f>'Future Returns'!S31*F$4</f>
        <v>11102.5</v>
      </c>
      <c r="I31">
        <f>(C31-C30)*bitcoin_futures!B35</f>
        <v>0</v>
      </c>
      <c r="J31">
        <f>C31*bitcoin_futures!B35</f>
        <v>44771.6</v>
      </c>
      <c r="K31">
        <f t="shared" si="3"/>
        <v>1393.1999999999971</v>
      </c>
      <c r="M31">
        <f>-'Future CF'!Q31</f>
        <v>-1340</v>
      </c>
      <c r="O31">
        <f t="shared" si="0"/>
        <v>77839.100000000006</v>
      </c>
      <c r="P31">
        <f t="shared" si="4"/>
        <v>53.19999999999709</v>
      </c>
      <c r="Q31">
        <f t="shared" si="2"/>
        <v>276.25000000001455</v>
      </c>
      <c r="R31">
        <f t="shared" si="5"/>
        <v>6.8346113970995412E-4</v>
      </c>
      <c r="S31">
        <f>R31-(bitcoin_futures!S35/100/360)</f>
        <v>5.3429447304328742E-4</v>
      </c>
    </row>
    <row r="32" spans="1:19">
      <c r="A32" t="str">
        <f>bitcoin_futures!A36</f>
        <v>09.02.2024</v>
      </c>
      <c r="B32">
        <f>ROUND(bitcoin_futures!D36/bitcoin_futures!B36, 0)</f>
        <v>1754</v>
      </c>
      <c r="C32">
        <f t="shared" si="1"/>
        <v>1720</v>
      </c>
      <c r="D32">
        <f t="shared" si="1"/>
        <v>42948.4</v>
      </c>
      <c r="E32">
        <f t="shared" si="1"/>
        <v>21965</v>
      </c>
      <c r="F32">
        <f>'Future Returns'!S32*F$4</f>
        <v>11437.5</v>
      </c>
      <c r="I32">
        <f>(C32-C31)*bitcoin_futures!B36</f>
        <v>0</v>
      </c>
      <c r="J32">
        <f>C32*bitcoin_futures!B36</f>
        <v>46698</v>
      </c>
      <c r="K32">
        <f t="shared" si="3"/>
        <v>1926.4000000000015</v>
      </c>
      <c r="M32">
        <f>-'Future CF'!Q32</f>
        <v>-2020</v>
      </c>
      <c r="O32">
        <f t="shared" si="0"/>
        <v>80100.5</v>
      </c>
      <c r="P32">
        <f t="shared" si="4"/>
        <v>-93.599999999998545</v>
      </c>
      <c r="Q32">
        <f t="shared" si="2"/>
        <v>334.99999999999272</v>
      </c>
      <c r="R32">
        <f t="shared" si="5"/>
        <v>-1.1685320316352401E-3</v>
      </c>
      <c r="S32">
        <f>R32-(bitcoin_futures!S36/100/360)</f>
        <v>-1.3178098094130178E-3</v>
      </c>
    </row>
    <row r="33" spans="1:19">
      <c r="A33" t="str">
        <f>bitcoin_futures!A37</f>
        <v>12.02.2024</v>
      </c>
      <c r="B33">
        <f>ROUND(bitcoin_futures!D37/bitcoin_futures!B37, 0)</f>
        <v>1744</v>
      </c>
      <c r="C33">
        <f t="shared" si="1"/>
        <v>1720</v>
      </c>
      <c r="D33">
        <f t="shared" si="1"/>
        <v>42948.4</v>
      </c>
      <c r="E33">
        <f t="shared" si="1"/>
        <v>21965</v>
      </c>
      <c r="F33">
        <f>'Future Returns'!S33*F$4</f>
        <v>11942.5</v>
      </c>
      <c r="I33">
        <f>(C33-C32)*bitcoin_futures!B37</f>
        <v>0</v>
      </c>
      <c r="J33">
        <f>C33*bitcoin_futures!B37</f>
        <v>49295.199999999997</v>
      </c>
      <c r="K33">
        <f t="shared" si="3"/>
        <v>2597.1999999999971</v>
      </c>
      <c r="M33">
        <f>-'Future CF'!Q33</f>
        <v>-2695</v>
      </c>
      <c r="O33">
        <f t="shared" si="0"/>
        <v>83202.7</v>
      </c>
      <c r="P33">
        <f t="shared" si="4"/>
        <v>-97.80000000000291</v>
      </c>
      <c r="Q33">
        <f t="shared" si="2"/>
        <v>505</v>
      </c>
      <c r="R33">
        <f t="shared" si="5"/>
        <v>-1.1754426238571934E-3</v>
      </c>
      <c r="S33">
        <f>R33-(bitcoin_futures!S37/100/360)</f>
        <v>-1.3251092905238601E-3</v>
      </c>
    </row>
    <row r="34" spans="1:19">
      <c r="A34" t="str">
        <f>bitcoin_futures!A38</f>
        <v>13.02.2024</v>
      </c>
      <c r="B34">
        <f>ROUND(bitcoin_futures!D38/bitcoin_futures!B38, 0)</f>
        <v>1747</v>
      </c>
      <c r="C34">
        <f t="shared" si="1"/>
        <v>1720</v>
      </c>
      <c r="D34">
        <f t="shared" si="1"/>
        <v>42948.4</v>
      </c>
      <c r="E34">
        <f t="shared" si="1"/>
        <v>21965</v>
      </c>
      <c r="F34">
        <f>'Future Returns'!S34*F$4</f>
        <v>12616.25</v>
      </c>
      <c r="I34">
        <f>(C34-C33)*bitcoin_futures!B38</f>
        <v>0</v>
      </c>
      <c r="J34">
        <f>C34*bitcoin_futures!B38</f>
        <v>48538.400000000001</v>
      </c>
      <c r="K34">
        <f t="shared" si="3"/>
        <v>-756.79999999999563</v>
      </c>
      <c r="M34">
        <f>-'Future CF'!Q34</f>
        <v>825</v>
      </c>
      <c r="O34">
        <f t="shared" si="0"/>
        <v>83119.649999999994</v>
      </c>
      <c r="P34">
        <f t="shared" si="4"/>
        <v>68.200000000004366</v>
      </c>
      <c r="Q34">
        <f t="shared" si="2"/>
        <v>673.74999999999272</v>
      </c>
      <c r="R34">
        <f t="shared" si="5"/>
        <v>8.2050393619323913E-4</v>
      </c>
      <c r="S34">
        <f>R34-(bitcoin_futures!S38/100/360)</f>
        <v>6.7125393619323916E-4</v>
      </c>
    </row>
    <row r="35" spans="1:19">
      <c r="A35" t="str">
        <f>bitcoin_futures!A39</f>
        <v>14.02.2024</v>
      </c>
      <c r="B35">
        <f>ROUND(bitcoin_futures!D39/bitcoin_futures!B39, 0)</f>
        <v>1753</v>
      </c>
      <c r="C35">
        <f t="shared" si="1"/>
        <v>1720</v>
      </c>
      <c r="D35">
        <f t="shared" si="1"/>
        <v>42948.4</v>
      </c>
      <c r="E35">
        <f t="shared" si="1"/>
        <v>21965</v>
      </c>
      <c r="F35">
        <f>'Future Returns'!S35*F$4</f>
        <v>12410</v>
      </c>
      <c r="I35">
        <f>(C35-C34)*bitcoin_futures!B39</f>
        <v>0</v>
      </c>
      <c r="J35">
        <f>C35*bitcoin_futures!B39</f>
        <v>50826</v>
      </c>
      <c r="K35">
        <f t="shared" si="3"/>
        <v>2287.5999999999985</v>
      </c>
      <c r="M35">
        <f>-'Future CF'!Q35</f>
        <v>-2350</v>
      </c>
      <c r="O35">
        <f t="shared" si="0"/>
        <v>85201</v>
      </c>
      <c r="P35">
        <f t="shared" si="4"/>
        <v>-62.400000000001455</v>
      </c>
      <c r="Q35">
        <f t="shared" si="2"/>
        <v>-206.24999999999272</v>
      </c>
      <c r="R35">
        <f t="shared" si="5"/>
        <v>-7.3238577012008609E-4</v>
      </c>
      <c r="S35">
        <f>R35-(bitcoin_futures!S39/100/360)</f>
        <v>-8.8160799234230833E-4</v>
      </c>
    </row>
    <row r="36" spans="1:19" s="3" customFormat="1">
      <c r="A36" s="3" t="str">
        <f>bitcoin_futures!A40</f>
        <v>15.02.2024</v>
      </c>
      <c r="B36">
        <f>ROUND(bitcoin_futures!D40/bitcoin_futures!B40, 0)</f>
        <v>1757</v>
      </c>
      <c r="C36" s="3">
        <f>B36</f>
        <v>1757</v>
      </c>
      <c r="D36" s="3">
        <f>B36*bitcoin_futures!B40</f>
        <v>51866.64</v>
      </c>
      <c r="E36" s="3">
        <f>'Future Returns'!S36</f>
        <v>26292.5</v>
      </c>
      <c r="F36" s="3">
        <f>'Future Returns'!S36*F$4</f>
        <v>13146.25</v>
      </c>
      <c r="I36">
        <f>(C36-C35)*bitcoin_futures!B40</f>
        <v>1092.24</v>
      </c>
      <c r="J36">
        <f>C36*bitcoin_futures!B40</f>
        <v>51866.64</v>
      </c>
      <c r="K36">
        <f>J36-J35-I36</f>
        <v>-51.600000000000591</v>
      </c>
      <c r="M36">
        <f>-'Future CF'!Q36</f>
        <v>35</v>
      </c>
      <c r="O36">
        <f>J36+E36+F36</f>
        <v>91305.39</v>
      </c>
      <c r="P36">
        <f t="shared" si="4"/>
        <v>-16.600000000000591</v>
      </c>
      <c r="Q36">
        <f>O36-O35-K36</f>
        <v>6155.99</v>
      </c>
      <c r="R36">
        <f t="shared" si="5"/>
        <v>-1.8180744860736689E-4</v>
      </c>
      <c r="S36">
        <f>R36-(bitcoin_futures!S40/100/360)</f>
        <v>-3.3097411527403353E-4</v>
      </c>
    </row>
    <row r="37" spans="1:19">
      <c r="A37" t="str">
        <f>bitcoin_futures!A41</f>
        <v>16.02.2024</v>
      </c>
      <c r="B37">
        <f>ROUND(bitcoin_futures!D41/bitcoin_futures!B41, 0)</f>
        <v>1750</v>
      </c>
      <c r="C37">
        <f t="shared" ref="C37:E56" si="6">C$36</f>
        <v>1757</v>
      </c>
      <c r="D37">
        <f t="shared" si="6"/>
        <v>51866.64</v>
      </c>
      <c r="E37">
        <f t="shared" si="6"/>
        <v>26292.5</v>
      </c>
      <c r="F37">
        <f>'Future Returns'!S37*F$4</f>
        <v>13142.5</v>
      </c>
      <c r="I37">
        <f>(C37-C36)*bitcoin_futures!B41</f>
        <v>0</v>
      </c>
      <c r="J37">
        <f>C37*bitcoin_futures!B41</f>
        <v>52042.340000000004</v>
      </c>
      <c r="K37">
        <f t="shared" si="3"/>
        <v>175.70000000000437</v>
      </c>
      <c r="M37">
        <f>-'Future CF'!Q37</f>
        <v>-100</v>
      </c>
      <c r="O37">
        <f t="shared" si="0"/>
        <v>91477.34</v>
      </c>
      <c r="P37">
        <f t="shared" si="4"/>
        <v>75.700000000004366</v>
      </c>
      <c r="Q37">
        <f t="shared" si="2"/>
        <v>-3.750000000007276</v>
      </c>
      <c r="R37">
        <f t="shared" si="5"/>
        <v>8.2752734174391571E-4</v>
      </c>
      <c r="S37">
        <f>R37-(bitcoin_futures!S41/100/360)</f>
        <v>6.7786067507724906E-4</v>
      </c>
    </row>
    <row r="38" spans="1:19">
      <c r="A38" t="str">
        <f>bitcoin_futures!A42</f>
        <v>19.02.2024</v>
      </c>
      <c r="B38">
        <f>ROUND(bitcoin_futures!D42/bitcoin_futures!B42, 0)</f>
        <v>1751</v>
      </c>
      <c r="C38">
        <f t="shared" si="6"/>
        <v>1757</v>
      </c>
      <c r="D38">
        <f t="shared" si="6"/>
        <v>51866.64</v>
      </c>
      <c r="E38">
        <f t="shared" si="6"/>
        <v>26292.5</v>
      </c>
      <c r="F38">
        <f>'Future Returns'!S38*F$4</f>
        <v>13167.5</v>
      </c>
      <c r="I38">
        <f>(C38-C37)*bitcoin_futures!B42</f>
        <v>0</v>
      </c>
      <c r="J38">
        <f>C38*bitcoin_futures!B42</f>
        <v>52042.340000000004</v>
      </c>
      <c r="K38">
        <f t="shared" si="3"/>
        <v>0</v>
      </c>
      <c r="M38">
        <f>-'Future CF'!Q38</f>
        <v>0</v>
      </c>
      <c r="O38">
        <f t="shared" si="0"/>
        <v>91502.34</v>
      </c>
      <c r="P38">
        <f t="shared" si="4"/>
        <v>0</v>
      </c>
      <c r="Q38">
        <f t="shared" si="2"/>
        <v>25</v>
      </c>
      <c r="R38">
        <f t="shared" si="5"/>
        <v>0</v>
      </c>
      <c r="S38">
        <f>R38-(bitcoin_futures!S42/100/360)</f>
        <v>-1.4966666666666665E-4</v>
      </c>
    </row>
    <row r="39" spans="1:19">
      <c r="A39" t="str">
        <f>bitcoin_futures!A43</f>
        <v>20.02.2024</v>
      </c>
      <c r="B39">
        <f>ROUND(bitcoin_futures!D43/bitcoin_futures!B43, 0)</f>
        <v>1756</v>
      </c>
      <c r="C39">
        <f t="shared" si="6"/>
        <v>1757</v>
      </c>
      <c r="D39">
        <f t="shared" si="6"/>
        <v>51866.64</v>
      </c>
      <c r="E39">
        <f t="shared" si="6"/>
        <v>26292.5</v>
      </c>
      <c r="F39">
        <f>'Future Returns'!S39*F$4</f>
        <v>13167.5</v>
      </c>
      <c r="I39">
        <f>(C39-C38)*bitcoin_futures!B43</f>
        <v>0</v>
      </c>
      <c r="J39">
        <f>C39*bitcoin_futures!B43</f>
        <v>52130.19</v>
      </c>
      <c r="K39">
        <f t="shared" si="3"/>
        <v>87.849999999998545</v>
      </c>
      <c r="M39">
        <f>-'Future CF'!Q39</f>
        <v>-125</v>
      </c>
      <c r="O39">
        <f t="shared" si="0"/>
        <v>91590.19</v>
      </c>
      <c r="P39">
        <f t="shared" si="4"/>
        <v>-37.150000000001455</v>
      </c>
      <c r="Q39">
        <f t="shared" si="2"/>
        <v>7.2759576141834259E-12</v>
      </c>
      <c r="R39">
        <f t="shared" si="5"/>
        <v>-4.0561112494691247E-4</v>
      </c>
      <c r="S39">
        <f>R39-(bitcoin_futures!S43/100/360)</f>
        <v>-5.5527779161357912E-4</v>
      </c>
    </row>
    <row r="40" spans="1:19">
      <c r="A40" t="str">
        <f>bitcoin_futures!A44</f>
        <v>21.02.2024</v>
      </c>
      <c r="B40">
        <f>ROUND(bitcoin_futures!D44/bitcoin_futures!B44, 0)</f>
        <v>1755</v>
      </c>
      <c r="C40">
        <f t="shared" si="6"/>
        <v>1757</v>
      </c>
      <c r="D40">
        <f t="shared" si="6"/>
        <v>51866.64</v>
      </c>
      <c r="E40">
        <f t="shared" si="6"/>
        <v>26292.5</v>
      </c>
      <c r="F40">
        <f>'Future Returns'!S40*F$4</f>
        <v>13198.75</v>
      </c>
      <c r="I40">
        <f>(C40-C39)*bitcoin_futures!B44</f>
        <v>0</v>
      </c>
      <c r="J40">
        <f>C40*bitcoin_futures!B44</f>
        <v>51093.56</v>
      </c>
      <c r="K40">
        <f t="shared" si="3"/>
        <v>-1036.6300000000047</v>
      </c>
      <c r="M40">
        <f>-'Future CF'!Q40</f>
        <v>1165</v>
      </c>
      <c r="O40">
        <f t="shared" si="0"/>
        <v>90584.81</v>
      </c>
      <c r="P40">
        <f t="shared" si="4"/>
        <v>128.36999999999534</v>
      </c>
      <c r="Q40">
        <f t="shared" si="2"/>
        <v>31.25</v>
      </c>
      <c r="R40">
        <f t="shared" si="5"/>
        <v>1.4171250124606471E-3</v>
      </c>
      <c r="S40">
        <f>R40-(bitcoin_futures!S44/100/360)</f>
        <v>1.2673750124606472E-3</v>
      </c>
    </row>
    <row r="41" spans="1:19">
      <c r="A41" t="str">
        <f>bitcoin_futures!A45</f>
        <v>22.02.2024</v>
      </c>
      <c r="B41">
        <f>ROUND(bitcoin_futures!D45/bitcoin_futures!B45, 0)</f>
        <v>1742</v>
      </c>
      <c r="C41">
        <f t="shared" si="6"/>
        <v>1757</v>
      </c>
      <c r="D41">
        <f t="shared" si="6"/>
        <v>51866.64</v>
      </c>
      <c r="E41">
        <f t="shared" si="6"/>
        <v>26292.5</v>
      </c>
      <c r="F41">
        <f>'Future Returns'!S41*F$4</f>
        <v>12907.5</v>
      </c>
      <c r="I41">
        <f>(C41-C40)*bitcoin_futures!B45</f>
        <v>0</v>
      </c>
      <c r="J41">
        <f>C41*bitcoin_futures!B45</f>
        <v>52218.04</v>
      </c>
      <c r="K41">
        <f t="shared" si="3"/>
        <v>1124.4800000000032</v>
      </c>
      <c r="M41">
        <f>-'Future CF'!Q41</f>
        <v>-1085</v>
      </c>
      <c r="O41">
        <f t="shared" si="0"/>
        <v>91418.040000000008</v>
      </c>
      <c r="P41">
        <f t="shared" si="4"/>
        <v>39.480000000003201</v>
      </c>
      <c r="Q41">
        <f t="shared" si="2"/>
        <v>-291.24999999999272</v>
      </c>
      <c r="R41">
        <f t="shared" si="5"/>
        <v>4.3186224513239619E-4</v>
      </c>
      <c r="S41">
        <f>R41-(bitcoin_futures!S45/100/360)</f>
        <v>2.8216780068795176E-4</v>
      </c>
    </row>
    <row r="42" spans="1:19">
      <c r="A42" t="str">
        <f>bitcoin_futures!A46</f>
        <v>23.02.2024</v>
      </c>
      <c r="B42">
        <f>ROUND(bitcoin_futures!D46/bitcoin_futures!B46, 0)</f>
        <v>1751</v>
      </c>
      <c r="C42">
        <f t="shared" si="6"/>
        <v>1757</v>
      </c>
      <c r="D42">
        <f t="shared" si="6"/>
        <v>51866.64</v>
      </c>
      <c r="E42">
        <f t="shared" si="6"/>
        <v>26292.5</v>
      </c>
      <c r="F42">
        <f>'Future Returns'!S42*F$4</f>
        <v>13178.75</v>
      </c>
      <c r="I42">
        <f>(C42-C41)*bitcoin_futures!B46</f>
        <v>0</v>
      </c>
      <c r="J42">
        <f>C42*bitcoin_futures!B46</f>
        <v>51234.12</v>
      </c>
      <c r="K42">
        <f t="shared" si="3"/>
        <v>-983.91999999999825</v>
      </c>
      <c r="M42">
        <f>-'Future CF'!Q42</f>
        <v>965</v>
      </c>
      <c r="O42">
        <f t="shared" si="0"/>
        <v>90705.37</v>
      </c>
      <c r="P42">
        <f t="shared" si="4"/>
        <v>-18.919999999998254</v>
      </c>
      <c r="Q42">
        <f t="shared" si="2"/>
        <v>271.24999999998545</v>
      </c>
      <c r="R42">
        <f t="shared" si="5"/>
        <v>-2.0858742982910773E-4</v>
      </c>
      <c r="S42">
        <f>R42-(bitcoin_futures!S46/100/360)</f>
        <v>-3.5850409649577442E-4</v>
      </c>
    </row>
    <row r="43" spans="1:19">
      <c r="A43" t="str">
        <f>bitcoin_futures!A47</f>
        <v>26.02.2024</v>
      </c>
      <c r="B43">
        <f>ROUND(bitcoin_futures!D47/bitcoin_futures!B47, 0)</f>
        <v>1752</v>
      </c>
      <c r="C43">
        <f t="shared" si="6"/>
        <v>1757</v>
      </c>
      <c r="D43">
        <f t="shared" si="6"/>
        <v>51866.64</v>
      </c>
      <c r="E43">
        <f t="shared" si="6"/>
        <v>26292.5</v>
      </c>
      <c r="F43">
        <f>'Future Returns'!S43*F$4</f>
        <v>12937.5</v>
      </c>
      <c r="I43">
        <f>(C43-C42)*bitcoin_futures!B47</f>
        <v>0</v>
      </c>
      <c r="J43">
        <f>C43*bitcoin_futures!B47</f>
        <v>54677.840000000004</v>
      </c>
      <c r="K43">
        <f t="shared" si="3"/>
        <v>3443.7200000000012</v>
      </c>
      <c r="M43">
        <f>-'Future CF'!Q43</f>
        <v>-3540</v>
      </c>
      <c r="O43">
        <f t="shared" si="0"/>
        <v>93907.839999999997</v>
      </c>
      <c r="P43">
        <f t="shared" si="4"/>
        <v>-96.279999999998836</v>
      </c>
      <c r="Q43">
        <f t="shared" si="2"/>
        <v>-241.25</v>
      </c>
      <c r="R43">
        <f t="shared" si="5"/>
        <v>-1.0252605107305081E-3</v>
      </c>
      <c r="S43">
        <f>R43-(bitcoin_futures!S47/100/360)</f>
        <v>-1.1753716218416191E-3</v>
      </c>
    </row>
    <row r="44" spans="1:19">
      <c r="A44" t="str">
        <f>bitcoin_futures!A48</f>
        <v>27.02.2024</v>
      </c>
      <c r="B44">
        <f>ROUND(bitcoin_futures!D48/bitcoin_futures!B48, 0)</f>
        <v>1751</v>
      </c>
      <c r="C44">
        <f t="shared" si="6"/>
        <v>1757</v>
      </c>
      <c r="D44">
        <f t="shared" si="6"/>
        <v>51866.64</v>
      </c>
      <c r="E44">
        <f t="shared" si="6"/>
        <v>26292.5</v>
      </c>
      <c r="F44">
        <f>'Future Returns'!S44*F$4</f>
        <v>13822.5</v>
      </c>
      <c r="I44">
        <f>(C44-C43)*bitcoin_futures!B48</f>
        <v>0</v>
      </c>
      <c r="J44">
        <f>C44*bitcoin_futures!B48</f>
        <v>57260.630000000005</v>
      </c>
      <c r="K44">
        <f t="shared" si="3"/>
        <v>2582.7900000000009</v>
      </c>
      <c r="M44">
        <f>-'Future CF'!Q44</f>
        <v>-2330</v>
      </c>
      <c r="O44">
        <f t="shared" si="0"/>
        <v>97375.63</v>
      </c>
      <c r="P44">
        <f t="shared" si="4"/>
        <v>252.79000000000087</v>
      </c>
      <c r="Q44">
        <f t="shared" si="2"/>
        <v>885.00000000000728</v>
      </c>
      <c r="R44">
        <f t="shared" si="5"/>
        <v>2.5960294172166164E-3</v>
      </c>
      <c r="S44">
        <f>R44-(bitcoin_futures!S48/100/360)</f>
        <v>2.4460016394388388E-3</v>
      </c>
    </row>
    <row r="45" spans="1:19">
      <c r="A45" t="str">
        <f>bitcoin_futures!A49</f>
        <v>28.02.2024</v>
      </c>
      <c r="B45">
        <f>ROUND(bitcoin_futures!D49/bitcoin_futures!B49, 0)</f>
        <v>1752</v>
      </c>
      <c r="C45">
        <f t="shared" si="6"/>
        <v>1757</v>
      </c>
      <c r="D45">
        <f t="shared" si="6"/>
        <v>51866.64</v>
      </c>
      <c r="E45">
        <f t="shared" si="6"/>
        <v>26292.5</v>
      </c>
      <c r="F45">
        <f>'Future Returns'!S45*F$4</f>
        <v>14405</v>
      </c>
      <c r="I45">
        <f>(C45-C44)*bitcoin_futures!B49</f>
        <v>0</v>
      </c>
      <c r="J45">
        <f>C45*bitcoin_futures!B49</f>
        <v>60528.65</v>
      </c>
      <c r="K45">
        <f t="shared" si="3"/>
        <v>3268.0199999999968</v>
      </c>
      <c r="M45">
        <f>-'Future CF'!Q45</f>
        <v>-3250</v>
      </c>
      <c r="O45">
        <f t="shared" si="0"/>
        <v>101226.15</v>
      </c>
      <c r="P45">
        <f t="shared" si="4"/>
        <v>18.019999999996799</v>
      </c>
      <c r="Q45">
        <f t="shared" si="2"/>
        <v>582.49999999999272</v>
      </c>
      <c r="R45">
        <f t="shared" si="5"/>
        <v>1.7801724159218543E-4</v>
      </c>
      <c r="S45">
        <f>R45-(bitcoin_futures!S49/100/360)</f>
        <v>2.8267241592185417E-5</v>
      </c>
    </row>
    <row r="46" spans="1:19">
      <c r="A46" t="str">
        <f>bitcoin_futures!A50</f>
        <v>29.02.2024</v>
      </c>
      <c r="B46">
        <f>ROUND(bitcoin_futures!D50/bitcoin_futures!B50, 0)</f>
        <v>1752</v>
      </c>
      <c r="C46">
        <f t="shared" si="6"/>
        <v>1757</v>
      </c>
      <c r="D46">
        <f t="shared" si="6"/>
        <v>51866.64</v>
      </c>
      <c r="E46">
        <f t="shared" si="6"/>
        <v>26292.5</v>
      </c>
      <c r="F46">
        <f>'Future Returns'!S46*F$4</f>
        <v>15217.5</v>
      </c>
      <c r="I46">
        <f>(C46-C45)*bitcoin_futures!B50</f>
        <v>0</v>
      </c>
      <c r="J46">
        <f>C46*bitcoin_futures!B50</f>
        <v>62232.94</v>
      </c>
      <c r="K46">
        <f t="shared" si="3"/>
        <v>1704.2900000000009</v>
      </c>
      <c r="M46">
        <f>-'Future CF'!Q46</f>
        <v>-1890</v>
      </c>
      <c r="O46">
        <f t="shared" si="0"/>
        <v>103742.94</v>
      </c>
      <c r="P46">
        <f t="shared" si="4"/>
        <v>-185.70999999999913</v>
      </c>
      <c r="Q46">
        <f t="shared" si="2"/>
        <v>812.50000000000728</v>
      </c>
      <c r="R46">
        <f t="shared" si="5"/>
        <v>-1.7900977165289428E-3</v>
      </c>
      <c r="S46">
        <f>R46-(bitcoin_futures!S50/100/360)</f>
        <v>-1.9400143831956095E-3</v>
      </c>
    </row>
    <row r="47" spans="1:19">
      <c r="A47" t="str">
        <f>bitcoin_futures!A51</f>
        <v>01.03.2024</v>
      </c>
      <c r="B47">
        <f>ROUND(bitcoin_futures!D51/bitcoin_futures!B51, 0)</f>
        <v>1739</v>
      </c>
      <c r="C47">
        <f t="shared" si="6"/>
        <v>1757</v>
      </c>
      <c r="D47">
        <f t="shared" si="6"/>
        <v>51866.64</v>
      </c>
      <c r="E47">
        <f t="shared" si="6"/>
        <v>26292.5</v>
      </c>
      <c r="F47">
        <f>'Future Returns'!S47*F$4</f>
        <v>15690</v>
      </c>
      <c r="I47">
        <f>(C47-C46)*bitcoin_futures!B51</f>
        <v>0</v>
      </c>
      <c r="J47">
        <f>C47*bitcoin_futures!B51</f>
        <v>63234.43</v>
      </c>
      <c r="K47">
        <f t="shared" si="3"/>
        <v>1001.489999999998</v>
      </c>
      <c r="M47">
        <f>-'Future CF'!Q47</f>
        <v>-1065</v>
      </c>
      <c r="O47">
        <f t="shared" si="0"/>
        <v>105216.93</v>
      </c>
      <c r="P47">
        <f t="shared" si="4"/>
        <v>-63.510000000002037</v>
      </c>
      <c r="Q47">
        <f t="shared" si="2"/>
        <v>472.49999999999272</v>
      </c>
      <c r="R47">
        <f t="shared" si="5"/>
        <v>-6.0361008442274492E-4</v>
      </c>
      <c r="S47">
        <f>R47-(bitcoin_futures!S51/100/360)</f>
        <v>-7.5324897331163375E-4</v>
      </c>
    </row>
    <row r="48" spans="1:19">
      <c r="A48" t="str">
        <f>bitcoin_futures!A52</f>
        <v>04.03.2024</v>
      </c>
      <c r="B48">
        <f>ROUND(bitcoin_futures!D52/bitcoin_futures!B52, 0)</f>
        <v>1747</v>
      </c>
      <c r="C48">
        <f t="shared" si="6"/>
        <v>1757</v>
      </c>
      <c r="D48">
        <f t="shared" si="6"/>
        <v>51866.64</v>
      </c>
      <c r="E48">
        <f t="shared" si="6"/>
        <v>26292.5</v>
      </c>
      <c r="F48">
        <f>'Future Returns'!S48*F$4</f>
        <v>15956.25</v>
      </c>
      <c r="I48">
        <f>(C48-C47)*bitcoin_futures!B52</f>
        <v>0</v>
      </c>
      <c r="J48">
        <f>C48*bitcoin_futures!B52</f>
        <v>67908.05</v>
      </c>
      <c r="K48">
        <f t="shared" si="3"/>
        <v>4673.6200000000026</v>
      </c>
      <c r="M48">
        <f>-'Future CF'!Q48</f>
        <v>-4655</v>
      </c>
      <c r="O48">
        <f t="shared" si="0"/>
        <v>110156.8</v>
      </c>
      <c r="P48">
        <f t="shared" si="4"/>
        <v>18.620000000002619</v>
      </c>
      <c r="Q48">
        <f t="shared" si="2"/>
        <v>266.25000000000728</v>
      </c>
      <c r="R48">
        <f t="shared" si="5"/>
        <v>1.6903178015340514E-4</v>
      </c>
      <c r="S48">
        <f>R48-(bitcoin_futures!S52/100/360)</f>
        <v>1.9365113486738482E-5</v>
      </c>
    </row>
    <row r="49" spans="1:19">
      <c r="A49" t="str">
        <f>bitcoin_futures!A53</f>
        <v>05.03.2024</v>
      </c>
      <c r="B49">
        <f>ROUND(bitcoin_futures!D53/bitcoin_futures!B53, 0)</f>
        <v>1768</v>
      </c>
      <c r="C49">
        <f t="shared" si="6"/>
        <v>1757</v>
      </c>
      <c r="D49">
        <f t="shared" si="6"/>
        <v>51866.64</v>
      </c>
      <c r="E49">
        <f t="shared" si="6"/>
        <v>26292.5</v>
      </c>
      <c r="F49">
        <f>'Future Returns'!S49*F$4</f>
        <v>17120</v>
      </c>
      <c r="I49">
        <f>(C49-C48)*bitcoin_futures!B53</f>
        <v>0</v>
      </c>
      <c r="J49">
        <f>C49*bitcoin_futures!B53</f>
        <v>62057.24</v>
      </c>
      <c r="K49">
        <f t="shared" si="3"/>
        <v>-5850.8100000000049</v>
      </c>
      <c r="M49">
        <f>-'Future CF'!Q49</f>
        <v>6055</v>
      </c>
      <c r="O49">
        <f t="shared" si="0"/>
        <v>105469.73999999999</v>
      </c>
      <c r="P49">
        <f t="shared" si="4"/>
        <v>204.18999999999505</v>
      </c>
      <c r="Q49">
        <f t="shared" si="2"/>
        <v>1163.7499999999927</v>
      </c>
      <c r="R49">
        <f t="shared" si="5"/>
        <v>1.9360055310650721E-3</v>
      </c>
      <c r="S49">
        <f>R49-(bitcoin_futures!S53/100/360)</f>
        <v>1.7868388643984055E-3</v>
      </c>
    </row>
    <row r="50" spans="1:19">
      <c r="A50" t="str">
        <f>bitcoin_futures!A54</f>
        <v>06.03.2024</v>
      </c>
      <c r="B50">
        <f>ROUND(bitcoin_futures!D54/bitcoin_futures!B54, 0)</f>
        <v>1754</v>
      </c>
      <c r="C50">
        <f t="shared" si="6"/>
        <v>1757</v>
      </c>
      <c r="D50">
        <f t="shared" si="6"/>
        <v>51866.64</v>
      </c>
      <c r="E50">
        <f t="shared" si="6"/>
        <v>26292.5</v>
      </c>
      <c r="F50">
        <f>'Future Returns'!S50*F$4</f>
        <v>15606.25</v>
      </c>
      <c r="I50">
        <f>(C50-C49)*bitcoin_futures!B54</f>
        <v>0</v>
      </c>
      <c r="J50">
        <f>C50*bitcoin_futures!B54</f>
        <v>67275.53</v>
      </c>
      <c r="K50">
        <f t="shared" si="3"/>
        <v>5218.2900000000009</v>
      </c>
      <c r="M50">
        <f>-'Future CF'!Q50</f>
        <v>-5335</v>
      </c>
      <c r="O50">
        <f t="shared" si="0"/>
        <v>109174.28</v>
      </c>
      <c r="P50">
        <f t="shared" si="4"/>
        <v>-116.70999999999913</v>
      </c>
      <c r="Q50">
        <f t="shared" si="2"/>
        <v>-1513.7499999999927</v>
      </c>
      <c r="R50">
        <f t="shared" si="5"/>
        <v>-1.0690246823702352E-3</v>
      </c>
      <c r="S50">
        <f>R50-(bitcoin_futures!S54/100/360)</f>
        <v>-1.2182469045924574E-3</v>
      </c>
    </row>
    <row r="51" spans="1:19">
      <c r="A51" t="str">
        <f>bitcoin_futures!A55</f>
        <v>07.03.2024</v>
      </c>
      <c r="B51">
        <f>ROUND(bitcoin_futures!D55/bitcoin_futures!B55, 0)</f>
        <v>1756</v>
      </c>
      <c r="C51">
        <f t="shared" si="6"/>
        <v>1757</v>
      </c>
      <c r="D51">
        <f t="shared" si="6"/>
        <v>51866.64</v>
      </c>
      <c r="E51">
        <f t="shared" si="6"/>
        <v>26292.5</v>
      </c>
      <c r="F51">
        <f>'Future Returns'!S51*F$4</f>
        <v>16940</v>
      </c>
      <c r="I51">
        <f>(C51-C50)*bitcoin_futures!B55</f>
        <v>0</v>
      </c>
      <c r="J51">
        <f>C51*bitcoin_futures!B55</f>
        <v>67872.91</v>
      </c>
      <c r="K51">
        <f t="shared" si="3"/>
        <v>597.38000000000466</v>
      </c>
      <c r="M51">
        <f>-'Future CF'!Q51</f>
        <v>-605</v>
      </c>
      <c r="O51">
        <f t="shared" si="0"/>
        <v>111105.41</v>
      </c>
      <c r="P51">
        <f t="shared" si="4"/>
        <v>-7.6199999999953434</v>
      </c>
      <c r="Q51">
        <f t="shared" si="2"/>
        <v>1333.75</v>
      </c>
      <c r="R51">
        <f t="shared" si="5"/>
        <v>-6.8583519020319023E-5</v>
      </c>
      <c r="S51">
        <f>R51-(bitcoin_futures!S55/100/360)</f>
        <v>-2.1797240790920791E-4</v>
      </c>
    </row>
    <row r="52" spans="1:19">
      <c r="A52" t="str">
        <f>bitcoin_futures!A56</f>
        <v>08.03.2024</v>
      </c>
      <c r="B52">
        <f>ROUND(bitcoin_futures!D56/bitcoin_futures!B56, 0)</f>
        <v>1752</v>
      </c>
      <c r="C52">
        <f t="shared" si="6"/>
        <v>1757</v>
      </c>
      <c r="D52">
        <f t="shared" si="6"/>
        <v>51866.64</v>
      </c>
      <c r="E52">
        <f t="shared" si="6"/>
        <v>26292.5</v>
      </c>
      <c r="F52">
        <f>'Future Returns'!S52*F$4</f>
        <v>17091.25</v>
      </c>
      <c r="I52">
        <f>(C52-C51)*bitcoin_futures!B56</f>
        <v>0</v>
      </c>
      <c r="J52">
        <f>C52*bitcoin_futures!B56</f>
        <v>69489.349999999991</v>
      </c>
      <c r="K52">
        <f t="shared" si="3"/>
        <v>1616.4399999999878</v>
      </c>
      <c r="M52">
        <f>-'Future CF'!Q52</f>
        <v>-1440</v>
      </c>
      <c r="O52">
        <f t="shared" si="0"/>
        <v>112873.09999999999</v>
      </c>
      <c r="P52">
        <f t="shared" si="4"/>
        <v>176.43999999998778</v>
      </c>
      <c r="Q52">
        <f t="shared" si="2"/>
        <v>151.25</v>
      </c>
      <c r="R52">
        <f t="shared" si="5"/>
        <v>1.5631713845016021E-3</v>
      </c>
      <c r="S52">
        <f>R52-(bitcoin_futures!S56/100/360)</f>
        <v>1.4140047178349355E-3</v>
      </c>
    </row>
    <row r="53" spans="1:19">
      <c r="A53" t="str">
        <f>bitcoin_futures!A57</f>
        <v>11.03.2024</v>
      </c>
      <c r="B53">
        <f>ROUND(bitcoin_futures!D57/bitcoin_futures!B57, 0)</f>
        <v>1762</v>
      </c>
      <c r="C53">
        <f t="shared" si="6"/>
        <v>1757</v>
      </c>
      <c r="D53">
        <f t="shared" si="6"/>
        <v>51866.64</v>
      </c>
      <c r="E53">
        <f t="shared" si="6"/>
        <v>26292.5</v>
      </c>
      <c r="F53">
        <f>'Future Returns'!S53*F$4</f>
        <v>17451.25</v>
      </c>
      <c r="I53">
        <f>(C53-C52)*bitcoin_futures!B57</f>
        <v>0</v>
      </c>
      <c r="J53">
        <f>C53*bitcoin_futures!B57</f>
        <v>72247.839999999997</v>
      </c>
      <c r="K53">
        <f t="shared" si="3"/>
        <v>2758.4900000000052</v>
      </c>
      <c r="M53">
        <f>-'Future CF'!Q53</f>
        <v>-2855</v>
      </c>
      <c r="O53">
        <f t="shared" si="0"/>
        <v>115991.59</v>
      </c>
      <c r="P53">
        <f t="shared" si="4"/>
        <v>-96.509999999994761</v>
      </c>
      <c r="Q53">
        <f t="shared" si="2"/>
        <v>360</v>
      </c>
      <c r="R53">
        <f t="shared" si="5"/>
        <v>-8.3204308174407101E-4</v>
      </c>
      <c r="S53">
        <f>R53-(bitcoin_futures!S57/100/360)</f>
        <v>-9.8145974841073774E-4</v>
      </c>
    </row>
    <row r="54" spans="1:19">
      <c r="A54" t="str">
        <f>bitcoin_futures!A58</f>
        <v>12.03.2024</v>
      </c>
      <c r="B54">
        <f>ROUND(bitcoin_futures!D58/bitcoin_futures!B58, 0)</f>
        <v>1756</v>
      </c>
      <c r="C54">
        <f t="shared" si="6"/>
        <v>1757</v>
      </c>
      <c r="D54">
        <f t="shared" si="6"/>
        <v>51866.64</v>
      </c>
      <c r="E54">
        <f t="shared" si="6"/>
        <v>26292.5</v>
      </c>
      <c r="F54">
        <f>'Future Returns'!S54*F$4</f>
        <v>18165</v>
      </c>
      <c r="I54">
        <f>(C54-C53)*bitcoin_futures!B58</f>
        <v>0</v>
      </c>
      <c r="J54">
        <f>C54*bitcoin_futures!B58</f>
        <v>71562.61</v>
      </c>
      <c r="K54">
        <f t="shared" si="3"/>
        <v>-685.22999999999593</v>
      </c>
      <c r="M54">
        <f>-'Future CF'!Q54</f>
        <v>860</v>
      </c>
      <c r="O54">
        <f t="shared" si="0"/>
        <v>116020.11</v>
      </c>
      <c r="P54">
        <f t="shared" si="4"/>
        <v>174.77000000000407</v>
      </c>
      <c r="Q54">
        <f t="shared" si="2"/>
        <v>713.75</v>
      </c>
      <c r="R54">
        <f t="shared" si="5"/>
        <v>1.5063767824388726E-3</v>
      </c>
      <c r="S54">
        <f>R54-(bitcoin_futures!S58/100/360)</f>
        <v>1.3569878935499836E-3</v>
      </c>
    </row>
    <row r="55" spans="1:19">
      <c r="A55" t="str">
        <f>bitcoin_futures!A59</f>
        <v>13.03.2024</v>
      </c>
      <c r="B55">
        <f>ROUND(bitcoin_futures!D59/bitcoin_futures!B59, 0)</f>
        <v>1743</v>
      </c>
      <c r="C55">
        <f t="shared" si="6"/>
        <v>1757</v>
      </c>
      <c r="D55">
        <f t="shared" si="6"/>
        <v>51866.64</v>
      </c>
      <c r="E55">
        <f t="shared" si="6"/>
        <v>26292.5</v>
      </c>
      <c r="F55">
        <f>'Future Returns'!S55*F$4</f>
        <v>17950</v>
      </c>
      <c r="I55">
        <f>(C55-C54)*bitcoin_futures!B59</f>
        <v>0</v>
      </c>
      <c r="J55">
        <f>C55*bitcoin_futures!B59</f>
        <v>73706.150000000009</v>
      </c>
      <c r="K55">
        <f t="shared" si="3"/>
        <v>2143.5400000000081</v>
      </c>
      <c r="M55">
        <f>-'Future CF'!Q55</f>
        <v>-2115</v>
      </c>
      <c r="O55">
        <f t="shared" si="0"/>
        <v>117948.65000000001</v>
      </c>
      <c r="P55">
        <f t="shared" si="4"/>
        <v>28.540000000008149</v>
      </c>
      <c r="Q55">
        <f t="shared" si="2"/>
        <v>-215</v>
      </c>
      <c r="R55">
        <f t="shared" si="5"/>
        <v>2.4196970461305107E-4</v>
      </c>
      <c r="S55">
        <f>R55-(bitcoin_futures!S59/100/360)</f>
        <v>9.2497482390828839E-5</v>
      </c>
    </row>
    <row r="56" spans="1:19">
      <c r="A56" t="str">
        <f>bitcoin_futures!A60</f>
        <v>14.03.2024</v>
      </c>
      <c r="B56">
        <f>ROUND(bitcoin_futures!D60/bitcoin_futures!B60, 0)</f>
        <v>1760</v>
      </c>
      <c r="C56">
        <f t="shared" si="6"/>
        <v>1757</v>
      </c>
      <c r="D56">
        <f t="shared" si="6"/>
        <v>51866.64</v>
      </c>
      <c r="E56">
        <f t="shared" si="6"/>
        <v>26292.5</v>
      </c>
      <c r="F56">
        <f>'Future Returns'!S56*F$4</f>
        <v>18478.75</v>
      </c>
      <c r="I56">
        <f>(C56-C55)*bitcoin_futures!B60</f>
        <v>0</v>
      </c>
      <c r="J56">
        <f>C56*bitcoin_futures!B60</f>
        <v>69419.069999999992</v>
      </c>
      <c r="K56">
        <f t="shared" si="3"/>
        <v>-4287.0800000000163</v>
      </c>
      <c r="M56">
        <f>-'Future CF'!Q56</f>
        <v>4315</v>
      </c>
      <c r="O56">
        <f t="shared" si="0"/>
        <v>114190.31999999999</v>
      </c>
      <c r="P56">
        <f t="shared" si="4"/>
        <v>27.919999999983702</v>
      </c>
      <c r="Q56">
        <f t="shared" si="2"/>
        <v>528.75</v>
      </c>
      <c r="R56">
        <f t="shared" si="5"/>
        <v>2.4450408756174517E-4</v>
      </c>
      <c r="S56">
        <f>R56-(bitcoin_futures!S60/100/360)</f>
        <v>9.5281865339522949E-5</v>
      </c>
    </row>
    <row r="57" spans="1:19" s="3" customFormat="1">
      <c r="A57" s="3" t="str">
        <f>bitcoin_futures!A61</f>
        <v>15.03.2024</v>
      </c>
      <c r="B57">
        <f>ROUND(bitcoin_futures!D61/bitcoin_futures!B61, 0)</f>
        <v>1770</v>
      </c>
      <c r="C57" s="3">
        <f>B57</f>
        <v>1770</v>
      </c>
      <c r="D57" s="3">
        <f>B57*bitcoin_futures!B61</f>
        <v>69720.3</v>
      </c>
      <c r="E57" s="3">
        <f>'Future Returns'!S57</f>
        <v>35180</v>
      </c>
      <c r="F57" s="3">
        <f>'Future Returns'!S57*F$4</f>
        <v>17590</v>
      </c>
      <c r="I57">
        <f>(C57-C56)*bitcoin_futures!B61</f>
        <v>512.07000000000005</v>
      </c>
      <c r="J57">
        <f>C57*bitcoin_futures!B61</f>
        <v>69720.3</v>
      </c>
      <c r="K57">
        <f t="shared" si="3"/>
        <v>-210.83999999998957</v>
      </c>
      <c r="M57">
        <f>-'Future CF'!Q57</f>
        <v>435</v>
      </c>
      <c r="O57">
        <f t="shared" si="0"/>
        <v>122490.3</v>
      </c>
      <c r="P57">
        <f t="shared" si="4"/>
        <v>224.16000000001043</v>
      </c>
      <c r="Q57">
        <f t="shared" si="2"/>
        <v>8510.82</v>
      </c>
      <c r="R57">
        <f t="shared" si="5"/>
        <v>1.8300224589213221E-3</v>
      </c>
      <c r="S57">
        <f>R57-(bitcoin_futures!S61/100/360)</f>
        <v>1.6808002366990999E-3</v>
      </c>
    </row>
    <row r="58" spans="1:19">
      <c r="A58" t="str">
        <f>bitcoin_futures!A62</f>
        <v>18.03.2024</v>
      </c>
      <c r="B58">
        <f>ROUND(bitcoin_futures!D62/bitcoin_futures!B62, 0)</f>
        <v>1761</v>
      </c>
      <c r="C58">
        <f t="shared" ref="C58:E77" si="7">C$57</f>
        <v>1770</v>
      </c>
      <c r="D58">
        <f t="shared" si="7"/>
        <v>69720.3</v>
      </c>
      <c r="E58">
        <f t="shared" si="7"/>
        <v>35180</v>
      </c>
      <c r="F58">
        <f>'Future Returns'!S58*F$4</f>
        <v>17481.25</v>
      </c>
      <c r="I58">
        <f>(C58-C57)*bitcoin_futures!B62</f>
        <v>0</v>
      </c>
      <c r="J58">
        <f>C58*bitcoin_futures!B62</f>
        <v>67507.8</v>
      </c>
      <c r="K58">
        <f t="shared" si="3"/>
        <v>-2212.5</v>
      </c>
      <c r="M58">
        <f>-'Future CF'!Q58</f>
        <v>2060</v>
      </c>
      <c r="O58">
        <f t="shared" si="0"/>
        <v>120169.05</v>
      </c>
      <c r="P58">
        <f t="shared" si="4"/>
        <v>-152.5</v>
      </c>
      <c r="Q58">
        <f t="shared" si="2"/>
        <v>-108.75</v>
      </c>
      <c r="R58">
        <f t="shared" si="5"/>
        <v>-1.2690455653930858E-3</v>
      </c>
      <c r="S58">
        <f>R58-(bitcoin_futures!S62/100/360)</f>
        <v>-1.4190177876153079E-3</v>
      </c>
    </row>
    <row r="59" spans="1:19">
      <c r="A59" t="str">
        <f>bitcoin_futures!A63</f>
        <v>19.03.2024</v>
      </c>
      <c r="B59">
        <f>ROUND(bitcoin_futures!D63/bitcoin_futures!B63, 0)</f>
        <v>1764</v>
      </c>
      <c r="C59">
        <f t="shared" si="7"/>
        <v>1770</v>
      </c>
      <c r="D59">
        <f t="shared" si="7"/>
        <v>69720.3</v>
      </c>
      <c r="E59">
        <f t="shared" si="7"/>
        <v>35180</v>
      </c>
      <c r="F59">
        <f>'Future Returns'!S59*F$4</f>
        <v>16966.25</v>
      </c>
      <c r="I59">
        <f>(C59-C58)*bitcoin_futures!B63</f>
        <v>0</v>
      </c>
      <c r="J59">
        <f>C59*bitcoin_futures!B63</f>
        <v>64959.000000000007</v>
      </c>
      <c r="K59">
        <f t="shared" si="3"/>
        <v>-2548.7999999999956</v>
      </c>
      <c r="M59">
        <f>-'Future CF'!Q59</f>
        <v>2605</v>
      </c>
      <c r="O59">
        <f t="shared" si="0"/>
        <v>117105.25</v>
      </c>
      <c r="P59">
        <f t="shared" si="4"/>
        <v>56.200000000004366</v>
      </c>
      <c r="Q59">
        <f t="shared" si="2"/>
        <v>-515.00000000000728</v>
      </c>
      <c r="R59">
        <f t="shared" si="5"/>
        <v>4.7991016628207844E-4</v>
      </c>
      <c r="S59">
        <f>R59-(bitcoin_futures!S63/100/360)</f>
        <v>3.3013238850430069E-4</v>
      </c>
    </row>
    <row r="60" spans="1:19">
      <c r="A60" t="str">
        <f>bitcoin_futures!A64</f>
        <v>20.03.2024</v>
      </c>
      <c r="B60">
        <f>ROUND(bitcoin_futures!D64/bitcoin_futures!B64, 0)</f>
        <v>1746</v>
      </c>
      <c r="C60">
        <f t="shared" si="7"/>
        <v>1770</v>
      </c>
      <c r="D60">
        <f t="shared" si="7"/>
        <v>69720.3</v>
      </c>
      <c r="E60">
        <f t="shared" si="7"/>
        <v>35180</v>
      </c>
      <c r="F60">
        <f>'Future Returns'!S60*F$4</f>
        <v>16315</v>
      </c>
      <c r="I60">
        <f>(C60-C59)*bitcoin_futures!B64</f>
        <v>0</v>
      </c>
      <c r="J60">
        <f>C60*bitcoin_futures!B64</f>
        <v>66463.5</v>
      </c>
      <c r="K60">
        <f t="shared" si="3"/>
        <v>1504.4999999999927</v>
      </c>
      <c r="M60">
        <f>-'Future CF'!Q60</f>
        <v>-1430</v>
      </c>
      <c r="O60">
        <f t="shared" si="0"/>
        <v>117958.5</v>
      </c>
      <c r="P60">
        <f t="shared" si="4"/>
        <v>74.499999999992724</v>
      </c>
      <c r="Q60">
        <f t="shared" si="2"/>
        <v>-651.24999999999272</v>
      </c>
      <c r="R60">
        <f t="shared" si="5"/>
        <v>6.3157805499385565E-4</v>
      </c>
      <c r="S60">
        <f>R60-(bitcoin_futures!S64/100/360)</f>
        <v>4.822447216605223E-4</v>
      </c>
    </row>
    <row r="61" spans="1:19">
      <c r="A61" t="str">
        <f>bitcoin_futures!A65</f>
        <v>21.03.2024</v>
      </c>
      <c r="B61">
        <f>ROUND(bitcoin_futures!D65/bitcoin_futures!B65, 0)</f>
        <v>1757</v>
      </c>
      <c r="C61">
        <f t="shared" si="7"/>
        <v>1770</v>
      </c>
      <c r="D61">
        <f t="shared" si="7"/>
        <v>69720.3</v>
      </c>
      <c r="E61">
        <f t="shared" si="7"/>
        <v>35180</v>
      </c>
      <c r="F61">
        <f>'Future Returns'!S61*F$4</f>
        <v>16672.5</v>
      </c>
      <c r="I61">
        <f>(C61-C60)*bitcoin_futures!B65</f>
        <v>0</v>
      </c>
      <c r="J61">
        <f>C61*bitcoin_futures!B65</f>
        <v>65755.5</v>
      </c>
      <c r="K61">
        <f t="shared" si="3"/>
        <v>-708</v>
      </c>
      <c r="M61">
        <f>-'Future CF'!Q61</f>
        <v>560</v>
      </c>
      <c r="O61">
        <f t="shared" si="0"/>
        <v>117608</v>
      </c>
      <c r="P61">
        <f t="shared" si="4"/>
        <v>-148</v>
      </c>
      <c r="Q61">
        <f t="shared" si="2"/>
        <v>357.5</v>
      </c>
      <c r="R61">
        <f t="shared" si="5"/>
        <v>-1.2584177947078431E-3</v>
      </c>
      <c r="S61">
        <f>R61-(bitcoin_futures!S65/100/360)</f>
        <v>-1.4076122391522875E-3</v>
      </c>
    </row>
    <row r="62" spans="1:19">
      <c r="A62" t="str">
        <f>bitcoin_futures!A66</f>
        <v>22.03.2024</v>
      </c>
      <c r="B62">
        <f>ROUND(bitcoin_futures!D66/bitcoin_futures!B66, 0)</f>
        <v>1752</v>
      </c>
      <c r="C62">
        <f t="shared" si="7"/>
        <v>1770</v>
      </c>
      <c r="D62">
        <f t="shared" si="7"/>
        <v>69720.3</v>
      </c>
      <c r="E62">
        <f t="shared" si="7"/>
        <v>35180</v>
      </c>
      <c r="F62">
        <f>'Future Returns'!S62*F$4</f>
        <v>16532.5</v>
      </c>
      <c r="I62">
        <f>(C62-C61)*bitcoin_futures!B66</f>
        <v>0</v>
      </c>
      <c r="J62">
        <f>C62*bitcoin_futures!B66</f>
        <v>64445.7</v>
      </c>
      <c r="K62">
        <f t="shared" si="3"/>
        <v>-1309.8000000000029</v>
      </c>
      <c r="M62">
        <f>-'Future CF'!Q62</f>
        <v>1415</v>
      </c>
      <c r="O62">
        <f t="shared" si="0"/>
        <v>116158.2</v>
      </c>
      <c r="P62">
        <f t="shared" si="4"/>
        <v>105.19999999999709</v>
      </c>
      <c r="Q62">
        <f t="shared" si="2"/>
        <v>-140</v>
      </c>
      <c r="R62">
        <f t="shared" si="5"/>
        <v>9.0566141692964498E-4</v>
      </c>
      <c r="S62">
        <f>R62-(bitcoin_futures!S66/100/360)</f>
        <v>7.5632808359631164E-4</v>
      </c>
    </row>
    <row r="63" spans="1:19">
      <c r="A63" t="str">
        <f>bitcoin_futures!A67</f>
        <v>25.03.2024</v>
      </c>
      <c r="B63">
        <f>ROUND(bitcoin_futures!D67/bitcoin_futures!B67, 0)</f>
        <v>1746</v>
      </c>
      <c r="C63">
        <f t="shared" si="7"/>
        <v>1770</v>
      </c>
      <c r="D63">
        <f t="shared" si="7"/>
        <v>69720.3</v>
      </c>
      <c r="E63">
        <f t="shared" si="7"/>
        <v>35180</v>
      </c>
      <c r="F63">
        <f>'Future Returns'!S63*F$4</f>
        <v>16178.75</v>
      </c>
      <c r="I63">
        <f>(C63-C62)*bitcoin_futures!B67</f>
        <v>0</v>
      </c>
      <c r="J63">
        <f>C63*bitcoin_futures!B67</f>
        <v>71773.5</v>
      </c>
      <c r="K63">
        <f t="shared" si="3"/>
        <v>7327.8000000000029</v>
      </c>
      <c r="M63">
        <f>-'Future CF'!Q63</f>
        <v>-7210</v>
      </c>
      <c r="O63">
        <f t="shared" si="0"/>
        <v>123132.25</v>
      </c>
      <c r="P63">
        <f t="shared" si="4"/>
        <v>117.80000000000291</v>
      </c>
      <c r="Q63">
        <f t="shared" si="2"/>
        <v>-353.75</v>
      </c>
      <c r="R63">
        <f t="shared" si="5"/>
        <v>9.5669493572969643E-4</v>
      </c>
      <c r="S63">
        <f>R63-(bitcoin_futures!S67/100/360)</f>
        <v>8.0702826906302978E-4</v>
      </c>
    </row>
    <row r="64" spans="1:19">
      <c r="A64" t="str">
        <f>bitcoin_futures!A68</f>
        <v>26.03.2024</v>
      </c>
      <c r="B64">
        <f>ROUND(bitcoin_futures!D68/bitcoin_futures!B68, 0)</f>
        <v>1761</v>
      </c>
      <c r="C64">
        <f t="shared" si="7"/>
        <v>1770</v>
      </c>
      <c r="D64">
        <f t="shared" si="7"/>
        <v>69720.3</v>
      </c>
      <c r="E64">
        <f t="shared" si="7"/>
        <v>35180</v>
      </c>
      <c r="F64">
        <f>'Future Returns'!S64*F$4</f>
        <v>17981.25</v>
      </c>
      <c r="I64">
        <f>(C64-C63)*bitcoin_futures!B68</f>
        <v>0</v>
      </c>
      <c r="J64">
        <f>C64*bitcoin_futures!B68</f>
        <v>70145.100000000006</v>
      </c>
      <c r="K64">
        <f t="shared" si="3"/>
        <v>-1628.3999999999942</v>
      </c>
      <c r="M64">
        <f>-'Future CF'!Q64</f>
        <v>1715</v>
      </c>
      <c r="O64">
        <f t="shared" si="0"/>
        <v>123306.35</v>
      </c>
      <c r="P64">
        <f t="shared" si="4"/>
        <v>86.600000000005821</v>
      </c>
      <c r="Q64">
        <f t="shared" si="2"/>
        <v>1802.5</v>
      </c>
      <c r="R64">
        <f t="shared" si="5"/>
        <v>7.0231581747416747E-4</v>
      </c>
      <c r="S64">
        <f>R64-(bitcoin_futures!S68/100/360)</f>
        <v>5.5292692858527857E-4</v>
      </c>
    </row>
    <row r="65" spans="1:19">
      <c r="A65" t="str">
        <f>bitcoin_futures!A69</f>
        <v>27.03.2024</v>
      </c>
      <c r="B65">
        <f>ROUND(bitcoin_futures!D69/bitcoin_futures!B69, 0)</f>
        <v>1754</v>
      </c>
      <c r="C65">
        <f t="shared" si="7"/>
        <v>1770</v>
      </c>
      <c r="D65">
        <f t="shared" si="7"/>
        <v>69720.3</v>
      </c>
      <c r="E65">
        <f t="shared" si="7"/>
        <v>35180</v>
      </c>
      <c r="F65">
        <f>'Future Returns'!S65*F$4</f>
        <v>17552.5</v>
      </c>
      <c r="I65">
        <f>(C65-C64)*bitcoin_futures!B69</f>
        <v>0</v>
      </c>
      <c r="J65">
        <f>C65*bitcoin_futures!B69</f>
        <v>69260.100000000006</v>
      </c>
      <c r="K65">
        <f t="shared" si="3"/>
        <v>-885</v>
      </c>
      <c r="M65">
        <f>-'Future CF'!Q65</f>
        <v>900</v>
      </c>
      <c r="O65">
        <f t="shared" si="0"/>
        <v>121992.6</v>
      </c>
      <c r="P65">
        <f t="shared" si="4"/>
        <v>15</v>
      </c>
      <c r="Q65">
        <f t="shared" si="2"/>
        <v>-428.75</v>
      </c>
      <c r="R65">
        <f t="shared" si="5"/>
        <v>1.2295827779717786E-4</v>
      </c>
      <c r="S65">
        <f>R65-(bitcoin_futures!S69/100/360)</f>
        <v>-2.6319499980599907E-5</v>
      </c>
    </row>
    <row r="66" spans="1:19">
      <c r="A66" t="str">
        <f>bitcoin_futures!A70</f>
        <v>28.03.2024</v>
      </c>
      <c r="B66">
        <f>ROUND(bitcoin_futures!D70/bitcoin_futures!B70, 0)</f>
        <v>1748</v>
      </c>
      <c r="C66">
        <f t="shared" si="7"/>
        <v>1770</v>
      </c>
      <c r="D66">
        <f t="shared" si="7"/>
        <v>69720.3</v>
      </c>
      <c r="E66">
        <f t="shared" si="7"/>
        <v>35180</v>
      </c>
      <c r="F66">
        <f>'Future Returns'!S66*F$4</f>
        <v>17327.5</v>
      </c>
      <c r="I66">
        <f>(C66-C65)*bitcoin_futures!B70</f>
        <v>0</v>
      </c>
      <c r="J66">
        <f>C66*bitcoin_futures!B70</f>
        <v>71631.899999999994</v>
      </c>
      <c r="K66">
        <f t="shared" si="3"/>
        <v>2371.7999999999884</v>
      </c>
      <c r="M66">
        <f>-'Future CF'!Q66</f>
        <v>-2220</v>
      </c>
      <c r="O66">
        <f t="shared" si="0"/>
        <v>124139.4</v>
      </c>
      <c r="P66">
        <f t="shared" si="4"/>
        <v>151.79999999998836</v>
      </c>
      <c r="Q66">
        <f t="shared" si="2"/>
        <v>-225</v>
      </c>
      <c r="R66">
        <f t="shared" si="5"/>
        <v>1.2228188633100238E-3</v>
      </c>
      <c r="S66">
        <f>R66-(bitcoin_futures!S70/100/360)</f>
        <v>1.0737355299766905E-3</v>
      </c>
    </row>
    <row r="67" spans="1:19">
      <c r="A67" t="str">
        <f>bitcoin_futures!A71</f>
        <v>29.03.2024</v>
      </c>
      <c r="B67">
        <f>ROUND(bitcoin_futures!D71/bitcoin_futures!B71, 0)</f>
        <v>1718</v>
      </c>
      <c r="C67">
        <f t="shared" si="7"/>
        <v>1770</v>
      </c>
      <c r="D67">
        <f t="shared" si="7"/>
        <v>69720.3</v>
      </c>
      <c r="E67">
        <f t="shared" si="7"/>
        <v>35180</v>
      </c>
      <c r="F67">
        <f>'Future Returns'!S67*F$4</f>
        <v>17882.5</v>
      </c>
      <c r="I67">
        <f>(C67-C66)*bitcoin_futures!B71</f>
        <v>0</v>
      </c>
      <c r="J67">
        <f>C67*bitcoin_futures!B71</f>
        <v>71631.899999999994</v>
      </c>
      <c r="K67">
        <f t="shared" si="3"/>
        <v>0</v>
      </c>
      <c r="M67">
        <f>-'Future CF'!Q67</f>
        <v>0</v>
      </c>
      <c r="O67">
        <f t="shared" si="0"/>
        <v>124694.39999999999</v>
      </c>
      <c r="P67">
        <f t="shared" si="4"/>
        <v>0</v>
      </c>
      <c r="Q67">
        <f t="shared" si="2"/>
        <v>555</v>
      </c>
      <c r="R67">
        <f t="shared" si="5"/>
        <v>0</v>
      </c>
      <c r="S67">
        <f>R67-(bitcoin_futures!S71/100/360)</f>
        <v>-1.4877777777777776E-4</v>
      </c>
    </row>
    <row r="68" spans="1:19">
      <c r="A68" t="str">
        <f>bitcoin_futures!A72</f>
        <v>01.04.2024</v>
      </c>
      <c r="B68">
        <f>ROUND(bitcoin_futures!D72/bitcoin_futures!B72, 0)</f>
        <v>1744</v>
      </c>
      <c r="C68">
        <f t="shared" si="7"/>
        <v>1770</v>
      </c>
      <c r="D68">
        <f t="shared" si="7"/>
        <v>69720.3</v>
      </c>
      <c r="E68">
        <f t="shared" si="7"/>
        <v>35180</v>
      </c>
      <c r="F68">
        <f>'Future Returns'!S68*F$4</f>
        <v>17882.5</v>
      </c>
      <c r="I68">
        <f>(C68-C67)*bitcoin_futures!B72</f>
        <v>0</v>
      </c>
      <c r="J68">
        <f>C68*bitcoin_futures!B72</f>
        <v>70357.5</v>
      </c>
      <c r="K68">
        <f t="shared" si="3"/>
        <v>-1274.3999999999942</v>
      </c>
      <c r="M68">
        <f>-'Future CF'!Q68</f>
        <v>1150</v>
      </c>
      <c r="O68">
        <f t="shared" si="0"/>
        <v>123420</v>
      </c>
      <c r="P68">
        <f t="shared" si="4"/>
        <v>-124.39999999999418</v>
      </c>
      <c r="Q68">
        <f t="shared" si="2"/>
        <v>0</v>
      </c>
      <c r="R68">
        <f t="shared" si="5"/>
        <v>-1.0079403662290891E-3</v>
      </c>
      <c r="S68">
        <f>R68-(bitcoin_futures!S72/100/360)</f>
        <v>-1.157690366229089E-3</v>
      </c>
    </row>
    <row r="69" spans="1:19">
      <c r="A69" t="str">
        <f>bitcoin_futures!A73</f>
        <v>02.04.2024</v>
      </c>
      <c r="B69">
        <f>ROUND(bitcoin_futures!D73/bitcoin_futures!B73, 0)</f>
        <v>1757</v>
      </c>
      <c r="C69">
        <f t="shared" si="7"/>
        <v>1770</v>
      </c>
      <c r="D69">
        <f t="shared" si="7"/>
        <v>69720.3</v>
      </c>
      <c r="E69">
        <f t="shared" si="7"/>
        <v>35180</v>
      </c>
      <c r="F69">
        <f>'Future Returns'!S69*F$4</f>
        <v>17595</v>
      </c>
      <c r="I69">
        <f>(C69-C68)*bitcoin_futures!B73</f>
        <v>0</v>
      </c>
      <c r="J69">
        <f>C69*bitcoin_futures!B73</f>
        <v>66552</v>
      </c>
      <c r="K69">
        <f t="shared" si="3"/>
        <v>-3805.5</v>
      </c>
      <c r="M69">
        <f>-'Future CF'!Q69</f>
        <v>3830</v>
      </c>
      <c r="O69">
        <f t="shared" si="0"/>
        <v>119327</v>
      </c>
      <c r="P69">
        <f t="shared" si="4"/>
        <v>24.5</v>
      </c>
      <c r="Q69">
        <f t="shared" si="2"/>
        <v>-287.5</v>
      </c>
      <c r="R69">
        <f t="shared" si="5"/>
        <v>2.0531815934365233E-4</v>
      </c>
      <c r="S69">
        <f>R69-(bitcoin_futures!S73/100/360)</f>
        <v>5.567927045476345E-5</v>
      </c>
    </row>
    <row r="70" spans="1:19">
      <c r="A70" t="str">
        <f>bitcoin_futures!A74</f>
        <v>03.04.2024</v>
      </c>
      <c r="B70">
        <f>ROUND(bitcoin_futures!D74/bitcoin_futures!B74, 0)</f>
        <v>1755</v>
      </c>
      <c r="C70">
        <f t="shared" si="7"/>
        <v>1770</v>
      </c>
      <c r="D70">
        <f t="shared" si="7"/>
        <v>69720.3</v>
      </c>
      <c r="E70">
        <f t="shared" si="7"/>
        <v>35180</v>
      </c>
      <c r="F70">
        <f>'Future Returns'!S70*F$4</f>
        <v>16637.5</v>
      </c>
      <c r="I70">
        <f>(C70-C69)*bitcoin_futures!B74</f>
        <v>0</v>
      </c>
      <c r="J70">
        <f>C70*bitcoin_futures!B74</f>
        <v>66445.8</v>
      </c>
      <c r="K70">
        <f t="shared" si="3"/>
        <v>-106.19999999999709</v>
      </c>
      <c r="M70">
        <f>-'Future CF'!Q70</f>
        <v>245</v>
      </c>
      <c r="O70">
        <f t="shared" si="0"/>
        <v>118263.3</v>
      </c>
      <c r="P70">
        <f t="shared" si="4"/>
        <v>138.80000000000291</v>
      </c>
      <c r="Q70">
        <f t="shared" si="2"/>
        <v>-957.5</v>
      </c>
      <c r="R70">
        <f t="shared" si="5"/>
        <v>1.1736523503065018E-3</v>
      </c>
      <c r="S70">
        <f>R70-(bitcoin_futures!S74/100/360)</f>
        <v>1.0243745725287241E-3</v>
      </c>
    </row>
    <row r="71" spans="1:19">
      <c r="A71" t="str">
        <f>bitcoin_futures!A75</f>
        <v>04.04.2024</v>
      </c>
      <c r="B71">
        <f>ROUND(bitcoin_futures!D75/bitcoin_futures!B75, 0)</f>
        <v>1758</v>
      </c>
      <c r="C71">
        <f t="shared" si="7"/>
        <v>1770</v>
      </c>
      <c r="D71">
        <f t="shared" si="7"/>
        <v>69720.3</v>
      </c>
      <c r="E71">
        <f t="shared" si="7"/>
        <v>35180</v>
      </c>
      <c r="F71">
        <f>'Future Returns'!S71*F$4</f>
        <v>16576.25</v>
      </c>
      <c r="I71">
        <f>(C71-C70)*bitcoin_futures!B75</f>
        <v>0</v>
      </c>
      <c r="J71">
        <f>C71*bitcoin_futures!B75</f>
        <v>69171.599999999991</v>
      </c>
      <c r="K71">
        <f t="shared" si="3"/>
        <v>2725.7999999999884</v>
      </c>
      <c r="M71">
        <f>-'Future CF'!Q71</f>
        <v>-2535</v>
      </c>
      <c r="O71">
        <f t="shared" si="0"/>
        <v>120927.84999999999</v>
      </c>
      <c r="P71">
        <f t="shared" si="4"/>
        <v>190.79999999998836</v>
      </c>
      <c r="Q71">
        <f t="shared" si="2"/>
        <v>-61.25</v>
      </c>
      <c r="R71">
        <f t="shared" si="5"/>
        <v>1.5778003164696004E-3</v>
      </c>
      <c r="S71">
        <f>R71-(bitcoin_futures!S75/100/360)</f>
        <v>1.428855872025156E-3</v>
      </c>
    </row>
    <row r="72" spans="1:19">
      <c r="A72" t="str">
        <f>bitcoin_futures!A76</f>
        <v>05.04.2024</v>
      </c>
      <c r="B72">
        <f>ROUND(bitcoin_futures!D76/bitcoin_futures!B76, 0)</f>
        <v>1765</v>
      </c>
      <c r="C72">
        <f t="shared" si="7"/>
        <v>1770</v>
      </c>
      <c r="D72">
        <f t="shared" si="7"/>
        <v>69720.3</v>
      </c>
      <c r="E72">
        <f t="shared" si="7"/>
        <v>35180</v>
      </c>
      <c r="F72">
        <f>'Future Returns'!S72*F$4</f>
        <v>17210</v>
      </c>
      <c r="I72">
        <f>(C72-C71)*bitcoin_futures!B76</f>
        <v>0</v>
      </c>
      <c r="J72">
        <f>C72*bitcoin_futures!B76</f>
        <v>67985.7</v>
      </c>
      <c r="K72">
        <f t="shared" si="3"/>
        <v>-1185.8999999999942</v>
      </c>
      <c r="M72">
        <f>-'Future CF'!Q72</f>
        <v>1085</v>
      </c>
      <c r="O72">
        <f t="shared" si="0"/>
        <v>120375.7</v>
      </c>
      <c r="P72">
        <f t="shared" si="4"/>
        <v>-100.89999999999418</v>
      </c>
      <c r="Q72">
        <f t="shared" si="2"/>
        <v>633.75</v>
      </c>
      <c r="R72">
        <f t="shared" si="5"/>
        <v>-8.3820904052889559E-4</v>
      </c>
      <c r="S72">
        <f>R72-(bitcoin_futures!S76/100/360)</f>
        <v>-9.8693126275111787E-4</v>
      </c>
    </row>
    <row r="73" spans="1:19">
      <c r="A73" t="str">
        <f>bitcoin_futures!A77</f>
        <v>08.04.2024</v>
      </c>
      <c r="B73">
        <f>ROUND(bitcoin_futures!D77/bitcoin_futures!B77, 0)</f>
        <v>1754</v>
      </c>
      <c r="C73">
        <f t="shared" si="7"/>
        <v>1770</v>
      </c>
      <c r="D73">
        <f t="shared" si="7"/>
        <v>69720.3</v>
      </c>
      <c r="E73">
        <f t="shared" si="7"/>
        <v>35180</v>
      </c>
      <c r="F73">
        <f>'Future Returns'!S73*F$4</f>
        <v>16938.75</v>
      </c>
      <c r="I73">
        <f>(C73-C72)*bitcoin_futures!B77</f>
        <v>0</v>
      </c>
      <c r="J73">
        <f>C73*bitcoin_futures!B77</f>
        <v>72481.5</v>
      </c>
      <c r="K73">
        <f t="shared" si="3"/>
        <v>4495.8000000000029</v>
      </c>
      <c r="M73">
        <f>-'Future CF'!Q73</f>
        <v>-4355</v>
      </c>
      <c r="O73">
        <f t="shared" si="0"/>
        <v>124600.25</v>
      </c>
      <c r="P73">
        <f t="shared" si="4"/>
        <v>140.80000000000291</v>
      </c>
      <c r="Q73">
        <f t="shared" si="2"/>
        <v>-271.25</v>
      </c>
      <c r="R73">
        <f t="shared" si="5"/>
        <v>1.1300137840815159E-3</v>
      </c>
      <c r="S73">
        <f>R73-(bitcoin_futures!S77/100/360)</f>
        <v>9.8065267297040471E-4</v>
      </c>
    </row>
    <row r="74" spans="1:19">
      <c r="A74" t="str">
        <f>bitcoin_futures!A78</f>
        <v>09.04.2024</v>
      </c>
      <c r="B74">
        <f>ROUND(bitcoin_futures!D78/bitcoin_futures!B78, 0)</f>
        <v>1751</v>
      </c>
      <c r="C74">
        <f t="shared" si="7"/>
        <v>1770</v>
      </c>
      <c r="D74">
        <f t="shared" si="7"/>
        <v>69720.3</v>
      </c>
      <c r="E74">
        <f t="shared" si="7"/>
        <v>35180</v>
      </c>
      <c r="F74">
        <f>'Future Returns'!S74*F$4</f>
        <v>18027.5</v>
      </c>
      <c r="I74">
        <f>(C74-C73)*bitcoin_futures!B78</f>
        <v>0</v>
      </c>
      <c r="J74">
        <f>C74*bitcoin_futures!B78</f>
        <v>69614.099999999991</v>
      </c>
      <c r="K74">
        <f t="shared" si="3"/>
        <v>-2867.4000000000087</v>
      </c>
      <c r="M74">
        <f>-'Future CF'!Q74</f>
        <v>2755</v>
      </c>
      <c r="O74">
        <f t="shared" si="0"/>
        <v>122821.59999999999</v>
      </c>
      <c r="P74">
        <f t="shared" si="4"/>
        <v>-112.40000000000873</v>
      </c>
      <c r="Q74">
        <f t="shared" si="2"/>
        <v>1088.75</v>
      </c>
      <c r="R74">
        <f t="shared" si="5"/>
        <v>-9.1514847551252168E-4</v>
      </c>
      <c r="S74">
        <f>R74-(bitcoin_futures!S78/100/360)</f>
        <v>-1.0646484755125218E-3</v>
      </c>
    </row>
    <row r="75" spans="1:19">
      <c r="A75" t="str">
        <f>bitcoin_futures!A79</f>
        <v>10.04.2024</v>
      </c>
      <c r="B75">
        <f>ROUND(bitcoin_futures!D79/bitcoin_futures!B79, 0)</f>
        <v>1739</v>
      </c>
      <c r="C75">
        <f t="shared" si="7"/>
        <v>1770</v>
      </c>
      <c r="D75">
        <f t="shared" si="7"/>
        <v>69720.3</v>
      </c>
      <c r="E75">
        <f t="shared" si="7"/>
        <v>35180</v>
      </c>
      <c r="F75">
        <f>'Future Returns'!S75*F$4</f>
        <v>17338.75</v>
      </c>
      <c r="I75">
        <f>(C75-C74)*bitcoin_futures!B79</f>
        <v>0</v>
      </c>
      <c r="J75">
        <f>C75*bitcoin_futures!B79</f>
        <v>70800</v>
      </c>
      <c r="K75">
        <f t="shared" si="3"/>
        <v>1185.9000000000087</v>
      </c>
      <c r="M75">
        <f>-'Future CF'!Q75</f>
        <v>-1055</v>
      </c>
      <c r="O75">
        <f t="shared" si="0"/>
        <v>123318.75</v>
      </c>
      <c r="P75">
        <f t="shared" si="4"/>
        <v>130.90000000000873</v>
      </c>
      <c r="Q75">
        <f t="shared" si="2"/>
        <v>-688.75</v>
      </c>
      <c r="R75">
        <f t="shared" si="5"/>
        <v>1.0614768638184276E-3</v>
      </c>
      <c r="S75">
        <f>R75-(bitcoin_futures!S79/100/360)</f>
        <v>9.1178241937398311E-4</v>
      </c>
    </row>
    <row r="76" spans="1:19">
      <c r="A76" t="str">
        <f>bitcoin_futures!A80</f>
        <v>11.04.2024</v>
      </c>
      <c r="B76">
        <f>ROUND(bitcoin_futures!D80/bitcoin_futures!B80, 0)</f>
        <v>1749</v>
      </c>
      <c r="C76">
        <f t="shared" si="7"/>
        <v>1770</v>
      </c>
      <c r="D76">
        <f t="shared" si="7"/>
        <v>69720.3</v>
      </c>
      <c r="E76">
        <f t="shared" si="7"/>
        <v>35180</v>
      </c>
      <c r="F76">
        <f>'Future Returns'!S76*F$4</f>
        <v>17602.5</v>
      </c>
      <c r="I76">
        <f>(C76-C75)*bitcoin_futures!B80</f>
        <v>0</v>
      </c>
      <c r="J76">
        <f>C76*bitcoin_futures!B80</f>
        <v>71100.900000000009</v>
      </c>
      <c r="K76">
        <f t="shared" si="3"/>
        <v>300.90000000000873</v>
      </c>
      <c r="M76">
        <f>-'Future CF'!Q76</f>
        <v>-390</v>
      </c>
      <c r="O76">
        <f t="shared" si="0"/>
        <v>123883.40000000001</v>
      </c>
      <c r="P76">
        <f t="shared" si="4"/>
        <v>-89.099999999991269</v>
      </c>
      <c r="Q76">
        <f t="shared" si="2"/>
        <v>263.75</v>
      </c>
      <c r="R76">
        <f t="shared" si="5"/>
        <v>-7.1922469031356312E-4</v>
      </c>
      <c r="S76">
        <f>R76-(bitcoin_futures!S80/100/360)</f>
        <v>-8.6883580142467422E-4</v>
      </c>
    </row>
    <row r="77" spans="1:19">
      <c r="A77" t="str">
        <f>bitcoin_futures!A81</f>
        <v>12.04.2024</v>
      </c>
      <c r="B77">
        <f>ROUND(bitcoin_futures!D81/bitcoin_futures!B81, 0)</f>
        <v>1752</v>
      </c>
      <c r="C77">
        <f t="shared" si="7"/>
        <v>1770</v>
      </c>
      <c r="D77">
        <f t="shared" si="7"/>
        <v>69720.3</v>
      </c>
      <c r="E77">
        <f t="shared" si="7"/>
        <v>35180</v>
      </c>
      <c r="F77">
        <f>'Future Returns'!S77*F$4</f>
        <v>17700</v>
      </c>
      <c r="I77">
        <f>(C77-C76)*bitcoin_futures!B81</f>
        <v>0</v>
      </c>
      <c r="J77">
        <f>C77*bitcoin_futures!B81</f>
        <v>67507.8</v>
      </c>
      <c r="K77">
        <f t="shared" si="3"/>
        <v>-3593.1000000000058</v>
      </c>
      <c r="M77">
        <f>-'Future CF'!Q77</f>
        <v>3630</v>
      </c>
      <c r="O77">
        <f t="shared" ref="O77:O140" si="8">J77+E77+F77</f>
        <v>120387.8</v>
      </c>
      <c r="P77">
        <f t="shared" si="4"/>
        <v>36.899999999994179</v>
      </c>
      <c r="Q77">
        <f t="shared" si="2"/>
        <v>97.5</v>
      </c>
      <c r="R77">
        <f t="shared" si="5"/>
        <v>3.0650946358347093E-4</v>
      </c>
      <c r="S77">
        <f>R77-(bitcoin_futures!S81/100/360)</f>
        <v>1.5717613025013758E-4</v>
      </c>
    </row>
    <row r="78" spans="1:19" s="3" customFormat="1">
      <c r="A78" s="3" t="str">
        <f>bitcoin_futures!A82</f>
        <v>15.04.2024</v>
      </c>
      <c r="B78">
        <f>ROUND(bitcoin_futures!D82/bitcoin_futures!B82, 0)</f>
        <v>1751</v>
      </c>
      <c r="C78" s="3">
        <f>B78</f>
        <v>1751</v>
      </c>
      <c r="D78" s="3">
        <f>B78*bitcoin_futures!B82</f>
        <v>63176.079999999994</v>
      </c>
      <c r="E78" s="3">
        <f>'Future Returns'!S78</f>
        <v>33982.5</v>
      </c>
      <c r="F78" s="3">
        <f>'Future Returns'!S78*F$4</f>
        <v>16991.25</v>
      </c>
      <c r="I78">
        <f>(C78-C77)*bitcoin_futures!B82</f>
        <v>-685.52</v>
      </c>
      <c r="J78">
        <f>C78*bitcoin_futures!B82</f>
        <v>63176.079999999994</v>
      </c>
      <c r="K78">
        <f t="shared" si="3"/>
        <v>-3646.2000000000085</v>
      </c>
      <c r="M78">
        <f>-'Future CF'!Q78</f>
        <v>3610</v>
      </c>
      <c r="O78">
        <f t="shared" si="8"/>
        <v>114149.82999999999</v>
      </c>
      <c r="P78">
        <f t="shared" si="4"/>
        <v>-36.200000000008458</v>
      </c>
      <c r="Q78">
        <f t="shared" ref="Q78:Q141" si="9">O78-O77-K78</f>
        <v>-2591.7700000000073</v>
      </c>
      <c r="R78">
        <f t="shared" si="5"/>
        <v>-3.1712706011045714E-4</v>
      </c>
      <c r="S78">
        <f>R78-(bitcoin_futures!S82/100/360)</f>
        <v>-4.6693261566601273E-4</v>
      </c>
    </row>
    <row r="79" spans="1:19">
      <c r="A79" t="str">
        <f>bitcoin_futures!A83</f>
        <v>16.04.2024</v>
      </c>
      <c r="B79">
        <f>ROUND(bitcoin_futures!D83/bitcoin_futures!B83, 0)</f>
        <v>1759</v>
      </c>
      <c r="C79">
        <f t="shared" ref="C79:E99" si="10">C$78</f>
        <v>1751</v>
      </c>
      <c r="D79">
        <f t="shared" si="10"/>
        <v>63176.079999999994</v>
      </c>
      <c r="E79">
        <f t="shared" si="10"/>
        <v>33982.5</v>
      </c>
      <c r="F79">
        <f>'Future Returns'!S79*F$4</f>
        <v>16085</v>
      </c>
      <c r="I79">
        <f>(C79-C78)*bitcoin_futures!B83</f>
        <v>0</v>
      </c>
      <c r="J79">
        <f>C79*bitcoin_futures!B83</f>
        <v>62598.25</v>
      </c>
      <c r="K79">
        <f t="shared" ref="K79:K142" si="11">J79-J78-I79</f>
        <v>-577.82999999999447</v>
      </c>
      <c r="M79">
        <f>-'Future CF'!Q79</f>
        <v>655</v>
      </c>
      <c r="O79">
        <f t="shared" si="8"/>
        <v>112665.75</v>
      </c>
      <c r="P79">
        <f t="shared" si="4"/>
        <v>77.17000000000553</v>
      </c>
      <c r="Q79">
        <f t="shared" si="9"/>
        <v>-906.24999999999272</v>
      </c>
      <c r="R79">
        <f t="shared" si="5"/>
        <v>6.84946401191183E-4</v>
      </c>
      <c r="S79">
        <f>R79-(bitcoin_futures!S83/100/360)</f>
        <v>5.3514084563562742E-4</v>
      </c>
    </row>
    <row r="80" spans="1:19">
      <c r="A80" t="str">
        <f>bitcoin_futures!A84</f>
        <v>17.04.2024</v>
      </c>
      <c r="B80">
        <f>ROUND(bitcoin_futures!D84/bitcoin_futures!B84, 0)</f>
        <v>1757</v>
      </c>
      <c r="C80">
        <f t="shared" si="10"/>
        <v>1751</v>
      </c>
      <c r="D80">
        <f t="shared" si="10"/>
        <v>63176.079999999994</v>
      </c>
      <c r="E80">
        <f t="shared" si="10"/>
        <v>33982.5</v>
      </c>
      <c r="F80">
        <f>'Future Returns'!S80*F$4</f>
        <v>15921.25</v>
      </c>
      <c r="I80">
        <f>(C80-C79)*bitcoin_futures!B84</f>
        <v>0</v>
      </c>
      <c r="J80">
        <f>C80*bitcoin_futures!B84</f>
        <v>60864.759999999995</v>
      </c>
      <c r="K80">
        <f t="shared" si="11"/>
        <v>-1733.4900000000052</v>
      </c>
      <c r="M80">
        <f>-'Future CF'!Q80</f>
        <v>1840</v>
      </c>
      <c r="O80">
        <f t="shared" si="8"/>
        <v>110768.51</v>
      </c>
      <c r="P80">
        <f t="shared" ref="P80:P143" si="12">K80+M80</f>
        <v>106.50999999999476</v>
      </c>
      <c r="Q80">
        <f t="shared" si="9"/>
        <v>-163.75</v>
      </c>
      <c r="R80">
        <f t="shared" ref="R80:R143" si="13">P80/O80</f>
        <v>9.6155486789516957E-4</v>
      </c>
      <c r="S80">
        <f>R80-(bitcoin_futures!S84/100/360)</f>
        <v>8.1172153456183626E-4</v>
      </c>
    </row>
    <row r="81" spans="1:19">
      <c r="A81" t="str">
        <f>bitcoin_futures!A85</f>
        <v>18.04.2024</v>
      </c>
      <c r="B81">
        <f>ROUND(bitcoin_futures!D85/bitcoin_futures!B85, 0)</f>
        <v>1750</v>
      </c>
      <c r="C81">
        <f t="shared" si="10"/>
        <v>1751</v>
      </c>
      <c r="D81">
        <f t="shared" si="10"/>
        <v>63176.079999999994</v>
      </c>
      <c r="E81">
        <f t="shared" si="10"/>
        <v>33982.5</v>
      </c>
      <c r="F81">
        <f>'Future Returns'!S81*F$4</f>
        <v>15461.25</v>
      </c>
      <c r="I81">
        <f>(C81-C80)*bitcoin_futures!B85</f>
        <v>0</v>
      </c>
      <c r="J81">
        <f>C81*bitcoin_futures!B85</f>
        <v>63403.71</v>
      </c>
      <c r="K81">
        <f t="shared" si="11"/>
        <v>2538.9500000000044</v>
      </c>
      <c r="M81">
        <f>-'Future CF'!Q81</f>
        <v>-2520</v>
      </c>
      <c r="O81">
        <f t="shared" si="8"/>
        <v>112847.45999999999</v>
      </c>
      <c r="P81">
        <f t="shared" si="12"/>
        <v>18.950000000004366</v>
      </c>
      <c r="Q81">
        <f t="shared" si="9"/>
        <v>-460.00000000000728</v>
      </c>
      <c r="R81">
        <f t="shared" si="13"/>
        <v>1.6792580001361455E-4</v>
      </c>
      <c r="S81">
        <f>R81-(bitcoin_futures!S85/100/360)</f>
        <v>1.8120244458058989E-5</v>
      </c>
    </row>
    <row r="82" spans="1:19">
      <c r="A82" t="str">
        <f>bitcoin_futures!A86</f>
        <v>19.04.2024</v>
      </c>
      <c r="B82">
        <f>ROUND(bitcoin_futures!D86/bitcoin_futures!B86, 0)</f>
        <v>1752</v>
      </c>
      <c r="C82">
        <f t="shared" si="10"/>
        <v>1751</v>
      </c>
      <c r="D82">
        <f t="shared" si="10"/>
        <v>63176.079999999994</v>
      </c>
      <c r="E82">
        <f t="shared" si="10"/>
        <v>33982.5</v>
      </c>
      <c r="F82">
        <f>'Future Returns'!S82*F$4</f>
        <v>16091.25</v>
      </c>
      <c r="I82">
        <f>(C82-C81)*bitcoin_futures!B86</f>
        <v>0</v>
      </c>
      <c r="J82">
        <f>C82*bitcoin_futures!B86</f>
        <v>64209.170000000006</v>
      </c>
      <c r="K82">
        <f t="shared" si="11"/>
        <v>805.4600000000064</v>
      </c>
      <c r="M82">
        <f>-'Future CF'!Q82</f>
        <v>-690</v>
      </c>
      <c r="O82">
        <f t="shared" si="8"/>
        <v>114282.92000000001</v>
      </c>
      <c r="P82">
        <f t="shared" si="12"/>
        <v>115.4600000000064</v>
      </c>
      <c r="Q82">
        <f t="shared" si="9"/>
        <v>630.00000000001455</v>
      </c>
      <c r="R82">
        <f t="shared" si="13"/>
        <v>1.0102997018277657E-3</v>
      </c>
      <c r="S82">
        <f>R82-(bitcoin_futures!S86/100/360)</f>
        <v>8.6054970182776567E-4</v>
      </c>
    </row>
    <row r="83" spans="1:19">
      <c r="A83" t="str">
        <f>bitcoin_futures!A87</f>
        <v>22.04.2024</v>
      </c>
      <c r="B83">
        <f>ROUND(bitcoin_futures!D87/bitcoin_futures!B87, 0)</f>
        <v>1750</v>
      </c>
      <c r="C83">
        <f t="shared" si="10"/>
        <v>1751</v>
      </c>
      <c r="D83">
        <f t="shared" si="10"/>
        <v>63176.079999999994</v>
      </c>
      <c r="E83">
        <f t="shared" si="10"/>
        <v>33982.5</v>
      </c>
      <c r="F83">
        <f>'Future Returns'!S83*F$4</f>
        <v>16263.75</v>
      </c>
      <c r="I83">
        <f>(C83-C82)*bitcoin_futures!B87</f>
        <v>0</v>
      </c>
      <c r="J83">
        <f>C83*bitcoin_futures!B87</f>
        <v>66415.429999999993</v>
      </c>
      <c r="K83">
        <f t="shared" si="11"/>
        <v>2206.2599999999875</v>
      </c>
      <c r="M83">
        <f>-'Future CF'!Q83</f>
        <v>-2300</v>
      </c>
      <c r="O83">
        <f t="shared" si="8"/>
        <v>116661.68</v>
      </c>
      <c r="P83">
        <f t="shared" si="12"/>
        <v>-93.740000000012515</v>
      </c>
      <c r="Q83">
        <f t="shared" si="9"/>
        <v>172.49999999999272</v>
      </c>
      <c r="R83">
        <f t="shared" si="13"/>
        <v>-8.0352005902891615E-4</v>
      </c>
      <c r="S83">
        <f>R83-(bitcoin_futures!S87/100/360)</f>
        <v>-9.5332561458447173E-4</v>
      </c>
    </row>
    <row r="84" spans="1:19">
      <c r="A84" t="str">
        <f>bitcoin_futures!A88</f>
        <v>23.04.2024</v>
      </c>
      <c r="B84">
        <f>ROUND(bitcoin_futures!D88/bitcoin_futures!B88, 0)</f>
        <v>1757</v>
      </c>
      <c r="C84">
        <f t="shared" si="10"/>
        <v>1751</v>
      </c>
      <c r="D84">
        <f t="shared" si="10"/>
        <v>63176.079999999994</v>
      </c>
      <c r="E84">
        <f t="shared" si="10"/>
        <v>33982.5</v>
      </c>
      <c r="F84">
        <f>'Future Returns'!S84*F$4</f>
        <v>16838.75</v>
      </c>
      <c r="I84">
        <f>(C84-C83)*bitcoin_futures!B88</f>
        <v>0</v>
      </c>
      <c r="J84">
        <f>C84*bitcoin_futures!B88</f>
        <v>66362.899999999994</v>
      </c>
      <c r="K84">
        <f t="shared" si="11"/>
        <v>-52.529999999998836</v>
      </c>
      <c r="M84">
        <f>-'Future CF'!Q84</f>
        <v>200</v>
      </c>
      <c r="O84">
        <f t="shared" si="8"/>
        <v>117184.15</v>
      </c>
      <c r="P84">
        <f t="shared" si="12"/>
        <v>147.47000000000116</v>
      </c>
      <c r="Q84">
        <f t="shared" si="9"/>
        <v>575</v>
      </c>
      <c r="R84">
        <f t="shared" si="13"/>
        <v>1.258446641461334E-3</v>
      </c>
      <c r="S84">
        <f>R84-(bitcoin_futures!S88/100/360)</f>
        <v>1.1086410859057784E-3</v>
      </c>
    </row>
    <row r="85" spans="1:19">
      <c r="A85" t="str">
        <f>bitcoin_futures!A89</f>
        <v>24.04.2024</v>
      </c>
      <c r="B85">
        <f>ROUND(bitcoin_futures!D89/bitcoin_futures!B89, 0)</f>
        <v>1764</v>
      </c>
      <c r="C85">
        <f t="shared" si="10"/>
        <v>1751</v>
      </c>
      <c r="D85">
        <f t="shared" si="10"/>
        <v>63176.079999999994</v>
      </c>
      <c r="E85">
        <f t="shared" si="10"/>
        <v>33982.5</v>
      </c>
      <c r="F85">
        <f>'Future Returns'!S85*F$4</f>
        <v>16788.75</v>
      </c>
      <c r="I85">
        <f>(C85-C84)*bitcoin_futures!B89</f>
        <v>0</v>
      </c>
      <c r="J85">
        <f>C85*bitcoin_futures!B89</f>
        <v>63753.909999999996</v>
      </c>
      <c r="K85">
        <f t="shared" si="11"/>
        <v>-2608.989999999998</v>
      </c>
      <c r="M85">
        <f>-'Future CF'!Q85</f>
        <v>2665</v>
      </c>
      <c r="O85">
        <f t="shared" si="8"/>
        <v>114525.16</v>
      </c>
      <c r="P85">
        <f t="shared" si="12"/>
        <v>56.010000000002037</v>
      </c>
      <c r="Q85">
        <f t="shared" si="9"/>
        <v>-49.999999999992724</v>
      </c>
      <c r="R85">
        <f t="shared" si="13"/>
        <v>4.8906283999081103E-4</v>
      </c>
      <c r="S85">
        <f>R85-(bitcoin_futures!S89/100/360)</f>
        <v>3.395906177685888E-4</v>
      </c>
    </row>
    <row r="86" spans="1:19">
      <c r="A86" t="str">
        <f>bitcoin_futures!A90</f>
        <v>25.04.2024</v>
      </c>
      <c r="B86">
        <f>ROUND(bitcoin_futures!D90/bitcoin_futures!B90, 0)</f>
        <v>1754</v>
      </c>
      <c r="C86">
        <f t="shared" si="10"/>
        <v>1751</v>
      </c>
      <c r="D86">
        <f t="shared" si="10"/>
        <v>63176.079999999994</v>
      </c>
      <c r="E86">
        <f t="shared" si="10"/>
        <v>33982.5</v>
      </c>
      <c r="F86">
        <f>'Future Returns'!S86*F$4</f>
        <v>16122.5</v>
      </c>
      <c r="I86">
        <f>(C86-C85)*bitcoin_futures!B90</f>
        <v>0</v>
      </c>
      <c r="J86">
        <f>C86*bitcoin_futures!B90</f>
        <v>64541.86</v>
      </c>
      <c r="K86">
        <f t="shared" si="11"/>
        <v>787.95000000000437</v>
      </c>
      <c r="M86">
        <f>-'Future CF'!Q86</f>
        <v>-780</v>
      </c>
      <c r="O86">
        <f t="shared" si="8"/>
        <v>114646.86</v>
      </c>
      <c r="P86">
        <f t="shared" si="12"/>
        <v>7.9500000000043656</v>
      </c>
      <c r="Q86">
        <f t="shared" si="9"/>
        <v>-666.25000000000728</v>
      </c>
      <c r="R86">
        <f t="shared" si="13"/>
        <v>6.9343373207119373E-5</v>
      </c>
      <c r="S86">
        <f>R86-(bitcoin_futures!S90/100/360)</f>
        <v>-7.9878849015102847E-5</v>
      </c>
    </row>
    <row r="87" spans="1:19">
      <c r="A87" t="str">
        <f>bitcoin_futures!A91</f>
        <v>26.04.2024</v>
      </c>
      <c r="B87">
        <f>ROUND(bitcoin_futures!D91/bitcoin_futures!B91, 0)</f>
        <v>1759</v>
      </c>
      <c r="C87">
        <f t="shared" si="10"/>
        <v>1751</v>
      </c>
      <c r="D87">
        <f t="shared" si="10"/>
        <v>63176.079999999994</v>
      </c>
      <c r="E87">
        <f t="shared" si="10"/>
        <v>33982.5</v>
      </c>
      <c r="F87">
        <f>'Future Returns'!S87*F$4</f>
        <v>16317.5</v>
      </c>
      <c r="I87">
        <f>(C87-C86)*bitcoin_futures!B91</f>
        <v>0</v>
      </c>
      <c r="J87">
        <f>C87*bitcoin_futures!B91</f>
        <v>63596.32</v>
      </c>
      <c r="K87">
        <f t="shared" si="11"/>
        <v>-945.54000000000087</v>
      </c>
      <c r="M87">
        <f>-'Future CF'!Q87</f>
        <v>970</v>
      </c>
      <c r="O87">
        <f t="shared" si="8"/>
        <v>113896.32000000001</v>
      </c>
      <c r="P87">
        <f t="shared" si="12"/>
        <v>24.459999999999127</v>
      </c>
      <c r="Q87">
        <f t="shared" si="9"/>
        <v>195.00000000000728</v>
      </c>
      <c r="R87">
        <f t="shared" si="13"/>
        <v>2.1475671909328701E-4</v>
      </c>
      <c r="S87">
        <f>R87-(bitcoin_futures!S91/100/360)</f>
        <v>6.5395607982175909E-5</v>
      </c>
    </row>
    <row r="88" spans="1:19">
      <c r="A88" t="str">
        <f>bitcoin_futures!A92</f>
        <v>29.04.2024</v>
      </c>
      <c r="B88">
        <f>ROUND(bitcoin_futures!D92/bitcoin_futures!B92, 0)</f>
        <v>1748</v>
      </c>
      <c r="C88">
        <f t="shared" si="10"/>
        <v>1751</v>
      </c>
      <c r="D88">
        <f t="shared" si="10"/>
        <v>63176.079999999994</v>
      </c>
      <c r="E88">
        <f t="shared" si="10"/>
        <v>33982.5</v>
      </c>
      <c r="F88">
        <f>'Future Returns'!S88*F$4</f>
        <v>16075</v>
      </c>
      <c r="I88">
        <f>(C88-C87)*bitcoin_futures!B92</f>
        <v>0</v>
      </c>
      <c r="J88">
        <f>C88*bitcoin_futures!B92</f>
        <v>62808.369999999995</v>
      </c>
      <c r="K88">
        <f t="shared" si="11"/>
        <v>-787.95000000000437</v>
      </c>
      <c r="M88">
        <f>-'Future CF'!Q88</f>
        <v>850</v>
      </c>
      <c r="O88">
        <f t="shared" si="8"/>
        <v>112865.87</v>
      </c>
      <c r="P88">
        <f t="shared" si="12"/>
        <v>62.049999999995634</v>
      </c>
      <c r="Q88">
        <f t="shared" si="9"/>
        <v>-242.50000000000728</v>
      </c>
      <c r="R88">
        <f t="shared" si="13"/>
        <v>5.4976761353982067E-4</v>
      </c>
      <c r="S88">
        <f>R88-(bitcoin_futures!S92/100/360)</f>
        <v>4.0026761353982067E-4</v>
      </c>
    </row>
    <row r="89" spans="1:19">
      <c r="A89" t="str">
        <f>bitcoin_futures!A93</f>
        <v>30.04.2024</v>
      </c>
      <c r="B89">
        <f>ROUND(bitcoin_futures!D93/bitcoin_futures!B93, 0)</f>
        <v>1786</v>
      </c>
      <c r="C89">
        <f t="shared" si="10"/>
        <v>1751</v>
      </c>
      <c r="D89">
        <f t="shared" si="10"/>
        <v>63176.079999999994</v>
      </c>
      <c r="E89">
        <f t="shared" si="10"/>
        <v>33982.5</v>
      </c>
      <c r="F89">
        <f>'Future Returns'!S89*F$4</f>
        <v>15862.5</v>
      </c>
      <c r="I89">
        <f>(C89-C88)*bitcoin_futures!B93</f>
        <v>0</v>
      </c>
      <c r="J89">
        <f>C89*bitcoin_futures!B93</f>
        <v>58781.07</v>
      </c>
      <c r="K89">
        <f t="shared" si="11"/>
        <v>-4027.2999999999956</v>
      </c>
      <c r="M89">
        <f>-'Future CF'!Q89</f>
        <v>4050</v>
      </c>
      <c r="O89">
        <f t="shared" si="8"/>
        <v>108626.07</v>
      </c>
      <c r="P89">
        <f t="shared" si="12"/>
        <v>22.700000000004366</v>
      </c>
      <c r="Q89">
        <f t="shared" si="9"/>
        <v>-212.49999999999272</v>
      </c>
      <c r="R89">
        <f t="shared" si="13"/>
        <v>2.0897377581647171E-4</v>
      </c>
      <c r="S89">
        <f>R89-(bitcoin_futures!S93/100/360)</f>
        <v>5.9557109149805065E-5</v>
      </c>
    </row>
    <row r="90" spans="1:19">
      <c r="A90" t="str">
        <f>bitcoin_futures!A94</f>
        <v>01.05.2024</v>
      </c>
      <c r="B90">
        <f>ROUND(bitcoin_futures!D94/bitcoin_futures!B94, 0)</f>
        <v>1788</v>
      </c>
      <c r="C90">
        <f t="shared" si="10"/>
        <v>1751</v>
      </c>
      <c r="D90">
        <f t="shared" si="10"/>
        <v>63176.079999999994</v>
      </c>
      <c r="E90">
        <f t="shared" si="10"/>
        <v>33982.5</v>
      </c>
      <c r="F90">
        <f>'Future Returns'!S90*F$4</f>
        <v>14850</v>
      </c>
      <c r="I90">
        <f>(C90-C89)*bitcoin_futures!B94</f>
        <v>0</v>
      </c>
      <c r="J90">
        <f>C90*bitcoin_futures!B94</f>
        <v>56714.89</v>
      </c>
      <c r="K90">
        <f t="shared" si="11"/>
        <v>-2066.1800000000003</v>
      </c>
      <c r="M90">
        <f>-'Future CF'!Q90</f>
        <v>2045</v>
      </c>
      <c r="O90">
        <f t="shared" si="8"/>
        <v>105547.39</v>
      </c>
      <c r="P90">
        <f t="shared" si="12"/>
        <v>-21.180000000000291</v>
      </c>
      <c r="Q90">
        <f t="shared" si="9"/>
        <v>-1012.5000000000073</v>
      </c>
      <c r="R90">
        <f t="shared" si="13"/>
        <v>-2.0066815484494967E-4</v>
      </c>
      <c r="S90">
        <f>R90-(bitcoin_futures!S94/100/360)</f>
        <v>-3.4969593262272744E-4</v>
      </c>
    </row>
    <row r="91" spans="1:19">
      <c r="A91" t="str">
        <f>bitcoin_futures!A95</f>
        <v>02.05.2024</v>
      </c>
      <c r="B91">
        <f>ROUND(bitcoin_futures!D95/bitcoin_futures!B95, 0)</f>
        <v>1751</v>
      </c>
      <c r="C91">
        <f t="shared" si="10"/>
        <v>1751</v>
      </c>
      <c r="D91">
        <f t="shared" si="10"/>
        <v>63176.079999999994</v>
      </c>
      <c r="E91">
        <f t="shared" si="10"/>
        <v>33982.5</v>
      </c>
      <c r="F91">
        <f>'Future Returns'!S91*F$4</f>
        <v>14338.75</v>
      </c>
      <c r="I91">
        <f>(C91-C90)*bitcoin_futures!B95</f>
        <v>0</v>
      </c>
      <c r="J91">
        <f>C91*bitcoin_futures!B95</f>
        <v>59183.799999999996</v>
      </c>
      <c r="K91">
        <f t="shared" si="11"/>
        <v>2468.9099999999962</v>
      </c>
      <c r="M91">
        <f>-'Future CF'!Q91</f>
        <v>-2410</v>
      </c>
      <c r="O91">
        <f t="shared" si="8"/>
        <v>107505.04999999999</v>
      </c>
      <c r="P91">
        <f t="shared" si="12"/>
        <v>58.909999999996217</v>
      </c>
      <c r="Q91">
        <f t="shared" si="9"/>
        <v>-511.25000000000728</v>
      </c>
      <c r="R91">
        <f t="shared" si="13"/>
        <v>5.4797425795342848E-4</v>
      </c>
      <c r="S91">
        <f>R91-(bitcoin_futures!S95/100/360)</f>
        <v>3.993075912867618E-4</v>
      </c>
    </row>
    <row r="92" spans="1:19">
      <c r="A92" t="str">
        <f>bitcoin_futures!A96</f>
        <v>03.05.2024</v>
      </c>
      <c r="B92">
        <f>ROUND(bitcoin_futures!D96/bitcoin_futures!B96, 0)</f>
        <v>1745</v>
      </c>
      <c r="C92">
        <f t="shared" si="10"/>
        <v>1751</v>
      </c>
      <c r="D92">
        <f t="shared" si="10"/>
        <v>63176.079999999994</v>
      </c>
      <c r="E92">
        <f t="shared" si="10"/>
        <v>33982.5</v>
      </c>
      <c r="F92">
        <f>'Future Returns'!S92*F$4</f>
        <v>14941.25</v>
      </c>
      <c r="I92">
        <f>(C92-C91)*bitcoin_futures!B96</f>
        <v>0</v>
      </c>
      <c r="J92">
        <f>C92*bitcoin_futures!B96</f>
        <v>61985.399999999994</v>
      </c>
      <c r="K92">
        <f t="shared" si="11"/>
        <v>2801.5999999999985</v>
      </c>
      <c r="M92">
        <f>-'Future CF'!Q92</f>
        <v>-2825</v>
      </c>
      <c r="O92">
        <f t="shared" si="8"/>
        <v>110909.15</v>
      </c>
      <c r="P92">
        <f t="shared" si="12"/>
        <v>-23.400000000001455</v>
      </c>
      <c r="Q92">
        <f t="shared" si="9"/>
        <v>602.50000000000728</v>
      </c>
      <c r="R92">
        <f t="shared" si="13"/>
        <v>-2.109834941481515E-4</v>
      </c>
      <c r="S92">
        <f>R92-(bitcoin_futures!S96/100/360)</f>
        <v>-3.6031682748148487E-4</v>
      </c>
    </row>
    <row r="93" spans="1:19">
      <c r="A93" t="str">
        <f>bitcoin_futures!A97</f>
        <v>06.05.2024</v>
      </c>
      <c r="B93">
        <f>ROUND(bitcoin_futures!D97/bitcoin_futures!B97, 0)</f>
        <v>1751</v>
      </c>
      <c r="C93">
        <f t="shared" si="10"/>
        <v>1751</v>
      </c>
      <c r="D93">
        <f t="shared" si="10"/>
        <v>63176.079999999994</v>
      </c>
      <c r="E93">
        <f t="shared" si="10"/>
        <v>33982.5</v>
      </c>
      <c r="F93">
        <f>'Future Returns'!S93*F$4</f>
        <v>15647.5</v>
      </c>
      <c r="I93">
        <f>(C93-C92)*bitcoin_futures!B97</f>
        <v>0</v>
      </c>
      <c r="J93">
        <f>C93*bitcoin_futures!B97</f>
        <v>63053.509999999995</v>
      </c>
      <c r="K93">
        <f t="shared" si="11"/>
        <v>1068.1100000000006</v>
      </c>
      <c r="M93">
        <f>-'Future CF'!Q93</f>
        <v>-995</v>
      </c>
      <c r="O93">
        <f t="shared" si="8"/>
        <v>112683.51</v>
      </c>
      <c r="P93">
        <f t="shared" si="12"/>
        <v>73.110000000000582</v>
      </c>
      <c r="Q93">
        <f t="shared" si="9"/>
        <v>706.25</v>
      </c>
      <c r="R93">
        <f t="shared" si="13"/>
        <v>6.4880833051793102E-4</v>
      </c>
      <c r="S93">
        <f>R93-(bitcoin_futures!S97/100/360)</f>
        <v>4.9925277496237546E-4</v>
      </c>
    </row>
    <row r="94" spans="1:19">
      <c r="A94" t="str">
        <f>bitcoin_futures!A98</f>
        <v>07.05.2024</v>
      </c>
      <c r="B94">
        <f>ROUND(bitcoin_futures!D98/bitcoin_futures!B98, 0)</f>
        <v>1757</v>
      </c>
      <c r="C94">
        <f t="shared" si="10"/>
        <v>1751</v>
      </c>
      <c r="D94">
        <f t="shared" si="10"/>
        <v>63176.079999999994</v>
      </c>
      <c r="E94">
        <f t="shared" si="10"/>
        <v>33982.5</v>
      </c>
      <c r="F94">
        <f>'Future Returns'!S94*F$4</f>
        <v>15896.25</v>
      </c>
      <c r="I94">
        <f>(C94-C93)*bitcoin_futures!B98</f>
        <v>0</v>
      </c>
      <c r="J94">
        <f>C94*bitcoin_futures!B98</f>
        <v>62913.43</v>
      </c>
      <c r="K94">
        <f t="shared" si="11"/>
        <v>-140.07999999999447</v>
      </c>
      <c r="M94">
        <f>-'Future CF'!Q94</f>
        <v>220</v>
      </c>
      <c r="O94">
        <f t="shared" si="8"/>
        <v>112792.18</v>
      </c>
      <c r="P94">
        <f t="shared" si="12"/>
        <v>79.92000000000553</v>
      </c>
      <c r="Q94">
        <f t="shared" si="9"/>
        <v>248.74999999999272</v>
      </c>
      <c r="R94">
        <f t="shared" si="13"/>
        <v>7.0855976008270727E-4</v>
      </c>
      <c r="S94">
        <f>R94-(bitcoin_futures!S98/100/360)</f>
        <v>5.5900420452715171E-4</v>
      </c>
    </row>
    <row r="95" spans="1:19">
      <c r="A95" t="str">
        <f>bitcoin_futures!A99</f>
        <v>08.05.2024</v>
      </c>
      <c r="B95">
        <f>ROUND(bitcoin_futures!D99/bitcoin_futures!B99, 0)</f>
        <v>1760</v>
      </c>
      <c r="C95">
        <f t="shared" si="10"/>
        <v>1751</v>
      </c>
      <c r="D95">
        <f t="shared" si="10"/>
        <v>63176.079999999994</v>
      </c>
      <c r="E95">
        <f t="shared" si="10"/>
        <v>33982.5</v>
      </c>
      <c r="F95">
        <f>'Future Returns'!S95*F$4</f>
        <v>15841.25</v>
      </c>
      <c r="I95">
        <f>(C95-C94)*bitcoin_futures!B99</f>
        <v>0</v>
      </c>
      <c r="J95">
        <f>C95*bitcoin_futures!B99</f>
        <v>61950.380000000005</v>
      </c>
      <c r="K95">
        <f t="shared" si="11"/>
        <v>-963.04999999999563</v>
      </c>
      <c r="M95">
        <f>-'Future CF'!Q95</f>
        <v>905</v>
      </c>
      <c r="O95">
        <f t="shared" si="8"/>
        <v>111774.13</v>
      </c>
      <c r="P95">
        <f t="shared" si="12"/>
        <v>-58.049999999995634</v>
      </c>
      <c r="Q95">
        <f t="shared" si="9"/>
        <v>-54.999999999992724</v>
      </c>
      <c r="R95">
        <f t="shared" si="13"/>
        <v>-5.1935094462373028E-4</v>
      </c>
      <c r="S95">
        <f>R95-(bitcoin_futures!S99/100/360)</f>
        <v>-6.6885094462373028E-4</v>
      </c>
    </row>
    <row r="96" spans="1:19">
      <c r="A96" t="str">
        <f>bitcoin_futures!A100</f>
        <v>09.05.2024</v>
      </c>
      <c r="B96">
        <f>ROUND(bitcoin_futures!D100/bitcoin_futures!B100, 0)</f>
        <v>1752</v>
      </c>
      <c r="C96">
        <f t="shared" si="10"/>
        <v>1751</v>
      </c>
      <c r="D96">
        <f t="shared" si="10"/>
        <v>63176.079999999994</v>
      </c>
      <c r="E96">
        <f t="shared" si="10"/>
        <v>33982.5</v>
      </c>
      <c r="F96">
        <f>'Future Returns'!S96*F$4</f>
        <v>15615</v>
      </c>
      <c r="I96">
        <f>(C96-C95)*bitcoin_futures!B100</f>
        <v>0</v>
      </c>
      <c r="J96">
        <f>C96*bitcoin_futures!B100</f>
        <v>62300.579999999994</v>
      </c>
      <c r="K96">
        <f t="shared" si="11"/>
        <v>350.19999999998981</v>
      </c>
      <c r="M96">
        <f>-'Future CF'!Q96</f>
        <v>-380</v>
      </c>
      <c r="O96">
        <f t="shared" si="8"/>
        <v>111898.07999999999</v>
      </c>
      <c r="P96">
        <f t="shared" si="12"/>
        <v>-29.800000000010186</v>
      </c>
      <c r="Q96">
        <f t="shared" si="9"/>
        <v>-226.25000000000728</v>
      </c>
      <c r="R96">
        <f t="shared" si="13"/>
        <v>-2.66313774105956E-4</v>
      </c>
      <c r="S96">
        <f>R96-(bitcoin_futures!S100/100/360)</f>
        <v>-4.1559155188373379E-4</v>
      </c>
    </row>
    <row r="97" spans="1:19">
      <c r="A97" t="str">
        <f>bitcoin_futures!A101</f>
        <v>10.05.2024</v>
      </c>
      <c r="B97">
        <f>ROUND(bitcoin_futures!D101/bitcoin_futures!B101, 0)</f>
        <v>1754</v>
      </c>
      <c r="C97">
        <f t="shared" si="10"/>
        <v>1751</v>
      </c>
      <c r="D97">
        <f t="shared" si="10"/>
        <v>63176.079999999994</v>
      </c>
      <c r="E97">
        <f t="shared" si="10"/>
        <v>33982.5</v>
      </c>
      <c r="F97">
        <f>'Future Returns'!S97*F$4</f>
        <v>15710</v>
      </c>
      <c r="I97">
        <f>(C97-C96)*bitcoin_futures!B101</f>
        <v>0</v>
      </c>
      <c r="J97">
        <f>C97*bitcoin_futures!B101</f>
        <v>60549.579999999994</v>
      </c>
      <c r="K97">
        <f t="shared" si="11"/>
        <v>-1751</v>
      </c>
      <c r="M97">
        <f>-'Future CF'!Q97</f>
        <v>1890</v>
      </c>
      <c r="O97">
        <f t="shared" si="8"/>
        <v>110242.07999999999</v>
      </c>
      <c r="P97">
        <f t="shared" si="12"/>
        <v>139</v>
      </c>
      <c r="Q97">
        <f t="shared" si="9"/>
        <v>95</v>
      </c>
      <c r="R97">
        <f t="shared" si="13"/>
        <v>1.2608615512334311E-3</v>
      </c>
      <c r="S97">
        <f>R97-(bitcoin_futures!S101/100/360)</f>
        <v>1.1117782179000978E-3</v>
      </c>
    </row>
    <row r="98" spans="1:19">
      <c r="A98" t="str">
        <f>bitcoin_futures!A102</f>
        <v>13.05.2024</v>
      </c>
      <c r="B98">
        <f>ROUND(bitcoin_futures!D102/bitcoin_futures!B102, 0)</f>
        <v>1750</v>
      </c>
      <c r="C98">
        <f t="shared" si="10"/>
        <v>1751</v>
      </c>
      <c r="D98">
        <f t="shared" si="10"/>
        <v>63176.079999999994</v>
      </c>
      <c r="E98">
        <f t="shared" si="10"/>
        <v>33982.5</v>
      </c>
      <c r="F98">
        <f>'Future Returns'!S98*F$4</f>
        <v>15237.5</v>
      </c>
      <c r="I98">
        <f>(C98-C97)*bitcoin_futures!B102</f>
        <v>0</v>
      </c>
      <c r="J98">
        <f>C98*bitcoin_futures!B102</f>
        <v>63036</v>
      </c>
      <c r="K98">
        <f t="shared" si="11"/>
        <v>2486.4200000000055</v>
      </c>
      <c r="M98">
        <f>-'Future CF'!Q98</f>
        <v>-2530</v>
      </c>
      <c r="O98">
        <f t="shared" si="8"/>
        <v>112256</v>
      </c>
      <c r="P98">
        <f t="shared" si="12"/>
        <v>-43.57999999999447</v>
      </c>
      <c r="Q98">
        <f t="shared" si="9"/>
        <v>-472.49999999999272</v>
      </c>
      <c r="R98">
        <f t="shared" si="13"/>
        <v>-3.8821978335228823E-4</v>
      </c>
      <c r="S98">
        <f>R98-(bitcoin_futures!S102/100/360)</f>
        <v>-5.3763645001895491E-4</v>
      </c>
    </row>
    <row r="99" spans="1:19">
      <c r="A99" t="str">
        <f>bitcoin_futures!A103</f>
        <v>14.05.2024</v>
      </c>
      <c r="B99">
        <f>ROUND(bitcoin_futures!D103/bitcoin_futures!B103, 0)</f>
        <v>1754</v>
      </c>
      <c r="C99">
        <f t="shared" si="10"/>
        <v>1751</v>
      </c>
      <c r="D99">
        <f t="shared" si="10"/>
        <v>63176.079999999994</v>
      </c>
      <c r="E99">
        <f t="shared" si="10"/>
        <v>33982.5</v>
      </c>
      <c r="F99">
        <f>'Future Returns'!S99*F$4</f>
        <v>15870</v>
      </c>
      <c r="I99">
        <f>(C99-C98)*bitcoin_futures!B103</f>
        <v>0</v>
      </c>
      <c r="J99">
        <f>C99*bitcoin_futures!B103</f>
        <v>61407.57</v>
      </c>
      <c r="K99">
        <f t="shared" si="11"/>
        <v>-1628.4300000000003</v>
      </c>
      <c r="M99">
        <f>-'Future CF'!Q99</f>
        <v>1645</v>
      </c>
      <c r="O99">
        <f t="shared" si="8"/>
        <v>111260.07</v>
      </c>
      <c r="P99">
        <f t="shared" si="12"/>
        <v>16.569999999999709</v>
      </c>
      <c r="Q99">
        <f t="shared" si="9"/>
        <v>632.50000000000728</v>
      </c>
      <c r="R99">
        <f t="shared" si="13"/>
        <v>1.4893033951892811E-4</v>
      </c>
      <c r="S99">
        <f>R99-(bitcoin_futures!S103/100/360)</f>
        <v>-2.6410492551636453E-7</v>
      </c>
    </row>
    <row r="100" spans="1:19" s="3" customFormat="1">
      <c r="A100" s="3" t="str">
        <f>bitcoin_futures!A104</f>
        <v>15.05.2024</v>
      </c>
      <c r="B100">
        <f>ROUND(bitcoin_futures!D104/bitcoin_futures!B104, 0)</f>
        <v>1750</v>
      </c>
      <c r="C100" s="3">
        <f>B100</f>
        <v>1750</v>
      </c>
      <c r="D100" s="3">
        <f>B100*bitcoin_futures!B104</f>
        <v>65922.5</v>
      </c>
      <c r="E100" s="3">
        <f>'Future Returns'!S100</f>
        <v>31162.5</v>
      </c>
      <c r="F100" s="3">
        <f>'Future Returns'!S100*F$4</f>
        <v>15581.25</v>
      </c>
      <c r="I100">
        <f>(C100-C99)*bitcoin_futures!B104</f>
        <v>-37.67</v>
      </c>
      <c r="J100">
        <f>C100*bitcoin_futures!B104</f>
        <v>65922.5</v>
      </c>
      <c r="K100">
        <f t="shared" si="11"/>
        <v>4552.6000000000004</v>
      </c>
      <c r="M100">
        <f>-'Future CF'!Q100</f>
        <v>-4660</v>
      </c>
      <c r="O100">
        <f t="shared" si="8"/>
        <v>112666.25</v>
      </c>
      <c r="P100">
        <f t="shared" si="12"/>
        <v>-107.39999999999964</v>
      </c>
      <c r="Q100">
        <f t="shared" si="9"/>
        <v>-3146.4200000000073</v>
      </c>
      <c r="R100">
        <f t="shared" si="13"/>
        <v>-9.5325796323210931E-4</v>
      </c>
      <c r="S100">
        <f>R100-(bitcoin_futures!S104/100/360)</f>
        <v>-1.1022301854543316E-3</v>
      </c>
    </row>
    <row r="101" spans="1:19">
      <c r="A101" t="str">
        <f>bitcoin_futures!A105</f>
        <v>16.05.2024</v>
      </c>
      <c r="B101">
        <f>ROUND(bitcoin_futures!D105/bitcoin_futures!B105, 0)</f>
        <v>1758</v>
      </c>
      <c r="C101">
        <f t="shared" ref="C101:E121" si="14">C$100</f>
        <v>1750</v>
      </c>
      <c r="D101">
        <f t="shared" si="14"/>
        <v>65922.5</v>
      </c>
      <c r="E101">
        <f t="shared" si="14"/>
        <v>31162.5</v>
      </c>
      <c r="F101">
        <f>'Future Returns'!S101*F$4</f>
        <v>16757.5</v>
      </c>
      <c r="I101">
        <f>(C101-C100)*bitcoin_futures!B105</f>
        <v>0</v>
      </c>
      <c r="J101">
        <f>C101*bitcoin_futures!B105</f>
        <v>65012.5</v>
      </c>
      <c r="K101">
        <f t="shared" si="11"/>
        <v>-910</v>
      </c>
      <c r="M101">
        <f>-'Future CF'!Q101</f>
        <v>1035</v>
      </c>
      <c r="O101">
        <f t="shared" si="8"/>
        <v>112932.5</v>
      </c>
      <c r="P101">
        <f t="shared" si="12"/>
        <v>125</v>
      </c>
      <c r="Q101">
        <f t="shared" si="9"/>
        <v>1176.25</v>
      </c>
      <c r="R101">
        <f t="shared" si="13"/>
        <v>1.1068558652292297E-3</v>
      </c>
      <c r="S101">
        <f>R101-(bitcoin_futures!S105/100/360)</f>
        <v>9.5818919856256301E-4</v>
      </c>
    </row>
    <row r="102" spans="1:19">
      <c r="A102" t="str">
        <f>bitcoin_futures!A106</f>
        <v>17.05.2024</v>
      </c>
      <c r="B102">
        <f>ROUND(bitcoin_futures!D106/bitcoin_futures!B106, 0)</f>
        <v>1747</v>
      </c>
      <c r="C102">
        <f t="shared" si="14"/>
        <v>1750</v>
      </c>
      <c r="D102">
        <f t="shared" si="14"/>
        <v>65922.5</v>
      </c>
      <c r="E102">
        <f t="shared" si="14"/>
        <v>31162.5</v>
      </c>
      <c r="F102">
        <f>'Future Returns'!S102*F$4</f>
        <v>16498.75</v>
      </c>
      <c r="I102">
        <f>(C102-C101)*bitcoin_futures!B106</f>
        <v>0</v>
      </c>
      <c r="J102">
        <f>C102*bitcoin_futures!B106</f>
        <v>66990</v>
      </c>
      <c r="K102">
        <f t="shared" si="11"/>
        <v>1977.5</v>
      </c>
      <c r="M102">
        <f>-'Future CF'!Q102</f>
        <v>-1920</v>
      </c>
      <c r="O102">
        <f t="shared" si="8"/>
        <v>114651.25</v>
      </c>
      <c r="P102">
        <f t="shared" si="12"/>
        <v>57.5</v>
      </c>
      <c r="Q102">
        <f t="shared" si="9"/>
        <v>-258.75</v>
      </c>
      <c r="R102">
        <f t="shared" si="13"/>
        <v>5.0152091669301466E-4</v>
      </c>
      <c r="S102">
        <f>R102-(bitcoin_futures!S106/100/360)</f>
        <v>3.5243758335968135E-4</v>
      </c>
    </row>
    <row r="103" spans="1:19">
      <c r="A103" t="str">
        <f>bitcoin_futures!A107</f>
        <v>20.05.2024</v>
      </c>
      <c r="B103">
        <f>ROUND(bitcoin_futures!D107/bitcoin_futures!B107, 0)</f>
        <v>1735</v>
      </c>
      <c r="C103">
        <f t="shared" si="14"/>
        <v>1750</v>
      </c>
      <c r="D103">
        <f t="shared" si="14"/>
        <v>65922.5</v>
      </c>
      <c r="E103">
        <f t="shared" si="14"/>
        <v>31162.5</v>
      </c>
      <c r="F103">
        <f>'Future Returns'!S103*F$4</f>
        <v>16978.75</v>
      </c>
      <c r="I103">
        <f>(C103-C102)*bitcoin_futures!B107</f>
        <v>0</v>
      </c>
      <c r="J103">
        <f>C103*bitcoin_futures!B107</f>
        <v>69947.5</v>
      </c>
      <c r="K103">
        <f t="shared" si="11"/>
        <v>2957.5</v>
      </c>
      <c r="M103">
        <f>-'Future CF'!Q103</f>
        <v>-3080</v>
      </c>
      <c r="O103">
        <f t="shared" si="8"/>
        <v>118088.75</v>
      </c>
      <c r="P103">
        <f t="shared" si="12"/>
        <v>-122.5</v>
      </c>
      <c r="Q103">
        <f t="shared" si="9"/>
        <v>480</v>
      </c>
      <c r="R103">
        <f t="shared" si="13"/>
        <v>-1.0373553788993448E-3</v>
      </c>
      <c r="S103">
        <f>R103-(bitcoin_futures!S107/100/360)</f>
        <v>-1.1866609344549004E-3</v>
      </c>
    </row>
    <row r="104" spans="1:19">
      <c r="A104" t="str">
        <f>bitcoin_futures!A108</f>
        <v>21.05.2024</v>
      </c>
      <c r="B104">
        <f>ROUND(bitcoin_futures!D108/bitcoin_futures!B108, 0)</f>
        <v>1763</v>
      </c>
      <c r="C104">
        <f t="shared" si="14"/>
        <v>1750</v>
      </c>
      <c r="D104">
        <f t="shared" si="14"/>
        <v>65922.5</v>
      </c>
      <c r="E104">
        <f t="shared" si="14"/>
        <v>31162.5</v>
      </c>
      <c r="F104">
        <f>'Future Returns'!S104*F$4</f>
        <v>17748.75</v>
      </c>
      <c r="I104">
        <f>(C104-C103)*bitcoin_futures!B108</f>
        <v>0</v>
      </c>
      <c r="J104">
        <f>C104*bitcoin_futures!B108</f>
        <v>69072.5</v>
      </c>
      <c r="K104">
        <f t="shared" si="11"/>
        <v>-875</v>
      </c>
      <c r="M104">
        <f>-'Future CF'!Q104</f>
        <v>935</v>
      </c>
      <c r="O104">
        <f t="shared" si="8"/>
        <v>117983.75</v>
      </c>
      <c r="P104">
        <f t="shared" si="12"/>
        <v>60</v>
      </c>
      <c r="Q104">
        <f t="shared" si="9"/>
        <v>770</v>
      </c>
      <c r="R104">
        <f t="shared" si="13"/>
        <v>5.0854460889741175E-4</v>
      </c>
      <c r="S104">
        <f>R104-(bitcoin_futures!S108/100/360)</f>
        <v>3.5937794223074506E-4</v>
      </c>
    </row>
    <row r="105" spans="1:19">
      <c r="A105" t="str">
        <f>bitcoin_futures!A109</f>
        <v>22.05.2024</v>
      </c>
      <c r="B105">
        <f>ROUND(bitcoin_futures!D109/bitcoin_futures!B109, 0)</f>
        <v>1753</v>
      </c>
      <c r="C105">
        <f t="shared" si="14"/>
        <v>1750</v>
      </c>
      <c r="D105">
        <f t="shared" si="14"/>
        <v>65922.5</v>
      </c>
      <c r="E105">
        <f t="shared" si="14"/>
        <v>31162.5</v>
      </c>
      <c r="F105">
        <f>'Future Returns'!S105*F$4</f>
        <v>17515</v>
      </c>
      <c r="I105">
        <f>(C105-C104)*bitcoin_futures!B109</f>
        <v>0</v>
      </c>
      <c r="J105">
        <f>C105*bitcoin_futures!B109</f>
        <v>69492.5</v>
      </c>
      <c r="K105">
        <f t="shared" si="11"/>
        <v>420</v>
      </c>
      <c r="M105">
        <f>-'Future CF'!Q105</f>
        <v>-330</v>
      </c>
      <c r="O105">
        <f t="shared" si="8"/>
        <v>118170</v>
      </c>
      <c r="P105">
        <f t="shared" si="12"/>
        <v>90</v>
      </c>
      <c r="Q105">
        <f t="shared" si="9"/>
        <v>-233.75</v>
      </c>
      <c r="R105">
        <f t="shared" si="13"/>
        <v>7.6161462300076163E-4</v>
      </c>
      <c r="S105">
        <f>R105-(bitcoin_futures!S109/100/360)</f>
        <v>6.1264240077853942E-4</v>
      </c>
    </row>
    <row r="106" spans="1:19">
      <c r="A106" t="str">
        <f>bitcoin_futures!A110</f>
        <v>23.05.2024</v>
      </c>
      <c r="B106">
        <f>ROUND(bitcoin_futures!D110/bitcoin_futures!B110, 0)</f>
        <v>1760</v>
      </c>
      <c r="C106">
        <f t="shared" si="14"/>
        <v>1750</v>
      </c>
      <c r="D106">
        <f t="shared" si="14"/>
        <v>65922.5</v>
      </c>
      <c r="E106">
        <f t="shared" si="14"/>
        <v>31162.5</v>
      </c>
      <c r="F106">
        <f>'Future Returns'!S106*F$4</f>
        <v>17597.5</v>
      </c>
      <c r="I106">
        <f>(C106-C105)*bitcoin_futures!B110</f>
        <v>0</v>
      </c>
      <c r="J106">
        <f>C106*bitcoin_futures!B110</f>
        <v>66972.5</v>
      </c>
      <c r="K106">
        <f t="shared" si="11"/>
        <v>-2520</v>
      </c>
      <c r="M106">
        <f>-'Future CF'!Q106</f>
        <v>2610</v>
      </c>
      <c r="O106">
        <f t="shared" si="8"/>
        <v>115732.5</v>
      </c>
      <c r="P106">
        <f t="shared" si="12"/>
        <v>90</v>
      </c>
      <c r="Q106">
        <f t="shared" si="9"/>
        <v>82.5</v>
      </c>
      <c r="R106">
        <f t="shared" si="13"/>
        <v>7.7765536906227719E-4</v>
      </c>
      <c r="S106">
        <f>R106-(bitcoin_futures!S110/100/360)</f>
        <v>6.2859981350672171E-4</v>
      </c>
    </row>
    <row r="107" spans="1:19">
      <c r="A107" t="str">
        <f>bitcoin_futures!A111</f>
        <v>24.05.2024</v>
      </c>
      <c r="B107">
        <f>ROUND(bitcoin_futures!D111/bitcoin_futures!B111, 0)</f>
        <v>1747</v>
      </c>
      <c r="C107">
        <f t="shared" si="14"/>
        <v>1750</v>
      </c>
      <c r="D107">
        <f t="shared" si="14"/>
        <v>65922.5</v>
      </c>
      <c r="E107">
        <f t="shared" si="14"/>
        <v>31162.5</v>
      </c>
      <c r="F107">
        <f>'Future Returns'!S107*F$4</f>
        <v>16945</v>
      </c>
      <c r="I107">
        <f>(C107-C106)*bitcoin_futures!B111</f>
        <v>0</v>
      </c>
      <c r="J107">
        <f>C107*bitcoin_futures!B111</f>
        <v>69055</v>
      </c>
      <c r="K107">
        <f t="shared" si="11"/>
        <v>2082.5</v>
      </c>
      <c r="M107">
        <f>-'Future CF'!Q107</f>
        <v>-2285</v>
      </c>
      <c r="O107">
        <f t="shared" si="8"/>
        <v>117162.5</v>
      </c>
      <c r="P107">
        <f t="shared" si="12"/>
        <v>-202.5</v>
      </c>
      <c r="Q107">
        <f t="shared" si="9"/>
        <v>-652.5</v>
      </c>
      <c r="R107">
        <f t="shared" si="13"/>
        <v>-1.7283687186599808E-3</v>
      </c>
      <c r="S107">
        <f>R107-(bitcoin_futures!S111/100/360)</f>
        <v>-1.8778687186599809E-3</v>
      </c>
    </row>
    <row r="108" spans="1:19">
      <c r="A108" t="str">
        <f>bitcoin_futures!A112</f>
        <v>27.05.2024</v>
      </c>
      <c r="B108">
        <f>ROUND(bitcoin_futures!D112/bitcoin_futures!B112, 0)</f>
        <v>1767</v>
      </c>
      <c r="C108">
        <f t="shared" si="14"/>
        <v>1750</v>
      </c>
      <c r="D108">
        <f t="shared" si="14"/>
        <v>65922.5</v>
      </c>
      <c r="E108">
        <f t="shared" si="14"/>
        <v>31162.5</v>
      </c>
      <c r="F108">
        <f>'Future Returns'!S108*F$4</f>
        <v>17516.25</v>
      </c>
      <c r="I108">
        <f>(C108-C107)*bitcoin_futures!B112</f>
        <v>0</v>
      </c>
      <c r="J108">
        <f>C108*bitcoin_futures!B112</f>
        <v>69055</v>
      </c>
      <c r="K108">
        <f t="shared" si="11"/>
        <v>0</v>
      </c>
      <c r="M108">
        <f>-'Future CF'!Q108</f>
        <v>0</v>
      </c>
      <c r="O108">
        <f t="shared" si="8"/>
        <v>117733.75</v>
      </c>
      <c r="P108">
        <f t="shared" si="12"/>
        <v>0</v>
      </c>
      <c r="Q108">
        <f t="shared" si="9"/>
        <v>571.25</v>
      </c>
      <c r="R108">
        <f t="shared" si="13"/>
        <v>0</v>
      </c>
      <c r="S108">
        <f>R108-(bitcoin_futures!S112/100/360)</f>
        <v>-1.495E-4</v>
      </c>
    </row>
    <row r="109" spans="1:19">
      <c r="A109" t="str">
        <f>bitcoin_futures!A113</f>
        <v>28.05.2024</v>
      </c>
      <c r="B109">
        <f>ROUND(bitcoin_futures!D113/bitcoin_futures!B113, 0)</f>
        <v>1750</v>
      </c>
      <c r="C109">
        <f t="shared" si="14"/>
        <v>1750</v>
      </c>
      <c r="D109">
        <f t="shared" si="14"/>
        <v>65922.5</v>
      </c>
      <c r="E109">
        <f t="shared" si="14"/>
        <v>31162.5</v>
      </c>
      <c r="F109">
        <f>'Future Returns'!S109*F$4</f>
        <v>17516.25</v>
      </c>
      <c r="I109">
        <f>(C109-C108)*bitcoin_futures!B113</f>
        <v>0</v>
      </c>
      <c r="J109">
        <f>C109*bitcoin_futures!B113</f>
        <v>68215</v>
      </c>
      <c r="K109">
        <f t="shared" si="11"/>
        <v>-840</v>
      </c>
      <c r="M109">
        <f>-'Future CF'!Q109</f>
        <v>990</v>
      </c>
      <c r="O109">
        <f t="shared" si="8"/>
        <v>116893.75</v>
      </c>
      <c r="P109">
        <f t="shared" si="12"/>
        <v>150</v>
      </c>
      <c r="Q109">
        <f t="shared" si="9"/>
        <v>0</v>
      </c>
      <c r="R109">
        <f t="shared" si="13"/>
        <v>1.2832165962679784E-3</v>
      </c>
      <c r="S109">
        <f>R109-(bitcoin_futures!S113/100/360)</f>
        <v>1.1337999296013117E-3</v>
      </c>
    </row>
    <row r="110" spans="1:19">
      <c r="A110" t="str">
        <f>bitcoin_futures!A114</f>
        <v>29.05.2024</v>
      </c>
      <c r="B110">
        <f>ROUND(bitcoin_futures!D114/bitcoin_futures!B114, 0)</f>
        <v>1759</v>
      </c>
      <c r="C110">
        <f t="shared" si="14"/>
        <v>1750</v>
      </c>
      <c r="D110">
        <f t="shared" si="14"/>
        <v>65922.5</v>
      </c>
      <c r="E110">
        <f t="shared" si="14"/>
        <v>31162.5</v>
      </c>
      <c r="F110">
        <f>'Future Returns'!S110*F$4</f>
        <v>17268.75</v>
      </c>
      <c r="I110">
        <f>(C110-C109)*bitcoin_futures!B114</f>
        <v>0</v>
      </c>
      <c r="J110">
        <f>C110*bitcoin_futures!B114</f>
        <v>67060</v>
      </c>
      <c r="K110">
        <f t="shared" si="11"/>
        <v>-1155</v>
      </c>
      <c r="M110">
        <f>-'Future CF'!Q110</f>
        <v>1295</v>
      </c>
      <c r="O110">
        <f t="shared" si="8"/>
        <v>115491.25</v>
      </c>
      <c r="P110">
        <f t="shared" si="12"/>
        <v>140</v>
      </c>
      <c r="Q110">
        <f t="shared" si="9"/>
        <v>-247.5</v>
      </c>
      <c r="R110">
        <f t="shared" si="13"/>
        <v>1.2122130464429124E-3</v>
      </c>
      <c r="S110">
        <f>R110-(bitcoin_futures!S114/100/360)</f>
        <v>1.0628797131095791E-3</v>
      </c>
    </row>
    <row r="111" spans="1:19">
      <c r="A111" t="str">
        <f>bitcoin_futures!A115</f>
        <v>30.05.2024</v>
      </c>
      <c r="B111">
        <f>ROUND(bitcoin_futures!D115/bitcoin_futures!B115, 0)</f>
        <v>1761</v>
      </c>
      <c r="C111">
        <f t="shared" si="14"/>
        <v>1750</v>
      </c>
      <c r="D111">
        <f t="shared" si="14"/>
        <v>65922.5</v>
      </c>
      <c r="E111">
        <f t="shared" si="14"/>
        <v>31162.5</v>
      </c>
      <c r="F111">
        <f>'Future Returns'!S111*F$4</f>
        <v>16945</v>
      </c>
      <c r="I111">
        <f>(C111-C110)*bitcoin_futures!B115</f>
        <v>0</v>
      </c>
      <c r="J111">
        <f>C111*bitcoin_futures!B115</f>
        <v>68530</v>
      </c>
      <c r="K111">
        <f t="shared" si="11"/>
        <v>1470</v>
      </c>
      <c r="M111">
        <f>-'Future CF'!Q111</f>
        <v>-1565</v>
      </c>
      <c r="O111">
        <f t="shared" si="8"/>
        <v>116637.5</v>
      </c>
      <c r="P111">
        <f t="shared" si="12"/>
        <v>-95</v>
      </c>
      <c r="Q111">
        <f t="shared" si="9"/>
        <v>-323.75</v>
      </c>
      <c r="R111">
        <f t="shared" si="13"/>
        <v>-8.144893366198693E-4</v>
      </c>
      <c r="S111">
        <f>R111-(bitcoin_futures!S115/100/360)</f>
        <v>-9.6393378106431375E-4</v>
      </c>
    </row>
    <row r="112" spans="1:19">
      <c r="A112" t="str">
        <f>bitcoin_futures!A116</f>
        <v>31.05.2024</v>
      </c>
      <c r="B112">
        <f>ROUND(bitcoin_futures!D116/bitcoin_futures!B116, 0)</f>
        <v>1751</v>
      </c>
      <c r="C112">
        <f t="shared" si="14"/>
        <v>1750</v>
      </c>
      <c r="D112">
        <f t="shared" si="14"/>
        <v>65922.5</v>
      </c>
      <c r="E112">
        <f t="shared" si="14"/>
        <v>31162.5</v>
      </c>
      <c r="F112">
        <f>'Future Returns'!S112*F$4</f>
        <v>17336.25</v>
      </c>
      <c r="I112">
        <f>(C112-C111)*bitcoin_futures!B116</f>
        <v>0</v>
      </c>
      <c r="J112">
        <f>C112*bitcoin_futures!B116</f>
        <v>67462.5</v>
      </c>
      <c r="K112">
        <f t="shared" si="11"/>
        <v>-1067.5</v>
      </c>
      <c r="M112">
        <f>-'Future CF'!Q112</f>
        <v>1310</v>
      </c>
      <c r="O112">
        <f t="shared" si="8"/>
        <v>115961.25</v>
      </c>
      <c r="P112">
        <f t="shared" si="12"/>
        <v>242.5</v>
      </c>
      <c r="Q112">
        <f t="shared" si="9"/>
        <v>391.25</v>
      </c>
      <c r="R112">
        <f t="shared" si="13"/>
        <v>2.0912158156280655E-3</v>
      </c>
      <c r="S112">
        <f>R112-(bitcoin_futures!S116/100/360)</f>
        <v>1.942299148961399E-3</v>
      </c>
    </row>
    <row r="113" spans="1:19">
      <c r="A113" t="str">
        <f>bitcoin_futures!A117</f>
        <v>03.06.2024</v>
      </c>
      <c r="B113">
        <f>ROUND(bitcoin_futures!D117/bitcoin_futures!B117, 0)</f>
        <v>1752</v>
      </c>
      <c r="C113">
        <f t="shared" si="14"/>
        <v>1750</v>
      </c>
      <c r="D113">
        <f t="shared" si="14"/>
        <v>65922.5</v>
      </c>
      <c r="E113">
        <f t="shared" si="14"/>
        <v>31162.5</v>
      </c>
      <c r="F113">
        <f>'Future Returns'!S113*F$4</f>
        <v>17008.75</v>
      </c>
      <c r="I113">
        <f>(C113-C112)*bitcoin_futures!B117</f>
        <v>0</v>
      </c>
      <c r="J113">
        <f>C113*bitcoin_futures!B117</f>
        <v>69020</v>
      </c>
      <c r="K113">
        <f t="shared" si="11"/>
        <v>1557.5</v>
      </c>
      <c r="M113">
        <f>-'Future CF'!Q113</f>
        <v>-1625</v>
      </c>
      <c r="O113">
        <f t="shared" si="8"/>
        <v>117191.25</v>
      </c>
      <c r="P113">
        <f t="shared" si="12"/>
        <v>-67.5</v>
      </c>
      <c r="Q113">
        <f t="shared" si="9"/>
        <v>-327.5</v>
      </c>
      <c r="R113">
        <f t="shared" si="13"/>
        <v>-5.7598156858980516E-4</v>
      </c>
      <c r="S113">
        <f>R113-(bitcoin_futures!S117/100/360)</f>
        <v>-7.2514823525647186E-4</v>
      </c>
    </row>
    <row r="114" spans="1:19">
      <c r="A114" t="str">
        <f>bitcoin_futures!A118</f>
        <v>04.06.2024</v>
      </c>
      <c r="B114">
        <f>ROUND(bitcoin_futures!D118/bitcoin_futures!B118, 0)</f>
        <v>1754</v>
      </c>
      <c r="C114">
        <f t="shared" si="14"/>
        <v>1750</v>
      </c>
      <c r="D114">
        <f t="shared" si="14"/>
        <v>65922.5</v>
      </c>
      <c r="E114">
        <f t="shared" si="14"/>
        <v>31162.5</v>
      </c>
      <c r="F114">
        <f>'Future Returns'!S114*F$4</f>
        <v>17415</v>
      </c>
      <c r="I114">
        <f>(C114-C113)*bitcoin_futures!B118</f>
        <v>0</v>
      </c>
      <c r="J114">
        <f>C114*bitcoin_futures!B118</f>
        <v>70297.5</v>
      </c>
      <c r="K114">
        <f t="shared" si="11"/>
        <v>1277.5</v>
      </c>
      <c r="M114">
        <f>-'Future CF'!Q114</f>
        <v>-1425</v>
      </c>
      <c r="O114">
        <f t="shared" si="8"/>
        <v>118875</v>
      </c>
      <c r="P114">
        <f t="shared" si="12"/>
        <v>-147.5</v>
      </c>
      <c r="Q114">
        <f t="shared" si="9"/>
        <v>406.25</v>
      </c>
      <c r="R114">
        <f t="shared" si="13"/>
        <v>-1.2407991587802313E-3</v>
      </c>
      <c r="S114">
        <f>R114-(bitcoin_futures!S118/100/360)</f>
        <v>-1.3899658254468979E-3</v>
      </c>
    </row>
    <row r="115" spans="1:19">
      <c r="A115" t="str">
        <f>bitcoin_futures!A119</f>
        <v>05.06.2024</v>
      </c>
      <c r="B115">
        <f>ROUND(bitcoin_futures!D119/bitcoin_futures!B119, 0)</f>
        <v>1748</v>
      </c>
      <c r="C115">
        <f t="shared" si="14"/>
        <v>1750</v>
      </c>
      <c r="D115">
        <f t="shared" si="14"/>
        <v>65922.5</v>
      </c>
      <c r="E115">
        <f t="shared" si="14"/>
        <v>31162.5</v>
      </c>
      <c r="F115">
        <f>'Future Returns'!S115*F$4</f>
        <v>17771.25</v>
      </c>
      <c r="I115">
        <f>(C115-C114)*bitcoin_futures!B119</f>
        <v>0</v>
      </c>
      <c r="J115">
        <f>C115*bitcoin_futures!B119</f>
        <v>71172.5</v>
      </c>
      <c r="K115">
        <f t="shared" si="11"/>
        <v>875</v>
      </c>
      <c r="M115">
        <f>-'Future CF'!Q115</f>
        <v>-805</v>
      </c>
      <c r="O115">
        <f t="shared" si="8"/>
        <v>120106.25</v>
      </c>
      <c r="P115">
        <f t="shared" si="12"/>
        <v>70</v>
      </c>
      <c r="Q115">
        <f t="shared" si="9"/>
        <v>356.25</v>
      </c>
      <c r="R115">
        <f t="shared" si="13"/>
        <v>5.8281729718478428E-4</v>
      </c>
      <c r="S115">
        <f>R115-(bitcoin_futures!S119/100/360)</f>
        <v>4.3373396385145097E-4</v>
      </c>
    </row>
    <row r="116" spans="1:19">
      <c r="A116" t="str">
        <f>bitcoin_futures!A120</f>
        <v>06.06.2024</v>
      </c>
      <c r="B116">
        <f>ROUND(bitcoin_futures!D120/bitcoin_futures!B120, 0)</f>
        <v>1763</v>
      </c>
      <c r="C116">
        <f t="shared" si="14"/>
        <v>1750</v>
      </c>
      <c r="D116">
        <f t="shared" si="14"/>
        <v>65922.5</v>
      </c>
      <c r="E116">
        <f t="shared" si="14"/>
        <v>31162.5</v>
      </c>
      <c r="F116">
        <f>'Future Returns'!S116*F$4</f>
        <v>17972.5</v>
      </c>
      <c r="I116">
        <f>(C116-C115)*bitcoin_futures!B120</f>
        <v>0</v>
      </c>
      <c r="J116">
        <f>C116*bitcoin_futures!B120</f>
        <v>70280</v>
      </c>
      <c r="K116">
        <f t="shared" si="11"/>
        <v>-892.5</v>
      </c>
      <c r="M116">
        <f>-'Future CF'!Q116</f>
        <v>930</v>
      </c>
      <c r="O116">
        <f t="shared" si="8"/>
        <v>119415</v>
      </c>
      <c r="P116">
        <f t="shared" si="12"/>
        <v>37.5</v>
      </c>
      <c r="Q116">
        <f t="shared" si="9"/>
        <v>201.25</v>
      </c>
      <c r="R116">
        <f t="shared" si="13"/>
        <v>3.1403090064062303E-4</v>
      </c>
      <c r="S116">
        <f>R116-(bitcoin_futures!S120/100/360)</f>
        <v>1.653086784184008E-4</v>
      </c>
    </row>
    <row r="117" spans="1:19">
      <c r="A117" t="str">
        <f>bitcoin_futures!A121</f>
        <v>07.06.2024</v>
      </c>
      <c r="B117">
        <f>ROUND(bitcoin_futures!D121/bitcoin_futures!B121, 0)</f>
        <v>1752</v>
      </c>
      <c r="C117">
        <f t="shared" si="14"/>
        <v>1750</v>
      </c>
      <c r="D117">
        <f t="shared" si="14"/>
        <v>65922.5</v>
      </c>
      <c r="E117">
        <f t="shared" si="14"/>
        <v>31162.5</v>
      </c>
      <c r="F117">
        <f>'Future Returns'!S117*F$4</f>
        <v>17740</v>
      </c>
      <c r="I117">
        <f>(C117-C116)*bitcoin_futures!B121</f>
        <v>0</v>
      </c>
      <c r="J117">
        <f>C117*bitcoin_futures!B121</f>
        <v>68985</v>
      </c>
      <c r="K117">
        <f t="shared" si="11"/>
        <v>-1295</v>
      </c>
      <c r="M117">
        <f>-'Future CF'!Q117</f>
        <v>1205</v>
      </c>
      <c r="O117">
        <f t="shared" si="8"/>
        <v>117887.5</v>
      </c>
      <c r="P117">
        <f t="shared" si="12"/>
        <v>-90</v>
      </c>
      <c r="Q117">
        <f t="shared" si="9"/>
        <v>-232.5</v>
      </c>
      <c r="R117">
        <f t="shared" si="13"/>
        <v>-7.6343972007210262E-4</v>
      </c>
      <c r="S117">
        <f>R117-(bitcoin_futures!S121/100/360)</f>
        <v>-9.1199527562765815E-4</v>
      </c>
    </row>
    <row r="118" spans="1:19">
      <c r="A118" t="str">
        <f>bitcoin_futures!A122</f>
        <v>10.06.2024</v>
      </c>
      <c r="B118">
        <f>ROUND(bitcoin_futures!D122/bitcoin_futures!B122, 0)</f>
        <v>1759</v>
      </c>
      <c r="C118">
        <f t="shared" si="14"/>
        <v>1750</v>
      </c>
      <c r="D118">
        <f t="shared" si="14"/>
        <v>65922.5</v>
      </c>
      <c r="E118">
        <f t="shared" si="14"/>
        <v>31162.5</v>
      </c>
      <c r="F118">
        <f>'Future Returns'!S118*F$4</f>
        <v>17438.75</v>
      </c>
      <c r="I118">
        <f>(C118-C117)*bitcoin_futures!B122</f>
        <v>0</v>
      </c>
      <c r="J118">
        <f>C118*bitcoin_futures!B122</f>
        <v>69282.5</v>
      </c>
      <c r="K118">
        <f t="shared" si="11"/>
        <v>297.5</v>
      </c>
      <c r="M118">
        <f>-'Future CF'!Q118</f>
        <v>-120</v>
      </c>
      <c r="O118">
        <f t="shared" si="8"/>
        <v>117883.75</v>
      </c>
      <c r="P118">
        <f t="shared" si="12"/>
        <v>177.5</v>
      </c>
      <c r="Q118">
        <f t="shared" si="9"/>
        <v>-301.25</v>
      </c>
      <c r="R118">
        <f t="shared" si="13"/>
        <v>1.5057206782105252E-3</v>
      </c>
      <c r="S118">
        <f>R118-(bitcoin_futures!S122/100/360)</f>
        <v>1.3568873448771919E-3</v>
      </c>
    </row>
    <row r="119" spans="1:19">
      <c r="A119" t="str">
        <f>bitcoin_futures!A123</f>
        <v>11.06.2024</v>
      </c>
      <c r="B119">
        <f>ROUND(bitcoin_futures!D123/bitcoin_futures!B123, 0)</f>
        <v>1750</v>
      </c>
      <c r="C119">
        <f t="shared" si="14"/>
        <v>1750</v>
      </c>
      <c r="D119">
        <f t="shared" si="14"/>
        <v>65922.5</v>
      </c>
      <c r="E119">
        <f t="shared" si="14"/>
        <v>31162.5</v>
      </c>
      <c r="F119">
        <f>'Future Returns'!S119*F$4</f>
        <v>17468.75</v>
      </c>
      <c r="I119">
        <f>(C119-C118)*bitcoin_futures!B123</f>
        <v>0</v>
      </c>
      <c r="J119">
        <f>C119*bitcoin_futures!B123</f>
        <v>67252.5</v>
      </c>
      <c r="K119">
        <f t="shared" si="11"/>
        <v>-2030</v>
      </c>
      <c r="M119">
        <f>-'Future CF'!Q119</f>
        <v>2140</v>
      </c>
      <c r="O119">
        <f t="shared" si="8"/>
        <v>115883.75</v>
      </c>
      <c r="P119">
        <f t="shared" si="12"/>
        <v>110</v>
      </c>
      <c r="Q119">
        <f t="shared" si="9"/>
        <v>30</v>
      </c>
      <c r="R119">
        <f t="shared" si="13"/>
        <v>9.4922713495205319E-4</v>
      </c>
      <c r="S119">
        <f>R119-(bitcoin_futures!S123/100/360)</f>
        <v>8.0075491272983104E-4</v>
      </c>
    </row>
    <row r="120" spans="1:19">
      <c r="A120" t="str">
        <f>bitcoin_futures!A124</f>
        <v>12.06.2024</v>
      </c>
      <c r="B120">
        <f>ROUND(bitcoin_futures!D124/bitcoin_futures!B124, 0)</f>
        <v>1779</v>
      </c>
      <c r="C120">
        <f t="shared" si="14"/>
        <v>1750</v>
      </c>
      <c r="D120">
        <f t="shared" si="14"/>
        <v>65922.5</v>
      </c>
      <c r="E120">
        <f t="shared" si="14"/>
        <v>31162.5</v>
      </c>
      <c r="F120">
        <f>'Future Returns'!S120*F$4</f>
        <v>16933.75</v>
      </c>
      <c r="I120">
        <f>(C120-C119)*bitcoin_futures!B124</f>
        <v>0</v>
      </c>
      <c r="J120">
        <f>C120*bitcoin_futures!B124</f>
        <v>67287.5</v>
      </c>
      <c r="K120">
        <f t="shared" si="11"/>
        <v>35</v>
      </c>
      <c r="M120">
        <f>-'Future CF'!Q120</f>
        <v>-140</v>
      </c>
      <c r="O120">
        <f t="shared" si="8"/>
        <v>115383.75</v>
      </c>
      <c r="P120">
        <f t="shared" si="12"/>
        <v>-105</v>
      </c>
      <c r="Q120">
        <f t="shared" si="9"/>
        <v>-535</v>
      </c>
      <c r="R120">
        <f t="shared" si="13"/>
        <v>-9.1000682505118784E-4</v>
      </c>
      <c r="S120">
        <f>R120-(bitcoin_futures!S124/100/360)</f>
        <v>-1.0585068250511878E-3</v>
      </c>
    </row>
    <row r="121" spans="1:19">
      <c r="A121" t="str">
        <f>bitcoin_futures!A125</f>
        <v>13.06.2024</v>
      </c>
      <c r="B121">
        <f>ROUND(bitcoin_futures!D125/bitcoin_futures!B125, 0)</f>
        <v>1760</v>
      </c>
      <c r="C121">
        <f t="shared" si="14"/>
        <v>1750</v>
      </c>
      <c r="D121">
        <f t="shared" si="14"/>
        <v>65922.5</v>
      </c>
      <c r="E121">
        <f t="shared" si="14"/>
        <v>31162.5</v>
      </c>
      <c r="F121">
        <f>'Future Returns'!S121*F$4</f>
        <v>16968.75</v>
      </c>
      <c r="I121">
        <f>(C121-C120)*bitcoin_futures!B125</f>
        <v>0</v>
      </c>
      <c r="J121">
        <f>C121*bitcoin_futures!B125</f>
        <v>66325</v>
      </c>
      <c r="K121">
        <f t="shared" si="11"/>
        <v>-962.5</v>
      </c>
      <c r="M121">
        <f>-'Future CF'!Q121</f>
        <v>1015</v>
      </c>
      <c r="O121">
        <f t="shared" si="8"/>
        <v>114456.25</v>
      </c>
      <c r="P121">
        <f t="shared" si="12"/>
        <v>52.5</v>
      </c>
      <c r="Q121">
        <f t="shared" si="9"/>
        <v>35</v>
      </c>
      <c r="R121">
        <f t="shared" si="13"/>
        <v>4.5869054769835638E-4</v>
      </c>
      <c r="S121">
        <f>R121-(bitcoin_futures!S125/100/360)</f>
        <v>3.1077388103168974E-4</v>
      </c>
    </row>
    <row r="122" spans="1:19" s="3" customFormat="1">
      <c r="A122" s="3" t="str">
        <f>bitcoin_futures!A126</f>
        <v>14.06.2024</v>
      </c>
      <c r="B122">
        <f>ROUND(bitcoin_futures!D126/bitcoin_futures!B126, 0)</f>
        <v>1754</v>
      </c>
      <c r="C122" s="3">
        <f>B122</f>
        <v>1754</v>
      </c>
      <c r="D122" s="3">
        <f>B122*bitcoin_futures!B126</f>
        <v>65424.2</v>
      </c>
      <c r="E122" s="3">
        <f>'Future Returns'!S122</f>
        <v>33700</v>
      </c>
      <c r="F122" s="3">
        <f>'Future Returns'!S122*F$4</f>
        <v>16850</v>
      </c>
      <c r="I122">
        <f>(C122-C121)*bitcoin_futures!B126</f>
        <v>149.19999999999999</v>
      </c>
      <c r="J122">
        <f>C122*bitcoin_futures!B126</f>
        <v>65424.2</v>
      </c>
      <c r="K122">
        <f t="shared" si="11"/>
        <v>-1050.000000000003</v>
      </c>
      <c r="M122">
        <f>-'Future CF'!Q122</f>
        <v>1220</v>
      </c>
      <c r="O122">
        <f t="shared" si="8"/>
        <v>115974.2</v>
      </c>
      <c r="P122">
        <f t="shared" si="12"/>
        <v>169.99999999999704</v>
      </c>
      <c r="Q122">
        <f t="shared" si="9"/>
        <v>2567.9499999999998</v>
      </c>
      <c r="R122">
        <f t="shared" si="13"/>
        <v>1.4658432651399797E-3</v>
      </c>
      <c r="S122">
        <f>R122-(bitcoin_futures!S126/100/360)</f>
        <v>1.3175099318066463E-3</v>
      </c>
    </row>
    <row r="123" spans="1:19">
      <c r="A123" t="str">
        <f>bitcoin_futures!A127</f>
        <v>17.06.2024</v>
      </c>
      <c r="B123">
        <f>ROUND(bitcoin_futures!D127/bitcoin_futures!B127, 0)</f>
        <v>1758</v>
      </c>
      <c r="C123">
        <f t="shared" ref="C123:E142" si="15">C$122</f>
        <v>1754</v>
      </c>
      <c r="D123">
        <f t="shared" si="15"/>
        <v>65424.2</v>
      </c>
      <c r="E123">
        <f t="shared" si="15"/>
        <v>33700</v>
      </c>
      <c r="F123">
        <f>'Future Returns'!S123*F$4</f>
        <v>16547.5</v>
      </c>
      <c r="I123">
        <f>(C123-C122)*bitcoin_futures!B127</f>
        <v>0</v>
      </c>
      <c r="J123">
        <f>C123*bitcoin_futures!B127</f>
        <v>66616.92</v>
      </c>
      <c r="K123">
        <f t="shared" si="11"/>
        <v>1192.7200000000012</v>
      </c>
      <c r="M123">
        <f>-'Future CF'!Q123</f>
        <v>-1270</v>
      </c>
      <c r="O123">
        <f t="shared" si="8"/>
        <v>116864.42</v>
      </c>
      <c r="P123">
        <f t="shared" si="12"/>
        <v>-77.279999999998836</v>
      </c>
      <c r="Q123">
        <f t="shared" si="9"/>
        <v>-302.5</v>
      </c>
      <c r="R123">
        <f t="shared" si="13"/>
        <v>-6.6127911300974953E-4</v>
      </c>
      <c r="S123">
        <f>R123-(bitcoin_futures!S127/100/360)</f>
        <v>-8.0952911300974958E-4</v>
      </c>
    </row>
    <row r="124" spans="1:19">
      <c r="A124" t="str">
        <f>bitcoin_futures!A128</f>
        <v>18.06.2024</v>
      </c>
      <c r="B124">
        <f>ROUND(bitcoin_futures!D128/bitcoin_futures!B128, 0)</f>
        <v>1758</v>
      </c>
      <c r="C124">
        <f t="shared" si="15"/>
        <v>1754</v>
      </c>
      <c r="D124">
        <f t="shared" si="15"/>
        <v>65424.2</v>
      </c>
      <c r="E124">
        <f t="shared" si="15"/>
        <v>33700</v>
      </c>
      <c r="F124">
        <f>'Future Returns'!S124*F$4</f>
        <v>16865</v>
      </c>
      <c r="I124">
        <f>(C124-C123)*bitcoin_futures!B128</f>
        <v>0</v>
      </c>
      <c r="J124">
        <f>C124*bitcoin_futures!B128</f>
        <v>64266.559999999998</v>
      </c>
      <c r="K124">
        <f t="shared" si="11"/>
        <v>-2350.3600000000006</v>
      </c>
      <c r="M124">
        <f>-'Future CF'!Q124</f>
        <v>2405</v>
      </c>
      <c r="O124">
        <f t="shared" si="8"/>
        <v>114831.56</v>
      </c>
      <c r="P124">
        <f t="shared" si="12"/>
        <v>54.639999999999418</v>
      </c>
      <c r="Q124">
        <f t="shared" si="9"/>
        <v>317.5</v>
      </c>
      <c r="R124">
        <f t="shared" si="13"/>
        <v>4.7582737707298775E-4</v>
      </c>
      <c r="S124">
        <f>R124-(bitcoin_futures!S128/100/360)</f>
        <v>3.2874404373965443E-4</v>
      </c>
    </row>
    <row r="125" spans="1:19">
      <c r="A125" t="str">
        <f>bitcoin_futures!A129</f>
        <v>19.06.2024</v>
      </c>
      <c r="B125">
        <f>ROUND(bitcoin_futures!D129/bitcoin_futures!B129, 0)</f>
        <v>1770</v>
      </c>
      <c r="C125">
        <f t="shared" si="15"/>
        <v>1754</v>
      </c>
      <c r="D125">
        <f t="shared" si="15"/>
        <v>65424.2</v>
      </c>
      <c r="E125">
        <f t="shared" si="15"/>
        <v>33700</v>
      </c>
      <c r="F125">
        <f>'Future Returns'!S125*F$4</f>
        <v>16263.75</v>
      </c>
      <c r="I125">
        <f>(C125-C124)*bitcoin_futures!B129</f>
        <v>0</v>
      </c>
      <c r="J125">
        <f>C125*bitcoin_futures!B129</f>
        <v>64266.559999999998</v>
      </c>
      <c r="K125">
        <f t="shared" si="11"/>
        <v>0</v>
      </c>
      <c r="M125">
        <f>-'Future CF'!Q125</f>
        <v>0</v>
      </c>
      <c r="O125">
        <f t="shared" si="8"/>
        <v>114230.31</v>
      </c>
      <c r="P125">
        <f t="shared" si="12"/>
        <v>0</v>
      </c>
      <c r="Q125">
        <f t="shared" si="9"/>
        <v>-601.25</v>
      </c>
      <c r="R125">
        <f t="shared" si="13"/>
        <v>0</v>
      </c>
      <c r="S125">
        <f>R125-(bitcoin_futures!S129/100/360)</f>
        <v>-1.4708333333333332E-4</v>
      </c>
    </row>
    <row r="126" spans="1:19">
      <c r="A126" t="str">
        <f>bitcoin_futures!A130</f>
        <v>20.06.2024</v>
      </c>
      <c r="B126">
        <f>ROUND(bitcoin_futures!D130/bitcoin_futures!B130, 0)</f>
        <v>1754</v>
      </c>
      <c r="C126">
        <f t="shared" si="15"/>
        <v>1754</v>
      </c>
      <c r="D126">
        <f t="shared" si="15"/>
        <v>65424.2</v>
      </c>
      <c r="E126">
        <f t="shared" si="15"/>
        <v>33700</v>
      </c>
      <c r="F126">
        <f>'Future Returns'!S126*F$4</f>
        <v>16263.75</v>
      </c>
      <c r="I126">
        <f>(C126-C125)*bitcoin_futures!B130</f>
        <v>0</v>
      </c>
      <c r="J126">
        <f>C126*bitcoin_futures!B130</f>
        <v>64968.159999999996</v>
      </c>
      <c r="K126">
        <f t="shared" si="11"/>
        <v>701.59999999999854</v>
      </c>
      <c r="M126">
        <f>-'Future CF'!Q126</f>
        <v>-620</v>
      </c>
      <c r="O126">
        <f t="shared" si="8"/>
        <v>114931.91</v>
      </c>
      <c r="P126">
        <f t="shared" si="12"/>
        <v>81.599999999998545</v>
      </c>
      <c r="Q126">
        <f t="shared" si="9"/>
        <v>7.2759576141834259E-12</v>
      </c>
      <c r="R126">
        <f t="shared" si="13"/>
        <v>7.0998559059880359E-4</v>
      </c>
      <c r="S126">
        <f>R126-(bitcoin_futures!S130/100/360)</f>
        <v>5.6381892393213696E-4</v>
      </c>
    </row>
    <row r="127" spans="1:19">
      <c r="A127" t="str">
        <f>bitcoin_futures!A131</f>
        <v>21.06.2024</v>
      </c>
      <c r="B127">
        <f>ROUND(bitcoin_futures!D131/bitcoin_futures!B131, 0)</f>
        <v>1751</v>
      </c>
      <c r="C127">
        <f t="shared" si="15"/>
        <v>1754</v>
      </c>
      <c r="D127">
        <f t="shared" si="15"/>
        <v>65424.2</v>
      </c>
      <c r="E127">
        <f t="shared" si="15"/>
        <v>33700</v>
      </c>
      <c r="F127">
        <f>'Future Returns'!S127*F$4</f>
        <v>16418.75</v>
      </c>
      <c r="I127">
        <f>(C127-C126)*bitcoin_futures!B131</f>
        <v>0</v>
      </c>
      <c r="J127">
        <f>C127*bitcoin_futures!B131</f>
        <v>64161.32</v>
      </c>
      <c r="K127">
        <f t="shared" si="11"/>
        <v>-806.83999999999651</v>
      </c>
      <c r="M127">
        <f>-'Future CF'!Q127</f>
        <v>865</v>
      </c>
      <c r="O127">
        <f t="shared" si="8"/>
        <v>114280.07</v>
      </c>
      <c r="P127">
        <f t="shared" si="12"/>
        <v>58.160000000003492</v>
      </c>
      <c r="Q127">
        <f t="shared" si="9"/>
        <v>155</v>
      </c>
      <c r="R127">
        <f t="shared" si="13"/>
        <v>5.0892513454011258E-4</v>
      </c>
      <c r="S127">
        <f>R127-(bitcoin_futures!S131/100/360)</f>
        <v>3.6195291231789031E-4</v>
      </c>
    </row>
    <row r="128" spans="1:19">
      <c r="A128" t="str">
        <f>bitcoin_futures!A132</f>
        <v>24.06.2024</v>
      </c>
      <c r="B128">
        <f>ROUND(bitcoin_futures!D132/bitcoin_futures!B132, 0)</f>
        <v>1776</v>
      </c>
      <c r="C128">
        <f t="shared" si="15"/>
        <v>1754</v>
      </c>
      <c r="D128">
        <f t="shared" si="15"/>
        <v>65424.2</v>
      </c>
      <c r="E128">
        <f t="shared" si="15"/>
        <v>33700</v>
      </c>
      <c r="F128">
        <f>'Future Returns'!S128*F$4</f>
        <v>16202.5</v>
      </c>
      <c r="I128">
        <f>(C128-C127)*bitcoin_futures!B132</f>
        <v>0</v>
      </c>
      <c r="J128">
        <f>C128*bitcoin_futures!B132</f>
        <v>59223.81</v>
      </c>
      <c r="K128">
        <f t="shared" si="11"/>
        <v>-4937.510000000002</v>
      </c>
      <c r="M128">
        <f>-'Future CF'!Q128</f>
        <v>5220</v>
      </c>
      <c r="O128">
        <f t="shared" si="8"/>
        <v>109126.31</v>
      </c>
      <c r="P128">
        <f t="shared" si="12"/>
        <v>282.48999999999796</v>
      </c>
      <c r="Q128">
        <f t="shared" si="9"/>
        <v>-216.25000000000728</v>
      </c>
      <c r="R128">
        <f t="shared" si="13"/>
        <v>2.5886516276413815E-3</v>
      </c>
      <c r="S128">
        <f>R128-(bitcoin_futures!S132/100/360)</f>
        <v>2.4409571831969369E-3</v>
      </c>
    </row>
    <row r="129" spans="1:19">
      <c r="A129" t="str">
        <f>bitcoin_futures!A133</f>
        <v>25.06.2024</v>
      </c>
      <c r="B129">
        <f>ROUND(bitcoin_futures!D133/bitcoin_futures!B133, 0)</f>
        <v>1755</v>
      </c>
      <c r="C129">
        <f t="shared" si="15"/>
        <v>1754</v>
      </c>
      <c r="D129">
        <f t="shared" si="15"/>
        <v>65424.2</v>
      </c>
      <c r="E129">
        <f t="shared" si="15"/>
        <v>33700</v>
      </c>
      <c r="F129">
        <f>'Future Returns'!S129*F$4</f>
        <v>14897.5</v>
      </c>
      <c r="I129">
        <f>(C129-C128)*bitcoin_futures!B133</f>
        <v>0</v>
      </c>
      <c r="J129">
        <f>C129*bitcoin_futures!B133</f>
        <v>61916.2</v>
      </c>
      <c r="K129">
        <f t="shared" si="11"/>
        <v>2692.3899999999994</v>
      </c>
      <c r="M129">
        <f>-'Future CF'!Q129</f>
        <v>-2960</v>
      </c>
      <c r="O129">
        <f t="shared" si="8"/>
        <v>110513.7</v>
      </c>
      <c r="P129">
        <f t="shared" si="12"/>
        <v>-267.61000000000058</v>
      </c>
      <c r="Q129">
        <f t="shared" si="9"/>
        <v>-1305</v>
      </c>
      <c r="R129">
        <f t="shared" si="13"/>
        <v>-2.4215097313726769E-3</v>
      </c>
      <c r="S129">
        <f>R129-(bitcoin_futures!S133/100/360)</f>
        <v>-2.5692875091504548E-3</v>
      </c>
    </row>
    <row r="130" spans="1:19">
      <c r="A130" t="str">
        <f>bitcoin_futures!A134</f>
        <v>26.06.2024</v>
      </c>
      <c r="B130">
        <f>ROUND(bitcoin_futures!D134/bitcoin_futures!B134, 0)</f>
        <v>1752</v>
      </c>
      <c r="C130">
        <f t="shared" si="15"/>
        <v>1754</v>
      </c>
      <c r="D130">
        <f t="shared" si="15"/>
        <v>65424.2</v>
      </c>
      <c r="E130">
        <f t="shared" si="15"/>
        <v>33700</v>
      </c>
      <c r="F130">
        <f>'Future Returns'!S130*F$4</f>
        <v>15637.5</v>
      </c>
      <c r="I130">
        <f>(C130-C129)*bitcoin_futures!B134</f>
        <v>0</v>
      </c>
      <c r="J130">
        <f>C130*bitcoin_futures!B134</f>
        <v>60881.340000000004</v>
      </c>
      <c r="K130">
        <f t="shared" si="11"/>
        <v>-1034.8599999999933</v>
      </c>
      <c r="M130">
        <f>-'Future CF'!Q130</f>
        <v>1120</v>
      </c>
      <c r="O130">
        <f t="shared" si="8"/>
        <v>110218.84</v>
      </c>
      <c r="P130">
        <f t="shared" si="12"/>
        <v>85.140000000006694</v>
      </c>
      <c r="Q130">
        <f t="shared" si="9"/>
        <v>739.99999999999272</v>
      </c>
      <c r="R130">
        <f t="shared" si="13"/>
        <v>7.7246321953675697E-4</v>
      </c>
      <c r="S130">
        <f>R130-(bitcoin_futures!S134/100/360)</f>
        <v>6.2449099731453478E-4</v>
      </c>
    </row>
    <row r="131" spans="1:19">
      <c r="A131" t="str">
        <f>bitcoin_futures!A135</f>
        <v>27.06.2024</v>
      </c>
      <c r="B131">
        <f>ROUND(bitcoin_futures!D135/bitcoin_futures!B135, 0)</f>
        <v>1758</v>
      </c>
      <c r="C131">
        <f t="shared" si="15"/>
        <v>1754</v>
      </c>
      <c r="D131">
        <f t="shared" si="15"/>
        <v>65424.2</v>
      </c>
      <c r="E131">
        <f t="shared" si="15"/>
        <v>33700</v>
      </c>
      <c r="F131">
        <f>'Future Returns'!S131*F$4</f>
        <v>15357.5</v>
      </c>
      <c r="I131">
        <f>(C131-C130)*bitcoin_futures!B135</f>
        <v>0</v>
      </c>
      <c r="J131">
        <f>C131*bitcoin_futures!B135</f>
        <v>61354.919999999991</v>
      </c>
      <c r="K131">
        <f t="shared" si="11"/>
        <v>473.57999999998719</v>
      </c>
      <c r="M131">
        <f>-'Future CF'!Q131</f>
        <v>-415</v>
      </c>
      <c r="O131">
        <f t="shared" si="8"/>
        <v>110412.41999999998</v>
      </c>
      <c r="P131">
        <f t="shared" si="12"/>
        <v>58.579999999987194</v>
      </c>
      <c r="Q131">
        <f t="shared" si="9"/>
        <v>-280</v>
      </c>
      <c r="R131">
        <f t="shared" si="13"/>
        <v>5.3055625445024392E-4</v>
      </c>
      <c r="S131">
        <f>R131-(bitcoin_futures!S135/100/360)</f>
        <v>3.8261181000579945E-4</v>
      </c>
    </row>
    <row r="132" spans="1:19">
      <c r="A132" t="str">
        <f>bitcoin_futures!A136</f>
        <v>28.06.2024</v>
      </c>
      <c r="B132">
        <f>ROUND(bitcoin_futures!D136/bitcoin_futures!B136, 0)</f>
        <v>1767</v>
      </c>
      <c r="C132">
        <f t="shared" si="15"/>
        <v>1754</v>
      </c>
      <c r="D132">
        <f t="shared" si="15"/>
        <v>65424.2</v>
      </c>
      <c r="E132">
        <f t="shared" si="15"/>
        <v>33700</v>
      </c>
      <c r="F132">
        <f>'Future Returns'!S132*F$4</f>
        <v>15461.25</v>
      </c>
      <c r="I132">
        <f>(C132-C131)*bitcoin_futures!B136</f>
        <v>0</v>
      </c>
      <c r="J132">
        <f>C132*bitcoin_futures!B136</f>
        <v>59881.56</v>
      </c>
      <c r="K132">
        <f t="shared" si="11"/>
        <v>-1473.3599999999933</v>
      </c>
      <c r="M132">
        <f>-'Future CF'!Q132</f>
        <v>1520</v>
      </c>
      <c r="O132">
        <f t="shared" si="8"/>
        <v>109042.81</v>
      </c>
      <c r="P132">
        <f t="shared" si="12"/>
        <v>46.640000000006694</v>
      </c>
      <c r="Q132">
        <f t="shared" si="9"/>
        <v>103.75000000000728</v>
      </c>
      <c r="R132">
        <f t="shared" si="13"/>
        <v>4.2772191949204809E-4</v>
      </c>
      <c r="S132">
        <f>R132-(bitcoin_futures!S136/100/360)</f>
        <v>2.7986080838093694E-4</v>
      </c>
    </row>
    <row r="133" spans="1:19">
      <c r="A133" t="str">
        <f>bitcoin_futures!A137</f>
        <v>01.07.2024</v>
      </c>
      <c r="B133">
        <f>ROUND(bitcoin_futures!D137/bitcoin_futures!B137, 0)</f>
        <v>1758</v>
      </c>
      <c r="C133">
        <f t="shared" si="15"/>
        <v>1754</v>
      </c>
      <c r="D133">
        <f t="shared" si="15"/>
        <v>65424.2</v>
      </c>
      <c r="E133">
        <f t="shared" si="15"/>
        <v>33700</v>
      </c>
      <c r="F133">
        <f>'Future Returns'!S133*F$4</f>
        <v>15081.25</v>
      </c>
      <c r="I133">
        <f>(C133-C132)*bitcoin_futures!B137</f>
        <v>0</v>
      </c>
      <c r="J133">
        <f>C133*bitcoin_futures!B137</f>
        <v>63144</v>
      </c>
      <c r="K133">
        <f t="shared" si="11"/>
        <v>3262.4400000000023</v>
      </c>
      <c r="M133">
        <f>-'Future CF'!Q133</f>
        <v>-3370</v>
      </c>
      <c r="O133">
        <f t="shared" si="8"/>
        <v>111925.25</v>
      </c>
      <c r="P133">
        <f t="shared" si="12"/>
        <v>-107.55999999999767</v>
      </c>
      <c r="Q133">
        <f t="shared" si="9"/>
        <v>-380</v>
      </c>
      <c r="R133">
        <f t="shared" si="13"/>
        <v>-9.6099852356816421E-4</v>
      </c>
      <c r="S133">
        <f>R133-(bitcoin_futures!S137/100/360)</f>
        <v>-1.1102207457903863E-3</v>
      </c>
    </row>
    <row r="134" spans="1:19">
      <c r="A134" t="str">
        <f>bitcoin_futures!A138</f>
        <v>02.07.2024</v>
      </c>
      <c r="B134">
        <f>ROUND(bitcoin_futures!D138/bitcoin_futures!B138, 0)</f>
        <v>1760</v>
      </c>
      <c r="C134">
        <f t="shared" si="15"/>
        <v>1754</v>
      </c>
      <c r="D134">
        <f t="shared" si="15"/>
        <v>65424.2</v>
      </c>
      <c r="E134">
        <f t="shared" si="15"/>
        <v>33700</v>
      </c>
      <c r="F134">
        <f>'Future Returns'!S134*F$4</f>
        <v>15923.75</v>
      </c>
      <c r="I134">
        <f>(C134-C133)*bitcoin_futures!B138</f>
        <v>0</v>
      </c>
      <c r="J134">
        <f>C134*bitcoin_futures!B138</f>
        <v>61775.88</v>
      </c>
      <c r="K134">
        <f t="shared" si="11"/>
        <v>-1368.1200000000026</v>
      </c>
      <c r="M134">
        <f>-'Future CF'!Q134</f>
        <v>1510</v>
      </c>
      <c r="O134">
        <f t="shared" si="8"/>
        <v>111399.63</v>
      </c>
      <c r="P134">
        <f t="shared" si="12"/>
        <v>141.87999999999738</v>
      </c>
      <c r="Q134">
        <f t="shared" si="9"/>
        <v>842.50000000000728</v>
      </c>
      <c r="R134">
        <f t="shared" si="13"/>
        <v>1.27361284772667E-3</v>
      </c>
      <c r="S134">
        <f>R134-(bitcoin_futures!S138/100/360)</f>
        <v>1.12461284772667E-3</v>
      </c>
    </row>
    <row r="135" spans="1:19">
      <c r="A135" t="str">
        <f>bitcoin_futures!A139</f>
        <v>03.07.2024</v>
      </c>
      <c r="B135">
        <f>ROUND(bitcoin_futures!D139/bitcoin_futures!B139, 0)</f>
        <v>1739</v>
      </c>
      <c r="C135">
        <f t="shared" si="15"/>
        <v>1754</v>
      </c>
      <c r="D135">
        <f t="shared" si="15"/>
        <v>65424.2</v>
      </c>
      <c r="E135">
        <f t="shared" si="15"/>
        <v>33700</v>
      </c>
      <c r="F135">
        <f>'Future Returns'!S135*F$4</f>
        <v>15546.25</v>
      </c>
      <c r="I135">
        <f>(C135-C134)*bitcoin_futures!B139</f>
        <v>0</v>
      </c>
      <c r="J135">
        <f>C135*bitcoin_futures!B139</f>
        <v>60407.759999999995</v>
      </c>
      <c r="K135">
        <f t="shared" si="11"/>
        <v>-1368.1200000000026</v>
      </c>
      <c r="M135">
        <f>-'Future CF'!Q135</f>
        <v>2360</v>
      </c>
      <c r="O135">
        <f t="shared" si="8"/>
        <v>109654.01</v>
      </c>
      <c r="P135">
        <f t="shared" si="12"/>
        <v>991.87999999999738</v>
      </c>
      <c r="Q135">
        <f t="shared" si="9"/>
        <v>-377.50000000000728</v>
      </c>
      <c r="R135">
        <f t="shared" si="13"/>
        <v>9.0455424293192505E-3</v>
      </c>
      <c r="S135">
        <f>R135-(bitcoin_futures!S139/100/360)</f>
        <v>8.8968479848748061E-3</v>
      </c>
    </row>
    <row r="136" spans="1:19">
      <c r="A136" t="str">
        <f>bitcoin_futures!A140</f>
        <v>04.07.2024</v>
      </c>
      <c r="B136">
        <f>ROUND(bitcoin_futures!D140/bitcoin_futures!B140, 0)</f>
        <v>1694</v>
      </c>
      <c r="C136">
        <f t="shared" si="15"/>
        <v>1754</v>
      </c>
      <c r="D136">
        <f t="shared" si="15"/>
        <v>65424.2</v>
      </c>
      <c r="E136">
        <f t="shared" si="15"/>
        <v>33700</v>
      </c>
      <c r="F136">
        <f>'Future Returns'!S136*F$4</f>
        <v>14956.25</v>
      </c>
      <c r="I136">
        <f>(C136-C135)*bitcoin_futures!B140</f>
        <v>0</v>
      </c>
      <c r="J136">
        <f>C136*bitcoin_futures!B140</f>
        <v>60407.759999999995</v>
      </c>
      <c r="K136">
        <f t="shared" si="11"/>
        <v>0</v>
      </c>
      <c r="M136">
        <f>-'Future CF'!Q136</f>
        <v>0</v>
      </c>
      <c r="O136">
        <f t="shared" si="8"/>
        <v>109064.01</v>
      </c>
      <c r="P136">
        <f t="shared" si="12"/>
        <v>0</v>
      </c>
      <c r="Q136">
        <f t="shared" si="9"/>
        <v>-590</v>
      </c>
      <c r="R136">
        <f t="shared" si="13"/>
        <v>0</v>
      </c>
      <c r="S136">
        <f>R136-(bitcoin_futures!S140/100/360)</f>
        <v>-1.482777777777778E-4</v>
      </c>
    </row>
    <row r="137" spans="1:19">
      <c r="A137" t="str">
        <f>bitcoin_futures!A141</f>
        <v>05.07.2024</v>
      </c>
      <c r="B137">
        <f>ROUND(bitcoin_futures!D141/bitcoin_futures!B141, 0)</f>
        <v>1756</v>
      </c>
      <c r="C137">
        <f t="shared" si="15"/>
        <v>1754</v>
      </c>
      <c r="D137">
        <f t="shared" si="15"/>
        <v>65424.2</v>
      </c>
      <c r="E137">
        <f t="shared" si="15"/>
        <v>33700</v>
      </c>
      <c r="F137">
        <f>'Future Returns'!S137*F$4</f>
        <v>14956.25</v>
      </c>
      <c r="I137">
        <f>(C137-C136)*bitcoin_futures!B141</f>
        <v>0</v>
      </c>
      <c r="J137">
        <f>C137*bitcoin_futures!B141</f>
        <v>56478.8</v>
      </c>
      <c r="K137">
        <f t="shared" si="11"/>
        <v>-3928.9599999999919</v>
      </c>
      <c r="M137">
        <f>-'Future CF'!Q137</f>
        <v>3140</v>
      </c>
      <c r="O137">
        <f t="shared" si="8"/>
        <v>105135.05</v>
      </c>
      <c r="P137">
        <f t="shared" si="12"/>
        <v>-788.95999999999185</v>
      </c>
      <c r="Q137">
        <f t="shared" si="9"/>
        <v>0</v>
      </c>
      <c r="R137">
        <f t="shared" si="13"/>
        <v>-7.5042528633409294E-3</v>
      </c>
      <c r="S137">
        <f>R137-(bitcoin_futures!S141/100/360)</f>
        <v>-7.6528361966742625E-3</v>
      </c>
    </row>
    <row r="138" spans="1:19">
      <c r="A138" t="str">
        <f>bitcoin_futures!A142</f>
        <v>08.07.2024</v>
      </c>
      <c r="B138">
        <f>ROUND(bitcoin_futures!D142/bitcoin_futures!B142, 0)</f>
        <v>1751</v>
      </c>
      <c r="C138">
        <f t="shared" si="15"/>
        <v>1754</v>
      </c>
      <c r="D138">
        <f t="shared" si="15"/>
        <v>65424.2</v>
      </c>
      <c r="E138">
        <f t="shared" si="15"/>
        <v>33700</v>
      </c>
      <c r="F138">
        <f>'Future Returns'!S138*F$4</f>
        <v>14171.25</v>
      </c>
      <c r="I138">
        <f>(C138-C137)*bitcoin_futures!B142</f>
        <v>0</v>
      </c>
      <c r="J138">
        <f>C138*bitcoin_futures!B142</f>
        <v>56408.639999999992</v>
      </c>
      <c r="K138">
        <f t="shared" si="11"/>
        <v>-70.160000000010768</v>
      </c>
      <c r="M138">
        <f>-'Future CF'!Q138</f>
        <v>-70</v>
      </c>
      <c r="O138">
        <f t="shared" si="8"/>
        <v>104279.88999999998</v>
      </c>
      <c r="P138">
        <f t="shared" si="12"/>
        <v>-140.16000000001077</v>
      </c>
      <c r="Q138">
        <f t="shared" si="9"/>
        <v>-785.00000000000728</v>
      </c>
      <c r="R138">
        <f t="shared" si="13"/>
        <v>-1.3440750656719218E-3</v>
      </c>
      <c r="S138">
        <f>R138-(bitcoin_futures!S142/100/360)</f>
        <v>-1.493047287894144E-3</v>
      </c>
    </row>
    <row r="139" spans="1:19">
      <c r="A139" t="str">
        <f>bitcoin_futures!A143</f>
        <v>09.07.2024</v>
      </c>
      <c r="B139">
        <f>ROUND(bitcoin_futures!D143/bitcoin_futures!B143, 0)</f>
        <v>1753</v>
      </c>
      <c r="C139">
        <f t="shared" si="15"/>
        <v>1754</v>
      </c>
      <c r="D139">
        <f t="shared" si="15"/>
        <v>65424.2</v>
      </c>
      <c r="E139">
        <f t="shared" si="15"/>
        <v>33700</v>
      </c>
      <c r="F139">
        <f>'Future Returns'!S139*F$4</f>
        <v>14188.75</v>
      </c>
      <c r="I139">
        <f>(C139-C138)*bitcoin_futures!B143</f>
        <v>0</v>
      </c>
      <c r="J139">
        <f>C139*bitcoin_futures!B143</f>
        <v>57811.840000000004</v>
      </c>
      <c r="K139">
        <f t="shared" si="11"/>
        <v>1403.2000000000116</v>
      </c>
      <c r="M139">
        <f>-'Future CF'!Q139</f>
        <v>-1405</v>
      </c>
      <c r="O139">
        <f t="shared" si="8"/>
        <v>105700.59</v>
      </c>
      <c r="P139">
        <f t="shared" si="12"/>
        <v>-1.7999999999883585</v>
      </c>
      <c r="Q139">
        <f t="shared" si="9"/>
        <v>17.5</v>
      </c>
      <c r="R139">
        <f t="shared" si="13"/>
        <v>-1.7029233233119689E-5</v>
      </c>
      <c r="S139">
        <f>R139-(bitcoin_futures!S143/100/360)</f>
        <v>-1.6494589989978636E-4</v>
      </c>
    </row>
    <row r="140" spans="1:19">
      <c r="A140" t="str">
        <f>bitcoin_futures!A144</f>
        <v>10.07.2024</v>
      </c>
      <c r="B140">
        <f>ROUND(bitcoin_futures!D144/bitcoin_futures!B144, 0)</f>
        <v>1759</v>
      </c>
      <c r="C140">
        <f t="shared" si="15"/>
        <v>1754</v>
      </c>
      <c r="D140">
        <f t="shared" si="15"/>
        <v>65424.2</v>
      </c>
      <c r="E140">
        <f t="shared" si="15"/>
        <v>33700</v>
      </c>
      <c r="F140">
        <f>'Future Returns'!S140*F$4</f>
        <v>14540</v>
      </c>
      <c r="I140">
        <f>(C140-C139)*bitcoin_futures!B144</f>
        <v>0</v>
      </c>
      <c r="J140">
        <f>C140*bitcoin_futures!B144</f>
        <v>57303.18</v>
      </c>
      <c r="K140">
        <f t="shared" si="11"/>
        <v>-508.66000000000349</v>
      </c>
      <c r="M140">
        <f>-'Future CF'!Q140</f>
        <v>535</v>
      </c>
      <c r="O140">
        <f t="shared" si="8"/>
        <v>105543.18</v>
      </c>
      <c r="P140">
        <f t="shared" si="12"/>
        <v>26.339999999996508</v>
      </c>
      <c r="Q140">
        <f t="shared" si="9"/>
        <v>351.25</v>
      </c>
      <c r="R140">
        <f t="shared" si="13"/>
        <v>2.4956610176040279E-4</v>
      </c>
      <c r="S140">
        <f>R140-(bitcoin_futures!S144/100/360)</f>
        <v>1.0151054620484724E-4</v>
      </c>
    </row>
    <row r="141" spans="1:19">
      <c r="A141" t="str">
        <f>bitcoin_futures!A145</f>
        <v>11.07.2024</v>
      </c>
      <c r="B141">
        <f>ROUND(bitcoin_futures!D145/bitcoin_futures!B145, 0)</f>
        <v>1761</v>
      </c>
      <c r="C141">
        <f t="shared" si="15"/>
        <v>1754</v>
      </c>
      <c r="D141">
        <f t="shared" si="15"/>
        <v>65424.2</v>
      </c>
      <c r="E141">
        <f t="shared" si="15"/>
        <v>33700</v>
      </c>
      <c r="F141">
        <f>'Future Returns'!S141*F$4</f>
        <v>14406.25</v>
      </c>
      <c r="I141">
        <f>(C141-C140)*bitcoin_futures!B145</f>
        <v>0</v>
      </c>
      <c r="J141">
        <f>C141*bitcoin_futures!B145</f>
        <v>57355.8</v>
      </c>
      <c r="K141">
        <f t="shared" si="11"/>
        <v>52.620000000002619</v>
      </c>
      <c r="M141">
        <f>-'Future CF'!Q141</f>
        <v>45</v>
      </c>
      <c r="O141">
        <f t="shared" ref="O141:O204" si="16">J141+E141+F141</f>
        <v>105462.05</v>
      </c>
      <c r="P141">
        <f t="shared" si="12"/>
        <v>97.620000000002619</v>
      </c>
      <c r="Q141">
        <f t="shared" si="9"/>
        <v>-133.74999999999272</v>
      </c>
      <c r="R141">
        <f t="shared" si="13"/>
        <v>9.2564102442539871E-4</v>
      </c>
      <c r="S141">
        <f>R141-(bitcoin_futures!S145/100/360)</f>
        <v>7.7791880220317655E-4</v>
      </c>
    </row>
    <row r="142" spans="1:19">
      <c r="A142" t="str">
        <f>bitcoin_futures!A146</f>
        <v>12.07.2024</v>
      </c>
      <c r="B142">
        <f>ROUND(bitcoin_futures!D146/bitcoin_futures!B146, 0)</f>
        <v>1764</v>
      </c>
      <c r="C142">
        <f t="shared" si="15"/>
        <v>1754</v>
      </c>
      <c r="D142">
        <f t="shared" si="15"/>
        <v>65424.2</v>
      </c>
      <c r="E142">
        <f t="shared" si="15"/>
        <v>33700</v>
      </c>
      <c r="F142">
        <f>'Future Returns'!S142*F$4</f>
        <v>14395</v>
      </c>
      <c r="I142">
        <f>(C142-C141)*bitcoin_futures!B146</f>
        <v>0</v>
      </c>
      <c r="J142">
        <f>C142*bitcoin_futures!B146</f>
        <v>57618.9</v>
      </c>
      <c r="K142">
        <f t="shared" si="11"/>
        <v>263.09999999999854</v>
      </c>
      <c r="M142">
        <f>-'Future CF'!Q142</f>
        <v>-265</v>
      </c>
      <c r="O142">
        <f t="shared" si="16"/>
        <v>105713.9</v>
      </c>
      <c r="P142">
        <f t="shared" si="12"/>
        <v>-1.9000000000014552</v>
      </c>
      <c r="Q142">
        <f t="shared" ref="Q142:Q205" si="17">O142-O141-K142</f>
        <v>-11.250000000007276</v>
      </c>
      <c r="R142">
        <f t="shared" si="13"/>
        <v>-1.7973038550289557E-5</v>
      </c>
      <c r="S142">
        <f>R142-(bitcoin_futures!S146/100/360)</f>
        <v>-1.6647303855028955E-4</v>
      </c>
    </row>
    <row r="143" spans="1:19" s="3" customFormat="1">
      <c r="A143" s="3" t="str">
        <f>bitcoin_futures!A147</f>
        <v>15.07.2024</v>
      </c>
      <c r="B143">
        <f>ROUND(bitcoin_futures!D147/bitcoin_futures!B147, 0)</f>
        <v>1759</v>
      </c>
      <c r="C143" s="3">
        <f>B143</f>
        <v>1759</v>
      </c>
      <c r="D143" s="3">
        <f>B143*bitcoin_futures!B147</f>
        <v>63587.85</v>
      </c>
      <c r="E143" s="3">
        <f>'Future Returns'!S143</f>
        <v>29220</v>
      </c>
      <c r="F143" s="3">
        <f>'Future Returns'!S143*F$4</f>
        <v>14610</v>
      </c>
      <c r="I143">
        <f>(C143-C142)*bitcoin_futures!B147</f>
        <v>180.75</v>
      </c>
      <c r="J143">
        <f>C143*bitcoin_futures!B147</f>
        <v>63587.85</v>
      </c>
      <c r="K143">
        <f t="shared" ref="K143:K206" si="18">J143-J142-I143</f>
        <v>5788.1999999999971</v>
      </c>
      <c r="M143">
        <f>-'Future CF'!Q143</f>
        <v>-5855</v>
      </c>
      <c r="O143">
        <f t="shared" si="16"/>
        <v>107417.85</v>
      </c>
      <c r="P143">
        <f t="shared" si="12"/>
        <v>-66.80000000000291</v>
      </c>
      <c r="Q143">
        <f t="shared" si="17"/>
        <v>-4084.2499999999854</v>
      </c>
      <c r="R143">
        <f t="shared" si="13"/>
        <v>-6.2187057365235767E-4</v>
      </c>
      <c r="S143">
        <f>R143-(bitcoin_futures!S147/100/360)</f>
        <v>-7.7084279587457988E-4</v>
      </c>
    </row>
    <row r="144" spans="1:19">
      <c r="A144" t="str">
        <f>bitcoin_futures!A148</f>
        <v>16.07.2024</v>
      </c>
      <c r="B144">
        <f>ROUND(bitcoin_futures!D148/bitcoin_futures!B148, 0)</f>
        <v>1747</v>
      </c>
      <c r="C144">
        <f t="shared" ref="C144:E165" si="19">C$143</f>
        <v>1759</v>
      </c>
      <c r="D144">
        <f t="shared" si="19"/>
        <v>63587.85</v>
      </c>
      <c r="E144">
        <f t="shared" si="19"/>
        <v>29220</v>
      </c>
      <c r="F144">
        <f>'Future Returns'!S144*F$4</f>
        <v>16088.75</v>
      </c>
      <c r="I144">
        <f>(C144-C143)*bitcoin_futures!B148</f>
        <v>0</v>
      </c>
      <c r="J144">
        <f>C144*bitcoin_futures!B148</f>
        <v>65382.030000000006</v>
      </c>
      <c r="K144">
        <f t="shared" si="18"/>
        <v>1794.1800000000076</v>
      </c>
      <c r="M144">
        <f>-'Future CF'!Q144</f>
        <v>-1775</v>
      </c>
      <c r="O144">
        <f t="shared" si="16"/>
        <v>110690.78</v>
      </c>
      <c r="P144">
        <f t="shared" ref="P144:P207" si="20">K144+M144</f>
        <v>19.180000000007567</v>
      </c>
      <c r="Q144">
        <f t="shared" si="17"/>
        <v>1478.7499999999854</v>
      </c>
      <c r="R144">
        <f t="shared" ref="R144:R207" si="21">P144/O144</f>
        <v>1.732754977425181E-4</v>
      </c>
      <c r="S144">
        <f>R144-(bitcoin_futures!S148/100/360)</f>
        <v>2.4469942186962536E-5</v>
      </c>
    </row>
    <row r="145" spans="1:19">
      <c r="A145" t="str">
        <f>bitcoin_futures!A149</f>
        <v>17.07.2024</v>
      </c>
      <c r="B145">
        <f>ROUND(bitcoin_futures!D149/bitcoin_futures!B149, 0)</f>
        <v>1754</v>
      </c>
      <c r="C145">
        <f t="shared" si="19"/>
        <v>1759</v>
      </c>
      <c r="D145">
        <f t="shared" si="19"/>
        <v>63587.85</v>
      </c>
      <c r="E145">
        <f t="shared" si="19"/>
        <v>29220</v>
      </c>
      <c r="F145">
        <f>'Future Returns'!S145*F$4</f>
        <v>16532.5</v>
      </c>
      <c r="I145">
        <f>(C145-C144)*bitcoin_futures!B149</f>
        <v>0</v>
      </c>
      <c r="J145">
        <f>C145*bitcoin_futures!B149</f>
        <v>64801.560000000005</v>
      </c>
      <c r="K145">
        <f t="shared" si="18"/>
        <v>-580.47000000000116</v>
      </c>
      <c r="M145">
        <f>-'Future CF'!Q145</f>
        <v>730</v>
      </c>
      <c r="O145">
        <f t="shared" si="16"/>
        <v>110554.06</v>
      </c>
      <c r="P145">
        <f t="shared" si="20"/>
        <v>149.52999999999884</v>
      </c>
      <c r="Q145">
        <f t="shared" si="17"/>
        <v>443.75</v>
      </c>
      <c r="R145">
        <f t="shared" si="21"/>
        <v>1.352550960136596E-3</v>
      </c>
      <c r="S145">
        <f>R145-(bitcoin_futures!S149/100/360)</f>
        <v>1.2041620712477071E-3</v>
      </c>
    </row>
    <row r="146" spans="1:19">
      <c r="A146" t="str">
        <f>bitcoin_futures!A150</f>
        <v>18.07.2024</v>
      </c>
      <c r="B146">
        <f>ROUND(bitcoin_futures!D150/bitcoin_futures!B150, 0)</f>
        <v>1754</v>
      </c>
      <c r="C146">
        <f t="shared" si="19"/>
        <v>1759</v>
      </c>
      <c r="D146">
        <f t="shared" si="19"/>
        <v>63587.85</v>
      </c>
      <c r="E146">
        <f t="shared" si="19"/>
        <v>29220</v>
      </c>
      <c r="F146">
        <f>'Future Returns'!S146*F$4</f>
        <v>16350</v>
      </c>
      <c r="I146">
        <f>(C146-C145)*bitcoin_futures!B150</f>
        <v>0</v>
      </c>
      <c r="J146">
        <f>C146*bitcoin_futures!B150</f>
        <v>63710.979999999996</v>
      </c>
      <c r="K146">
        <f t="shared" si="18"/>
        <v>-1090.580000000009</v>
      </c>
      <c r="M146">
        <f>-'Future CF'!Q146</f>
        <v>1105</v>
      </c>
      <c r="O146">
        <f t="shared" si="16"/>
        <v>109280.98</v>
      </c>
      <c r="P146">
        <f t="shared" si="20"/>
        <v>14.419999999990978</v>
      </c>
      <c r="Q146">
        <f t="shared" si="17"/>
        <v>-182.49999999999272</v>
      </c>
      <c r="R146">
        <f t="shared" si="21"/>
        <v>1.3195342867524594E-4</v>
      </c>
      <c r="S146">
        <f>R146-(bitcoin_futures!S150/100/360)</f>
        <v>-1.6435460213642939E-5</v>
      </c>
    </row>
    <row r="147" spans="1:19">
      <c r="A147" t="str">
        <f>bitcoin_futures!A151</f>
        <v>19.07.2024</v>
      </c>
      <c r="B147">
        <f>ROUND(bitcoin_futures!D151/bitcoin_futures!B151, 0)</f>
        <v>1749</v>
      </c>
      <c r="C147">
        <f t="shared" si="19"/>
        <v>1759</v>
      </c>
      <c r="D147">
        <f t="shared" si="19"/>
        <v>63587.85</v>
      </c>
      <c r="E147">
        <f t="shared" si="19"/>
        <v>29220</v>
      </c>
      <c r="F147">
        <f>'Future Returns'!S147*F$4</f>
        <v>16073.75</v>
      </c>
      <c r="I147">
        <f>(C147-C146)*bitcoin_futures!B151</f>
        <v>0</v>
      </c>
      <c r="J147">
        <f>C147*bitcoin_futures!B151</f>
        <v>67545.599999999991</v>
      </c>
      <c r="K147">
        <f t="shared" si="18"/>
        <v>3834.6199999999953</v>
      </c>
      <c r="M147">
        <f>-'Future CF'!Q147</f>
        <v>-3950</v>
      </c>
      <c r="O147">
        <f t="shared" si="16"/>
        <v>112839.34999999999</v>
      </c>
      <c r="P147">
        <f t="shared" si="20"/>
        <v>-115.38000000000466</v>
      </c>
      <c r="Q147">
        <f t="shared" si="17"/>
        <v>-276.25</v>
      </c>
      <c r="R147">
        <f t="shared" si="21"/>
        <v>-1.0225156383832828E-3</v>
      </c>
      <c r="S147">
        <f>R147-(bitcoin_futures!S151/100/360)</f>
        <v>-1.171098971716616E-3</v>
      </c>
    </row>
    <row r="148" spans="1:19">
      <c r="A148" t="str">
        <f>bitcoin_futures!A152</f>
        <v>22.07.2024</v>
      </c>
      <c r="B148">
        <f>ROUND(bitcoin_futures!D152/bitcoin_futures!B152, 0)</f>
        <v>1743</v>
      </c>
      <c r="C148">
        <f t="shared" si="19"/>
        <v>1759</v>
      </c>
      <c r="D148">
        <f t="shared" si="19"/>
        <v>63587.85</v>
      </c>
      <c r="E148">
        <f t="shared" si="19"/>
        <v>29220</v>
      </c>
      <c r="F148">
        <f>'Future Returns'!S148*F$4</f>
        <v>17061.25</v>
      </c>
      <c r="I148">
        <f>(C148-C147)*bitcoin_futures!B152</f>
        <v>0</v>
      </c>
      <c r="J148">
        <f>C148*bitcoin_futures!B152</f>
        <v>68477.87</v>
      </c>
      <c r="K148">
        <f t="shared" si="18"/>
        <v>932.27000000000407</v>
      </c>
      <c r="M148">
        <f>-'Future CF'!Q148</f>
        <v>-845</v>
      </c>
      <c r="O148">
        <f t="shared" si="16"/>
        <v>114759.12</v>
      </c>
      <c r="P148">
        <f t="shared" si="20"/>
        <v>87.270000000004075</v>
      </c>
      <c r="Q148">
        <f t="shared" si="17"/>
        <v>987.5</v>
      </c>
      <c r="R148">
        <f t="shared" si="21"/>
        <v>7.6046243644953076E-4</v>
      </c>
      <c r="S148">
        <f>R148-(bitcoin_futures!S152/100/360)</f>
        <v>6.1121243644953079E-4</v>
      </c>
    </row>
    <row r="149" spans="1:19">
      <c r="A149" t="str">
        <f>bitcoin_futures!A153</f>
        <v>23.07.2024</v>
      </c>
      <c r="B149">
        <f>ROUND(bitcoin_futures!D153/bitcoin_futures!B153, 0)</f>
        <v>1763</v>
      </c>
      <c r="C149">
        <f t="shared" si="19"/>
        <v>1759</v>
      </c>
      <c r="D149">
        <f t="shared" si="19"/>
        <v>63587.85</v>
      </c>
      <c r="E149">
        <f t="shared" si="19"/>
        <v>29220</v>
      </c>
      <c r="F149">
        <f>'Future Returns'!S149*F$4</f>
        <v>17272.5</v>
      </c>
      <c r="I149">
        <f>(C149-C148)*bitcoin_futures!B153</f>
        <v>0</v>
      </c>
      <c r="J149">
        <f>C149*bitcoin_futures!B153</f>
        <v>65681.060000000012</v>
      </c>
      <c r="K149">
        <f t="shared" si="18"/>
        <v>-2796.8099999999831</v>
      </c>
      <c r="M149">
        <f>-'Future CF'!Q149</f>
        <v>2795</v>
      </c>
      <c r="O149">
        <f t="shared" si="16"/>
        <v>112173.56000000001</v>
      </c>
      <c r="P149">
        <f t="shared" si="20"/>
        <v>-1.8099999999831198</v>
      </c>
      <c r="Q149">
        <f t="shared" si="17"/>
        <v>211.25</v>
      </c>
      <c r="R149">
        <f t="shared" si="21"/>
        <v>-1.6135709698284692E-5</v>
      </c>
      <c r="S149">
        <f>R149-(bitcoin_futures!S153/100/360)</f>
        <v>-1.6535793192050692E-4</v>
      </c>
    </row>
    <row r="150" spans="1:19">
      <c r="A150" t="str">
        <f>bitcoin_futures!A154</f>
        <v>24.07.2024</v>
      </c>
      <c r="B150">
        <f>ROUND(bitcoin_futures!D154/bitcoin_futures!B154, 0)</f>
        <v>1761</v>
      </c>
      <c r="C150">
        <f t="shared" si="19"/>
        <v>1759</v>
      </c>
      <c r="D150">
        <f t="shared" si="19"/>
        <v>63587.85</v>
      </c>
      <c r="E150">
        <f t="shared" si="19"/>
        <v>29220</v>
      </c>
      <c r="F150">
        <f>'Future Returns'!S150*F$4</f>
        <v>16573.75</v>
      </c>
      <c r="I150">
        <f>(C150-C149)*bitcoin_futures!B154</f>
        <v>0</v>
      </c>
      <c r="J150">
        <f>C150*bitcoin_futures!B154</f>
        <v>65821.78</v>
      </c>
      <c r="K150">
        <f t="shared" si="18"/>
        <v>140.71999999998661</v>
      </c>
      <c r="M150">
        <f>-'Future CF'!Q150</f>
        <v>-150</v>
      </c>
      <c r="O150">
        <f t="shared" si="16"/>
        <v>111615.53</v>
      </c>
      <c r="P150">
        <f t="shared" si="20"/>
        <v>-9.2800000000133878</v>
      </c>
      <c r="Q150">
        <f t="shared" si="17"/>
        <v>-698.75</v>
      </c>
      <c r="R150">
        <f t="shared" si="21"/>
        <v>-8.3142551937112941E-5</v>
      </c>
      <c r="S150">
        <f>R150-(bitcoin_futures!S154/100/360)</f>
        <v>-2.324203297148907E-4</v>
      </c>
    </row>
    <row r="151" spans="1:19">
      <c r="A151" t="str">
        <f>bitcoin_futures!A155</f>
        <v>25.07.2024</v>
      </c>
      <c r="B151">
        <f>ROUND(bitcoin_futures!D155/bitcoin_futures!B155, 0)</f>
        <v>1758</v>
      </c>
      <c r="C151">
        <f t="shared" si="19"/>
        <v>1759</v>
      </c>
      <c r="D151">
        <f t="shared" si="19"/>
        <v>63587.85</v>
      </c>
      <c r="E151">
        <f t="shared" si="19"/>
        <v>29220</v>
      </c>
      <c r="F151">
        <f>'Future Returns'!S151*F$4</f>
        <v>16611.25</v>
      </c>
      <c r="I151">
        <f>(C151-C150)*bitcoin_futures!B155</f>
        <v>0</v>
      </c>
      <c r="J151">
        <f>C151*bitcoin_futures!B155</f>
        <v>64783.969999999994</v>
      </c>
      <c r="K151">
        <f t="shared" si="18"/>
        <v>-1037.8100000000049</v>
      </c>
      <c r="M151">
        <f>-'Future CF'!Q151</f>
        <v>1055</v>
      </c>
      <c r="O151">
        <f t="shared" si="16"/>
        <v>110615.22</v>
      </c>
      <c r="P151">
        <f t="shared" si="20"/>
        <v>17.189999999995052</v>
      </c>
      <c r="Q151">
        <f t="shared" si="17"/>
        <v>37.500000000007276</v>
      </c>
      <c r="R151">
        <f t="shared" si="21"/>
        <v>1.5540356923753396E-4</v>
      </c>
      <c r="S151">
        <f>R151-(bitcoin_futures!S155/100/360)</f>
        <v>5.8757914597561795E-6</v>
      </c>
    </row>
    <row r="152" spans="1:19">
      <c r="A152" t="str">
        <f>bitcoin_futures!A156</f>
        <v>26.07.2024</v>
      </c>
      <c r="B152">
        <f>ROUND(bitcoin_futures!D156/bitcoin_futures!B156, 0)</f>
        <v>1748</v>
      </c>
      <c r="C152">
        <f t="shared" si="19"/>
        <v>1759</v>
      </c>
      <c r="D152">
        <f t="shared" si="19"/>
        <v>63587.85</v>
      </c>
      <c r="E152">
        <f t="shared" si="19"/>
        <v>29220</v>
      </c>
      <c r="F152">
        <f>'Future Returns'!S152*F$4</f>
        <v>16347.5</v>
      </c>
      <c r="I152">
        <f>(C152-C151)*bitcoin_futures!B156</f>
        <v>0</v>
      </c>
      <c r="J152">
        <f>C152*bitcoin_futures!B156</f>
        <v>68231.61</v>
      </c>
      <c r="K152">
        <f t="shared" si="18"/>
        <v>3447.6400000000067</v>
      </c>
      <c r="M152">
        <f>-'Future CF'!Q152</f>
        <v>-3385</v>
      </c>
      <c r="O152">
        <f t="shared" si="16"/>
        <v>113799.11</v>
      </c>
      <c r="P152">
        <f t="shared" si="20"/>
        <v>62.640000000006694</v>
      </c>
      <c r="Q152">
        <f t="shared" si="17"/>
        <v>-263.75000000000728</v>
      </c>
      <c r="R152">
        <f t="shared" si="21"/>
        <v>5.5044367218695027E-4</v>
      </c>
      <c r="S152">
        <f>R152-(bitcoin_futures!S156/100/360)</f>
        <v>4.015270055202836E-4</v>
      </c>
    </row>
    <row r="153" spans="1:19">
      <c r="A153" t="str">
        <f>bitcoin_futures!A157</f>
        <v>29.07.2024</v>
      </c>
      <c r="B153">
        <f>ROUND(bitcoin_futures!D157/bitcoin_futures!B157, 0)</f>
        <v>1758</v>
      </c>
      <c r="C153">
        <f t="shared" si="19"/>
        <v>1759</v>
      </c>
      <c r="D153">
        <f t="shared" si="19"/>
        <v>63587.85</v>
      </c>
      <c r="E153">
        <f t="shared" si="19"/>
        <v>29220</v>
      </c>
      <c r="F153">
        <f>'Future Returns'!S153*F$4</f>
        <v>17193.75</v>
      </c>
      <c r="I153">
        <f>(C153-C152)*bitcoin_futures!B157</f>
        <v>0</v>
      </c>
      <c r="J153">
        <f>C153*bitcoin_futures!B157</f>
        <v>67440.060000000012</v>
      </c>
      <c r="K153">
        <f t="shared" si="18"/>
        <v>-791.54999999998836</v>
      </c>
      <c r="M153">
        <f>-'Future CF'!Q153</f>
        <v>915</v>
      </c>
      <c r="O153">
        <f t="shared" si="16"/>
        <v>113853.81000000001</v>
      </c>
      <c r="P153">
        <f t="shared" si="20"/>
        <v>123.45000000001164</v>
      </c>
      <c r="Q153">
        <f t="shared" si="17"/>
        <v>846.25</v>
      </c>
      <c r="R153">
        <f t="shared" si="21"/>
        <v>1.0842851899291875E-3</v>
      </c>
      <c r="S153">
        <f>R153-(bitcoin_futures!S157/100/360)</f>
        <v>9.3478518992918755E-4</v>
      </c>
    </row>
    <row r="154" spans="1:19">
      <c r="A154" t="str">
        <f>bitcoin_futures!A158</f>
        <v>30.07.2024</v>
      </c>
      <c r="B154">
        <f>ROUND(bitcoin_futures!D158/bitcoin_futures!B158, 0)</f>
        <v>1752</v>
      </c>
      <c r="C154">
        <f t="shared" si="19"/>
        <v>1759</v>
      </c>
      <c r="D154">
        <f t="shared" si="19"/>
        <v>63587.85</v>
      </c>
      <c r="E154">
        <f t="shared" si="19"/>
        <v>29220</v>
      </c>
      <c r="F154">
        <f>'Future Returns'!S154*F$4</f>
        <v>16965</v>
      </c>
      <c r="I154">
        <f>(C154-C153)*bitcoin_futures!B158</f>
        <v>0</v>
      </c>
      <c r="J154">
        <f>C154*bitcoin_futures!B158</f>
        <v>66050.45</v>
      </c>
      <c r="K154">
        <f t="shared" si="18"/>
        <v>-1389.6100000000151</v>
      </c>
      <c r="M154">
        <f>-'Future CF'!Q154</f>
        <v>1475</v>
      </c>
      <c r="O154">
        <f t="shared" si="16"/>
        <v>112235.45</v>
      </c>
      <c r="P154">
        <f t="shared" si="20"/>
        <v>85.389999999984866</v>
      </c>
      <c r="Q154">
        <f t="shared" si="17"/>
        <v>-228.75</v>
      </c>
      <c r="R154">
        <f t="shared" si="21"/>
        <v>7.608113122902333E-4</v>
      </c>
      <c r="S154">
        <f>R154-(bitcoin_futures!S158/100/360)</f>
        <v>6.1125575673467774E-4</v>
      </c>
    </row>
    <row r="155" spans="1:19">
      <c r="A155" t="str">
        <f>bitcoin_futures!A159</f>
        <v>31.07.2024</v>
      </c>
      <c r="B155">
        <f>ROUND(bitcoin_futures!D159/bitcoin_futures!B159, 0)</f>
        <v>1771</v>
      </c>
      <c r="C155">
        <f t="shared" si="19"/>
        <v>1759</v>
      </c>
      <c r="D155">
        <f t="shared" si="19"/>
        <v>63587.85</v>
      </c>
      <c r="E155">
        <f t="shared" si="19"/>
        <v>29220</v>
      </c>
      <c r="F155">
        <f>'Future Returns'!S155*F$4</f>
        <v>16596.25</v>
      </c>
      <c r="I155">
        <f>(C155-C154)*bitcoin_futures!B159</f>
        <v>0</v>
      </c>
      <c r="J155">
        <f>C155*bitcoin_futures!B159</f>
        <v>65399.62</v>
      </c>
      <c r="K155">
        <f t="shared" si="18"/>
        <v>-650.82999999999447</v>
      </c>
      <c r="M155">
        <f>-'Future CF'!Q155</f>
        <v>700</v>
      </c>
      <c r="O155">
        <f t="shared" si="16"/>
        <v>111215.87</v>
      </c>
      <c r="P155">
        <f t="shared" si="20"/>
        <v>49.17000000000553</v>
      </c>
      <c r="Q155">
        <f t="shared" si="17"/>
        <v>-368.75000000000728</v>
      </c>
      <c r="R155">
        <f t="shared" si="21"/>
        <v>4.4211316244709977E-4</v>
      </c>
      <c r="S155">
        <f>R155-(bitcoin_futures!S159/100/360)</f>
        <v>2.9294649578043308E-4</v>
      </c>
    </row>
    <row r="156" spans="1:19">
      <c r="A156" t="str">
        <f>bitcoin_futures!A160</f>
        <v>01.08.2024</v>
      </c>
      <c r="B156">
        <f>ROUND(bitcoin_futures!D160/bitcoin_futures!B160, 0)</f>
        <v>1753</v>
      </c>
      <c r="C156">
        <f t="shared" si="19"/>
        <v>1759</v>
      </c>
      <c r="D156">
        <f t="shared" si="19"/>
        <v>63587.85</v>
      </c>
      <c r="E156">
        <f t="shared" si="19"/>
        <v>29220</v>
      </c>
      <c r="F156">
        <f>'Future Returns'!S156*F$4</f>
        <v>16421.25</v>
      </c>
      <c r="I156">
        <f>(C156-C155)*bitcoin_futures!B160</f>
        <v>0</v>
      </c>
      <c r="J156">
        <f>C156*bitcoin_futures!B160</f>
        <v>63447.13</v>
      </c>
      <c r="K156">
        <f t="shared" si="18"/>
        <v>-1952.4900000000052</v>
      </c>
      <c r="M156">
        <f>-'Future CF'!Q156</f>
        <v>1895</v>
      </c>
      <c r="O156">
        <f t="shared" si="16"/>
        <v>109088.38</v>
      </c>
      <c r="P156">
        <f t="shared" si="20"/>
        <v>-57.490000000005239</v>
      </c>
      <c r="Q156">
        <f t="shared" si="17"/>
        <v>-174.99999999998545</v>
      </c>
      <c r="R156">
        <f t="shared" si="21"/>
        <v>-5.2700388437343403E-4</v>
      </c>
      <c r="S156">
        <f>R156-(bitcoin_futures!S160/100/360)</f>
        <v>-6.7561499548454511E-4</v>
      </c>
    </row>
    <row r="157" spans="1:19">
      <c r="A157" t="str">
        <f>bitcoin_futures!A161</f>
        <v>02.08.2024</v>
      </c>
      <c r="B157">
        <f>ROUND(bitcoin_futures!D161/bitcoin_futures!B161, 0)</f>
        <v>1760</v>
      </c>
      <c r="C157">
        <f t="shared" si="19"/>
        <v>1759</v>
      </c>
      <c r="D157">
        <f t="shared" si="19"/>
        <v>63587.85</v>
      </c>
      <c r="E157">
        <f t="shared" si="19"/>
        <v>29220</v>
      </c>
      <c r="F157">
        <f>'Future Returns'!S157*F$4</f>
        <v>15947.5</v>
      </c>
      <c r="I157">
        <f>(C157-C156)*bitcoin_futures!B161</f>
        <v>0</v>
      </c>
      <c r="J157">
        <f>C157*bitcoin_futures!B161</f>
        <v>62637.99</v>
      </c>
      <c r="K157">
        <f t="shared" si="18"/>
        <v>-809.13999999999942</v>
      </c>
      <c r="M157">
        <f>-'Future CF'!Q157</f>
        <v>845</v>
      </c>
      <c r="O157">
        <f t="shared" si="16"/>
        <v>107805.48999999999</v>
      </c>
      <c r="P157">
        <f t="shared" si="20"/>
        <v>35.860000000000582</v>
      </c>
      <c r="Q157">
        <f t="shared" si="17"/>
        <v>-473.75000000001455</v>
      </c>
      <c r="R157">
        <f t="shared" si="21"/>
        <v>3.3263612085062256E-4</v>
      </c>
      <c r="S157">
        <f>R157-(bitcoin_futures!S161/100/360)</f>
        <v>1.8455278751728922E-4</v>
      </c>
    </row>
    <row r="158" spans="1:19">
      <c r="A158" t="str">
        <f>bitcoin_futures!A162</f>
        <v>05.08.2024</v>
      </c>
      <c r="B158">
        <f>ROUND(bitcoin_futures!D162/bitcoin_futures!B162, 0)</f>
        <v>1743</v>
      </c>
      <c r="C158">
        <f t="shared" si="19"/>
        <v>1759</v>
      </c>
      <c r="D158">
        <f t="shared" si="19"/>
        <v>63587.85</v>
      </c>
      <c r="E158">
        <f t="shared" si="19"/>
        <v>29220</v>
      </c>
      <c r="F158">
        <f>'Future Returns'!S158*F$4</f>
        <v>15736.25</v>
      </c>
      <c r="I158">
        <f>(C158-C157)*bitcoin_futures!B162</f>
        <v>0</v>
      </c>
      <c r="J158">
        <f>C158*bitcoin_futures!B162</f>
        <v>53614.32</v>
      </c>
      <c r="K158">
        <f t="shared" si="18"/>
        <v>-9023.6699999999983</v>
      </c>
      <c r="M158">
        <f>-'Future CF'!Q158</f>
        <v>9175</v>
      </c>
      <c r="O158">
        <f t="shared" si="16"/>
        <v>98570.57</v>
      </c>
      <c r="P158">
        <f t="shared" si="20"/>
        <v>151.33000000000175</v>
      </c>
      <c r="Q158">
        <f t="shared" si="17"/>
        <v>-211.24999999998545</v>
      </c>
      <c r="R158">
        <f t="shared" si="21"/>
        <v>1.53524525626667E-3</v>
      </c>
      <c r="S158">
        <f>R158-(bitcoin_futures!S162/100/360)</f>
        <v>1.3865230340444478E-3</v>
      </c>
    </row>
    <row r="159" spans="1:19">
      <c r="A159" t="str">
        <f>bitcoin_futures!A163</f>
        <v>06.08.2024</v>
      </c>
      <c r="B159">
        <f>ROUND(bitcoin_futures!D163/bitcoin_futures!B163, 0)</f>
        <v>1753</v>
      </c>
      <c r="C159">
        <f t="shared" si="19"/>
        <v>1759</v>
      </c>
      <c r="D159">
        <f t="shared" si="19"/>
        <v>63587.85</v>
      </c>
      <c r="E159">
        <f t="shared" si="19"/>
        <v>29220</v>
      </c>
      <c r="F159">
        <f>'Future Returns'!S159*F$4</f>
        <v>13442.5</v>
      </c>
      <c r="I159">
        <f>(C159-C158)*bitcoin_futures!B163</f>
        <v>0</v>
      </c>
      <c r="J159">
        <f>C159*bitcoin_futures!B163</f>
        <v>56886.060000000005</v>
      </c>
      <c r="K159">
        <f t="shared" si="18"/>
        <v>3271.7400000000052</v>
      </c>
      <c r="M159">
        <f>-'Future CF'!Q159</f>
        <v>-3375</v>
      </c>
      <c r="O159">
        <f t="shared" si="16"/>
        <v>99548.56</v>
      </c>
      <c r="P159">
        <f t="shared" si="20"/>
        <v>-103.25999999999476</v>
      </c>
      <c r="Q159">
        <f t="shared" si="17"/>
        <v>-2293.7500000000146</v>
      </c>
      <c r="R159">
        <f t="shared" si="21"/>
        <v>-1.037282709061736E-3</v>
      </c>
      <c r="S159">
        <f>R159-(bitcoin_futures!S163/100/360)</f>
        <v>-1.1853660423950694E-3</v>
      </c>
    </row>
    <row r="160" spans="1:19">
      <c r="A160" t="str">
        <f>bitcoin_futures!A164</f>
        <v>07.08.2024</v>
      </c>
      <c r="B160">
        <f>ROUND(bitcoin_futures!D164/bitcoin_futures!B164, 0)</f>
        <v>1761</v>
      </c>
      <c r="C160">
        <f t="shared" si="19"/>
        <v>1759</v>
      </c>
      <c r="D160">
        <f t="shared" si="19"/>
        <v>63587.85</v>
      </c>
      <c r="E160">
        <f t="shared" si="19"/>
        <v>29220</v>
      </c>
      <c r="F160">
        <f>'Future Returns'!S160*F$4</f>
        <v>14286.25</v>
      </c>
      <c r="I160">
        <f>(C160-C159)*bitcoin_futures!B164</f>
        <v>0</v>
      </c>
      <c r="J160">
        <f>C160*bitcoin_futures!B164</f>
        <v>54863.21</v>
      </c>
      <c r="K160">
        <f t="shared" si="18"/>
        <v>-2022.8500000000058</v>
      </c>
      <c r="M160">
        <f>-'Future CF'!Q160</f>
        <v>2145</v>
      </c>
      <c r="O160">
        <f t="shared" si="16"/>
        <v>98369.459999999992</v>
      </c>
      <c r="P160">
        <f t="shared" si="20"/>
        <v>122.14999999999418</v>
      </c>
      <c r="Q160">
        <f t="shared" si="17"/>
        <v>843.75</v>
      </c>
      <c r="R160">
        <f t="shared" si="21"/>
        <v>1.2417471845427859E-3</v>
      </c>
      <c r="S160">
        <f>R160-(bitcoin_futures!S164/100/360)</f>
        <v>1.0933860734316748E-3</v>
      </c>
    </row>
    <row r="161" spans="1:19">
      <c r="A161" t="str">
        <f>bitcoin_futures!A165</f>
        <v>08.08.2024</v>
      </c>
      <c r="B161">
        <f>ROUND(bitcoin_futures!D165/bitcoin_futures!B165, 0)</f>
        <v>1762</v>
      </c>
      <c r="C161">
        <f t="shared" si="19"/>
        <v>1759</v>
      </c>
      <c r="D161">
        <f t="shared" si="19"/>
        <v>63587.85</v>
      </c>
      <c r="E161">
        <f t="shared" si="19"/>
        <v>29220</v>
      </c>
      <c r="F161">
        <f>'Future Returns'!S161*F$4</f>
        <v>13750</v>
      </c>
      <c r="I161">
        <f>(C161-C160)*bitcoin_futures!B165</f>
        <v>0</v>
      </c>
      <c r="J161">
        <f>C161*bitcoin_futures!B165</f>
        <v>59594.920000000006</v>
      </c>
      <c r="K161">
        <f t="shared" si="18"/>
        <v>4731.7100000000064</v>
      </c>
      <c r="M161">
        <f>-'Future CF'!Q161</f>
        <v>-4695</v>
      </c>
      <c r="O161">
        <f t="shared" si="16"/>
        <v>102564.92000000001</v>
      </c>
      <c r="P161">
        <f t="shared" si="20"/>
        <v>36.710000000006403</v>
      </c>
      <c r="Q161">
        <f t="shared" si="17"/>
        <v>-536.24999999998545</v>
      </c>
      <c r="R161">
        <f t="shared" si="21"/>
        <v>3.5791964738047274E-4</v>
      </c>
      <c r="S161">
        <f>R161-(bitcoin_futures!S165/100/360)</f>
        <v>2.0947520293602829E-4</v>
      </c>
    </row>
    <row r="162" spans="1:19">
      <c r="A162" t="str">
        <f>bitcoin_futures!A166</f>
        <v>09.08.2024</v>
      </c>
      <c r="B162">
        <f>ROUND(bitcoin_futures!D166/bitcoin_futures!B166, 0)</f>
        <v>1749</v>
      </c>
      <c r="C162">
        <f t="shared" si="19"/>
        <v>1759</v>
      </c>
      <c r="D162">
        <f t="shared" si="19"/>
        <v>63587.85</v>
      </c>
      <c r="E162">
        <f t="shared" si="19"/>
        <v>29220</v>
      </c>
      <c r="F162">
        <f>'Future Returns'!S162*F$4</f>
        <v>14923.75</v>
      </c>
      <c r="I162">
        <f>(C162-C161)*bitcoin_futures!B166</f>
        <v>0</v>
      </c>
      <c r="J162">
        <f>C162*bitcoin_futures!B166</f>
        <v>60861.4</v>
      </c>
      <c r="K162">
        <f t="shared" si="18"/>
        <v>1266.4799999999959</v>
      </c>
      <c r="M162">
        <f>-'Future CF'!Q162</f>
        <v>-1295</v>
      </c>
      <c r="O162">
        <f t="shared" si="16"/>
        <v>105005.15</v>
      </c>
      <c r="P162">
        <f t="shared" si="20"/>
        <v>-28.520000000004075</v>
      </c>
      <c r="Q162">
        <f t="shared" si="17"/>
        <v>1173.7499999999854</v>
      </c>
      <c r="R162">
        <f t="shared" si="21"/>
        <v>-2.7160572600490622E-4</v>
      </c>
      <c r="S162">
        <f>R162-(bitcoin_futures!S166/100/360)</f>
        <v>-4.2010572600490619E-4</v>
      </c>
    </row>
    <row r="163" spans="1:19">
      <c r="A163" t="str">
        <f>bitcoin_futures!A167</f>
        <v>12.08.2024</v>
      </c>
      <c r="B163">
        <f>ROUND(bitcoin_futures!D167/bitcoin_futures!B167, 0)</f>
        <v>1756</v>
      </c>
      <c r="C163">
        <f t="shared" si="19"/>
        <v>1759</v>
      </c>
      <c r="D163">
        <f t="shared" si="19"/>
        <v>63587.85</v>
      </c>
      <c r="E163">
        <f t="shared" si="19"/>
        <v>29220</v>
      </c>
      <c r="F163">
        <f>'Future Returns'!S163*F$4</f>
        <v>15247.5</v>
      </c>
      <c r="I163">
        <f>(C163-C162)*bitcoin_futures!B167</f>
        <v>0</v>
      </c>
      <c r="J163">
        <f>C163*bitcoin_futures!B167</f>
        <v>59172.76</v>
      </c>
      <c r="K163">
        <f t="shared" si="18"/>
        <v>-1688.6399999999994</v>
      </c>
      <c r="M163">
        <f>-'Future CF'!Q163</f>
        <v>1790</v>
      </c>
      <c r="O163">
        <f t="shared" si="16"/>
        <v>103640.26000000001</v>
      </c>
      <c r="P163">
        <f t="shared" si="20"/>
        <v>101.36000000000058</v>
      </c>
      <c r="Q163">
        <f t="shared" si="17"/>
        <v>323.75000000001455</v>
      </c>
      <c r="R163">
        <f t="shared" si="21"/>
        <v>9.7799831841410443E-4</v>
      </c>
      <c r="S163">
        <f>R163-(bitcoin_futures!S167/100/360)</f>
        <v>8.2916498508077115E-4</v>
      </c>
    </row>
    <row r="164" spans="1:19">
      <c r="A164" t="str">
        <f>bitcoin_futures!A168</f>
        <v>13.08.2024</v>
      </c>
      <c r="B164">
        <f>ROUND(bitcoin_futures!D168/bitcoin_futures!B168, 0)</f>
        <v>1753</v>
      </c>
      <c r="C164">
        <f t="shared" si="19"/>
        <v>1759</v>
      </c>
      <c r="D164">
        <f t="shared" si="19"/>
        <v>63587.85</v>
      </c>
      <c r="E164">
        <f t="shared" si="19"/>
        <v>29220</v>
      </c>
      <c r="F164">
        <f>'Future Returns'!S164*F$4</f>
        <v>14800</v>
      </c>
      <c r="I164">
        <f>(C164-C163)*bitcoin_futures!B168</f>
        <v>0</v>
      </c>
      <c r="J164">
        <f>C164*bitcoin_futures!B168</f>
        <v>60931.76</v>
      </c>
      <c r="K164">
        <f t="shared" si="18"/>
        <v>1759</v>
      </c>
      <c r="M164">
        <f>-'Future CF'!Q164</f>
        <v>-1905</v>
      </c>
      <c r="O164">
        <f t="shared" si="16"/>
        <v>104951.76000000001</v>
      </c>
      <c r="P164">
        <f t="shared" si="20"/>
        <v>-146</v>
      </c>
      <c r="Q164">
        <f t="shared" si="17"/>
        <v>-447.5</v>
      </c>
      <c r="R164">
        <f t="shared" si="21"/>
        <v>-1.3911153085951107E-3</v>
      </c>
      <c r="S164">
        <f>R164-(bitcoin_futures!S168/100/360)</f>
        <v>-1.5388930863728884E-3</v>
      </c>
    </row>
    <row r="165" spans="1:19">
      <c r="A165" t="str">
        <f>bitcoin_futures!A169</f>
        <v>14.08.2024</v>
      </c>
      <c r="B165">
        <f>ROUND(bitcoin_futures!D169/bitcoin_futures!B169, 0)</f>
        <v>1756</v>
      </c>
      <c r="C165">
        <f t="shared" si="19"/>
        <v>1759</v>
      </c>
      <c r="D165">
        <f t="shared" si="19"/>
        <v>63587.85</v>
      </c>
      <c r="E165">
        <f t="shared" si="19"/>
        <v>29220</v>
      </c>
      <c r="F165">
        <f>'Future Returns'!S165*F$4</f>
        <v>15276.25</v>
      </c>
      <c r="I165">
        <f>(C165-C164)*bitcoin_futures!B169</f>
        <v>0</v>
      </c>
      <c r="J165">
        <f>C165*bitcoin_futures!B169</f>
        <v>59032.04</v>
      </c>
      <c r="K165">
        <f t="shared" si="18"/>
        <v>-1899.7200000000012</v>
      </c>
      <c r="M165">
        <f>-'Future CF'!Q165</f>
        <v>2025</v>
      </c>
      <c r="O165">
        <f t="shared" si="16"/>
        <v>103528.29000000001</v>
      </c>
      <c r="P165">
        <f t="shared" si="20"/>
        <v>125.27999999999884</v>
      </c>
      <c r="Q165">
        <f t="shared" si="17"/>
        <v>476.25</v>
      </c>
      <c r="R165">
        <f t="shared" si="21"/>
        <v>1.2101040208429873E-3</v>
      </c>
      <c r="S165">
        <f>R165-(bitcoin_futures!S169/100/360)</f>
        <v>1.0621873541763207E-3</v>
      </c>
    </row>
    <row r="166" spans="1:19" s="3" customFormat="1">
      <c r="A166" s="3" t="str">
        <f>bitcoin_futures!A170</f>
        <v>15.08.2024</v>
      </c>
      <c r="B166">
        <f>ROUND(bitcoin_futures!D170/bitcoin_futures!B170, 0)</f>
        <v>1760</v>
      </c>
      <c r="C166" s="3">
        <f>B166</f>
        <v>1760</v>
      </c>
      <c r="D166" s="3">
        <f>B166*bitcoin_futures!B170</f>
        <v>57200</v>
      </c>
      <c r="E166" s="3">
        <f>'Future Returns'!S166</f>
        <v>29782.5</v>
      </c>
      <c r="F166" s="3">
        <f>'Future Returns'!S166*F$4</f>
        <v>14891.25</v>
      </c>
      <c r="I166">
        <f>(C166-C165)*bitcoin_futures!B170</f>
        <v>32.5</v>
      </c>
      <c r="J166">
        <f>C166*bitcoin_futures!B170</f>
        <v>57200</v>
      </c>
      <c r="K166">
        <f t="shared" si="18"/>
        <v>-1864.5400000000009</v>
      </c>
      <c r="M166">
        <f>-'Future CF'!Q166</f>
        <v>1860</v>
      </c>
      <c r="O166">
        <f t="shared" si="16"/>
        <v>101873.75</v>
      </c>
      <c r="P166">
        <f t="shared" si="20"/>
        <v>-4.5400000000008731</v>
      </c>
      <c r="Q166">
        <f t="shared" si="17"/>
        <v>209.99999999999272</v>
      </c>
      <c r="R166">
        <f t="shared" si="21"/>
        <v>-4.4564963987296762E-5</v>
      </c>
      <c r="S166">
        <f>R166-(bitcoin_futures!S170/100/360)</f>
        <v>-1.9237051954285232E-4</v>
      </c>
    </row>
    <row r="167" spans="1:19">
      <c r="A167" t="str">
        <f>bitcoin_futures!A171</f>
        <v>16.08.2024</v>
      </c>
      <c r="B167">
        <f>ROUND(bitcoin_futures!D171/bitcoin_futures!B171, 0)</f>
        <v>1754</v>
      </c>
      <c r="C167">
        <f t="shared" ref="C167:E186" si="22">C$166</f>
        <v>1760</v>
      </c>
      <c r="D167">
        <f t="shared" si="22"/>
        <v>57200</v>
      </c>
      <c r="E167">
        <f t="shared" si="22"/>
        <v>29782.5</v>
      </c>
      <c r="F167">
        <f>'Future Returns'!S167*F$4</f>
        <v>14421.25</v>
      </c>
      <c r="I167">
        <f>(C167-C166)*bitcoin_futures!B171</f>
        <v>0</v>
      </c>
      <c r="J167">
        <f>C167*bitcoin_futures!B171</f>
        <v>59892.800000000003</v>
      </c>
      <c r="K167">
        <f t="shared" si="18"/>
        <v>2692.8000000000029</v>
      </c>
      <c r="M167">
        <f>-'Future CF'!Q167</f>
        <v>-2805</v>
      </c>
      <c r="O167">
        <f t="shared" si="16"/>
        <v>104096.55</v>
      </c>
      <c r="P167">
        <f t="shared" si="20"/>
        <v>-112.19999999999709</v>
      </c>
      <c r="Q167">
        <f t="shared" si="17"/>
        <v>-470</v>
      </c>
      <c r="R167">
        <f t="shared" si="21"/>
        <v>-1.0778455193759743E-3</v>
      </c>
      <c r="S167">
        <f>R167-(bitcoin_futures!S171/100/360)</f>
        <v>-1.2260955193759743E-3</v>
      </c>
    </row>
    <row r="168" spans="1:19">
      <c r="A168" t="str">
        <f>bitcoin_futures!A172</f>
        <v>19.08.2024</v>
      </c>
      <c r="B168">
        <f>ROUND(bitcoin_futures!D172/bitcoin_futures!B172, 0)</f>
        <v>1755</v>
      </c>
      <c r="C168">
        <f t="shared" si="22"/>
        <v>1760</v>
      </c>
      <c r="D168">
        <f t="shared" si="22"/>
        <v>57200</v>
      </c>
      <c r="E168">
        <f t="shared" si="22"/>
        <v>29782.5</v>
      </c>
      <c r="F168">
        <f>'Future Returns'!S168*F$4</f>
        <v>15122.5</v>
      </c>
      <c r="I168">
        <f>(C168-C167)*bitcoin_futures!B172</f>
        <v>0</v>
      </c>
      <c r="J168">
        <f>C168*bitcoin_futures!B172</f>
        <v>59171.199999999997</v>
      </c>
      <c r="K168">
        <f t="shared" si="18"/>
        <v>-721.60000000000582</v>
      </c>
      <c r="M168">
        <f>-'Future CF'!Q168</f>
        <v>800</v>
      </c>
      <c r="O168">
        <f t="shared" si="16"/>
        <v>104076.2</v>
      </c>
      <c r="P168">
        <f t="shared" si="20"/>
        <v>78.399999999994179</v>
      </c>
      <c r="Q168">
        <f t="shared" si="17"/>
        <v>701.25</v>
      </c>
      <c r="R168">
        <f t="shared" si="21"/>
        <v>7.5329422096496784E-4</v>
      </c>
      <c r="S168">
        <f>R168-(bitcoin_futures!S172/100/360)</f>
        <v>6.0490533207607897E-4</v>
      </c>
    </row>
    <row r="169" spans="1:19">
      <c r="A169" t="str">
        <f>bitcoin_futures!A173</f>
        <v>20.08.2024</v>
      </c>
      <c r="B169">
        <f>ROUND(bitcoin_futures!D173/bitcoin_futures!B173, 0)</f>
        <v>1751</v>
      </c>
      <c r="C169">
        <f t="shared" si="22"/>
        <v>1760</v>
      </c>
      <c r="D169">
        <f t="shared" si="22"/>
        <v>57200</v>
      </c>
      <c r="E169">
        <f t="shared" si="22"/>
        <v>29782.5</v>
      </c>
      <c r="F169">
        <f>'Future Returns'!S169*F$4</f>
        <v>14922.5</v>
      </c>
      <c r="I169">
        <f>(C169-C168)*bitcoin_futures!B173</f>
        <v>0</v>
      </c>
      <c r="J169">
        <f>C169*bitcoin_futures!B173</f>
        <v>59699.200000000004</v>
      </c>
      <c r="K169">
        <f t="shared" si="18"/>
        <v>528.00000000000728</v>
      </c>
      <c r="M169">
        <f>-'Future CF'!Q169</f>
        <v>-475</v>
      </c>
      <c r="O169">
        <f t="shared" si="16"/>
        <v>104404.20000000001</v>
      </c>
      <c r="P169">
        <f t="shared" si="20"/>
        <v>53.000000000007276</v>
      </c>
      <c r="Q169">
        <f t="shared" si="17"/>
        <v>-199.99999999999272</v>
      </c>
      <c r="R169">
        <f t="shared" si="21"/>
        <v>5.0764241285319238E-4</v>
      </c>
      <c r="S169">
        <f>R169-(bitcoin_futures!S173/100/360)</f>
        <v>3.6005907951985904E-4</v>
      </c>
    </row>
    <row r="170" spans="1:19">
      <c r="A170" t="str">
        <f>bitcoin_futures!A174</f>
        <v>21.08.2024</v>
      </c>
      <c r="B170">
        <f>ROUND(bitcoin_futures!D174/bitcoin_futures!B174, 0)</f>
        <v>1741</v>
      </c>
      <c r="C170">
        <f t="shared" si="22"/>
        <v>1760</v>
      </c>
      <c r="D170">
        <f t="shared" si="22"/>
        <v>57200</v>
      </c>
      <c r="E170">
        <f t="shared" si="22"/>
        <v>29782.5</v>
      </c>
      <c r="F170">
        <f>'Future Returns'!S170*F$4</f>
        <v>15041.25</v>
      </c>
      <c r="I170">
        <f>(C170-C169)*bitcoin_futures!B174</f>
        <v>0</v>
      </c>
      <c r="J170">
        <f>C170*bitcoin_futures!B174</f>
        <v>61828.800000000003</v>
      </c>
      <c r="K170">
        <f t="shared" si="18"/>
        <v>2129.5999999999985</v>
      </c>
      <c r="M170">
        <f>-'Future CF'!Q170</f>
        <v>-2075</v>
      </c>
      <c r="O170">
        <f t="shared" si="16"/>
        <v>106652.55</v>
      </c>
      <c r="P170">
        <f t="shared" si="20"/>
        <v>54.599999999998545</v>
      </c>
      <c r="Q170">
        <f t="shared" si="17"/>
        <v>118.74999999999272</v>
      </c>
      <c r="R170">
        <f t="shared" si="21"/>
        <v>5.1194275242362746E-4</v>
      </c>
      <c r="S170">
        <f>R170-(bitcoin_futures!S174/100/360)</f>
        <v>3.6483164131251636E-4</v>
      </c>
    </row>
    <row r="171" spans="1:19">
      <c r="A171" t="str">
        <f>bitcoin_futures!A175</f>
        <v>22.08.2024</v>
      </c>
      <c r="B171">
        <f>ROUND(bitcoin_futures!D175/bitcoin_futures!B175, 0)</f>
        <v>1755</v>
      </c>
      <c r="C171">
        <f t="shared" si="22"/>
        <v>1760</v>
      </c>
      <c r="D171">
        <f t="shared" si="22"/>
        <v>57200</v>
      </c>
      <c r="E171">
        <f t="shared" si="22"/>
        <v>29782.5</v>
      </c>
      <c r="F171">
        <f>'Future Returns'!S171*F$4</f>
        <v>15560</v>
      </c>
      <c r="I171">
        <f>(C171-C170)*bitcoin_futures!B175</f>
        <v>0</v>
      </c>
      <c r="J171">
        <f>C171*bitcoin_futures!B175</f>
        <v>60456</v>
      </c>
      <c r="K171">
        <f t="shared" si="18"/>
        <v>-1372.8000000000029</v>
      </c>
      <c r="M171">
        <f>-'Future CF'!Q171</f>
        <v>1405</v>
      </c>
      <c r="O171">
        <f t="shared" si="16"/>
        <v>105798.5</v>
      </c>
      <c r="P171">
        <f t="shared" si="20"/>
        <v>32.19999999999709</v>
      </c>
      <c r="Q171">
        <f t="shared" si="17"/>
        <v>518.75</v>
      </c>
      <c r="R171">
        <f t="shared" si="21"/>
        <v>3.0435214109838127E-4</v>
      </c>
      <c r="S171">
        <f>R171-(bitcoin_futures!S175/100/360)</f>
        <v>1.5674102998727016E-4</v>
      </c>
    </row>
    <row r="172" spans="1:19">
      <c r="A172" t="str">
        <f>bitcoin_futures!A176</f>
        <v>23.08.2024</v>
      </c>
      <c r="B172">
        <f>ROUND(bitcoin_futures!D176/bitcoin_futures!B176, 0)</f>
        <v>1752</v>
      </c>
      <c r="C172">
        <f t="shared" si="22"/>
        <v>1760</v>
      </c>
      <c r="D172">
        <f t="shared" si="22"/>
        <v>57200</v>
      </c>
      <c r="E172">
        <f t="shared" si="22"/>
        <v>29782.5</v>
      </c>
      <c r="F172">
        <f>'Future Returns'!S172*F$4</f>
        <v>15208.75</v>
      </c>
      <c r="I172">
        <f>(C172-C171)*bitcoin_futures!B176</f>
        <v>0</v>
      </c>
      <c r="J172">
        <f>C172*bitcoin_futures!B176</f>
        <v>63852.800000000003</v>
      </c>
      <c r="K172">
        <f t="shared" si="18"/>
        <v>3396.8000000000029</v>
      </c>
      <c r="M172">
        <f>-'Future CF'!Q172</f>
        <v>-3495</v>
      </c>
      <c r="O172">
        <f t="shared" si="16"/>
        <v>108844.05</v>
      </c>
      <c r="P172">
        <f t="shared" si="20"/>
        <v>-98.19999999999709</v>
      </c>
      <c r="Q172">
        <f t="shared" si="17"/>
        <v>-351.25</v>
      </c>
      <c r="R172">
        <f t="shared" si="21"/>
        <v>-9.0220825116299041E-4</v>
      </c>
      <c r="S172">
        <f>R172-(bitcoin_futures!S176/100/360)</f>
        <v>-1.0494860289407683E-3</v>
      </c>
    </row>
    <row r="173" spans="1:19">
      <c r="A173" t="str">
        <f>bitcoin_futures!A177</f>
        <v>26.08.2024</v>
      </c>
      <c r="B173">
        <f>ROUND(bitcoin_futures!D177/bitcoin_futures!B177, 0)</f>
        <v>1760</v>
      </c>
      <c r="C173">
        <f t="shared" si="22"/>
        <v>1760</v>
      </c>
      <c r="D173">
        <f t="shared" si="22"/>
        <v>57200</v>
      </c>
      <c r="E173">
        <f t="shared" si="22"/>
        <v>29782.5</v>
      </c>
      <c r="F173">
        <f>'Future Returns'!S173*F$4</f>
        <v>16082.5</v>
      </c>
      <c r="I173">
        <f>(C173-C172)*bitcoin_futures!B177</f>
        <v>0</v>
      </c>
      <c r="J173">
        <f>C173*bitcoin_futures!B177</f>
        <v>63518.400000000009</v>
      </c>
      <c r="K173">
        <f t="shared" si="18"/>
        <v>-334.39999999999418</v>
      </c>
      <c r="M173">
        <f>-'Future CF'!Q173</f>
        <v>470</v>
      </c>
      <c r="O173">
        <f t="shared" si="16"/>
        <v>109383.40000000001</v>
      </c>
      <c r="P173">
        <f t="shared" si="20"/>
        <v>135.60000000000582</v>
      </c>
      <c r="Q173">
        <f t="shared" si="17"/>
        <v>873.75</v>
      </c>
      <c r="R173">
        <f t="shared" si="21"/>
        <v>1.2396762214376754E-3</v>
      </c>
      <c r="S173">
        <f>R173-(bitcoin_futures!S177/100/360)</f>
        <v>1.0915651103265644E-3</v>
      </c>
    </row>
    <row r="174" spans="1:19">
      <c r="A174" t="str">
        <f>bitcoin_futures!A178</f>
        <v>27.08.2024</v>
      </c>
      <c r="B174">
        <f>ROUND(bitcoin_futures!D178/bitcoin_futures!B178, 0)</f>
        <v>1754</v>
      </c>
      <c r="C174">
        <f t="shared" si="22"/>
        <v>1760</v>
      </c>
      <c r="D174">
        <f t="shared" si="22"/>
        <v>57200</v>
      </c>
      <c r="E174">
        <f t="shared" si="22"/>
        <v>29782.5</v>
      </c>
      <c r="F174">
        <f>'Future Returns'!S174*F$4</f>
        <v>15965</v>
      </c>
      <c r="I174">
        <f>(C174-C173)*bitcoin_futures!B178</f>
        <v>0</v>
      </c>
      <c r="J174">
        <f>C174*bitcoin_futures!B178</f>
        <v>62268.800000000003</v>
      </c>
      <c r="K174">
        <f t="shared" si="18"/>
        <v>-1249.6000000000058</v>
      </c>
      <c r="M174">
        <f>-'Future CF'!Q174</f>
        <v>1320</v>
      </c>
      <c r="O174">
        <f t="shared" si="16"/>
        <v>108016.3</v>
      </c>
      <c r="P174">
        <f t="shared" si="20"/>
        <v>70.399999999994179</v>
      </c>
      <c r="Q174">
        <f t="shared" si="17"/>
        <v>-117.5</v>
      </c>
      <c r="R174">
        <f t="shared" si="21"/>
        <v>6.5175348535354547E-4</v>
      </c>
      <c r="S174">
        <f>R174-(bitcoin_futures!S178/100/360)</f>
        <v>5.036979297979899E-4</v>
      </c>
    </row>
    <row r="175" spans="1:19">
      <c r="A175" t="str">
        <f>bitcoin_futures!A179</f>
        <v>28.08.2024</v>
      </c>
      <c r="B175">
        <f>ROUND(bitcoin_futures!D179/bitcoin_futures!B179, 0)</f>
        <v>1770</v>
      </c>
      <c r="C175">
        <f t="shared" si="22"/>
        <v>1760</v>
      </c>
      <c r="D175">
        <f t="shared" si="22"/>
        <v>57200</v>
      </c>
      <c r="E175">
        <f t="shared" si="22"/>
        <v>29782.5</v>
      </c>
      <c r="F175">
        <f>'Future Returns'!S175*F$4</f>
        <v>15635</v>
      </c>
      <c r="I175">
        <f>(C175-C174)*bitcoin_futures!B179</f>
        <v>0</v>
      </c>
      <c r="J175">
        <f>C175*bitcoin_futures!B179</f>
        <v>58995.200000000004</v>
      </c>
      <c r="K175">
        <f t="shared" si="18"/>
        <v>-3273.5999999999985</v>
      </c>
      <c r="M175">
        <f>-'Future CF'!Q175</f>
        <v>3200</v>
      </c>
      <c r="O175">
        <f t="shared" si="16"/>
        <v>104412.70000000001</v>
      </c>
      <c r="P175">
        <f t="shared" si="20"/>
        <v>-73.599999999998545</v>
      </c>
      <c r="Q175">
        <f t="shared" si="17"/>
        <v>-329.99999999999272</v>
      </c>
      <c r="R175">
        <f t="shared" si="21"/>
        <v>-7.0489509417914233E-4</v>
      </c>
      <c r="S175">
        <f>R175-(bitcoin_futures!S179/100/360)</f>
        <v>-8.5250620529025338E-4</v>
      </c>
    </row>
    <row r="176" spans="1:19">
      <c r="A176" t="str">
        <f>bitcoin_futures!A180</f>
        <v>29.08.2024</v>
      </c>
      <c r="B176">
        <f>ROUND(bitcoin_futures!D180/bitcoin_futures!B180, 0)</f>
        <v>1762</v>
      </c>
      <c r="C176">
        <f t="shared" si="22"/>
        <v>1760</v>
      </c>
      <c r="D176">
        <f t="shared" si="22"/>
        <v>57200</v>
      </c>
      <c r="E176">
        <f t="shared" si="22"/>
        <v>29782.5</v>
      </c>
      <c r="F176">
        <f>'Future Returns'!S176*F$4</f>
        <v>14835</v>
      </c>
      <c r="I176">
        <f>(C176-C175)*bitcoin_futures!B180</f>
        <v>0</v>
      </c>
      <c r="J176">
        <f>C176*bitcoin_futures!B180</f>
        <v>59294.399999999994</v>
      </c>
      <c r="K176">
        <f t="shared" si="18"/>
        <v>299.19999999998981</v>
      </c>
      <c r="M176">
        <f>-'Future CF'!Q176</f>
        <v>-305</v>
      </c>
      <c r="O176">
        <f t="shared" si="16"/>
        <v>103911.9</v>
      </c>
      <c r="P176">
        <f t="shared" si="20"/>
        <v>-5.8000000000101863</v>
      </c>
      <c r="Q176">
        <f t="shared" si="17"/>
        <v>-800.00000000000728</v>
      </c>
      <c r="R176">
        <f t="shared" si="21"/>
        <v>-5.581651379688165E-5</v>
      </c>
      <c r="S176">
        <f>R176-(bitcoin_futures!S180/100/360)</f>
        <v>-2.027887360191039E-4</v>
      </c>
    </row>
    <row r="177" spans="1:19">
      <c r="A177" t="str">
        <f>bitcoin_futures!A181</f>
        <v>30.08.2024</v>
      </c>
      <c r="B177">
        <f>ROUND(bitcoin_futures!D181/bitcoin_futures!B181, 0)</f>
        <v>1766</v>
      </c>
      <c r="C177">
        <f t="shared" si="22"/>
        <v>1760</v>
      </c>
      <c r="D177">
        <f t="shared" si="22"/>
        <v>57200</v>
      </c>
      <c r="E177">
        <f t="shared" si="22"/>
        <v>29782.5</v>
      </c>
      <c r="F177">
        <f>'Future Returns'!S177*F$4</f>
        <v>14911.25</v>
      </c>
      <c r="I177">
        <f>(C177-C176)*bitcoin_futures!B181</f>
        <v>0</v>
      </c>
      <c r="J177">
        <f>C177*bitcoin_futures!B181</f>
        <v>58731.199999999997</v>
      </c>
      <c r="K177">
        <f t="shared" si="18"/>
        <v>-563.19999999999709</v>
      </c>
      <c r="M177">
        <f>-'Future CF'!Q177</f>
        <v>665</v>
      </c>
      <c r="O177">
        <f t="shared" si="16"/>
        <v>103424.95</v>
      </c>
      <c r="P177">
        <f t="shared" si="20"/>
        <v>101.80000000000291</v>
      </c>
      <c r="Q177">
        <f t="shared" si="17"/>
        <v>76.25</v>
      </c>
      <c r="R177">
        <f t="shared" si="21"/>
        <v>9.8428860734284056E-4</v>
      </c>
      <c r="S177">
        <f>R177-(bitcoin_futures!S181/100/360)</f>
        <v>8.3801082956506284E-4</v>
      </c>
    </row>
    <row r="178" spans="1:19">
      <c r="A178" t="str">
        <f>bitcoin_futures!A182</f>
        <v>02.09.2024</v>
      </c>
      <c r="B178">
        <f>ROUND(bitcoin_futures!D182/bitcoin_futures!B182, 0)</f>
        <v>1752</v>
      </c>
      <c r="C178">
        <f t="shared" si="22"/>
        <v>1760</v>
      </c>
      <c r="D178">
        <f t="shared" si="22"/>
        <v>57200</v>
      </c>
      <c r="E178">
        <f t="shared" si="22"/>
        <v>29782.5</v>
      </c>
      <c r="F178">
        <f>'Future Returns'!S178*F$4</f>
        <v>14745</v>
      </c>
      <c r="I178">
        <f>(C178-C177)*bitcoin_futures!B182</f>
        <v>0</v>
      </c>
      <c r="J178">
        <f>C178*bitcoin_futures!B182</f>
        <v>58731.199999999997</v>
      </c>
      <c r="K178">
        <f t="shared" si="18"/>
        <v>0</v>
      </c>
      <c r="M178">
        <f>-'Future CF'!Q178</f>
        <v>0</v>
      </c>
      <c r="O178">
        <f t="shared" si="16"/>
        <v>103258.7</v>
      </c>
      <c r="P178">
        <f t="shared" si="20"/>
        <v>0</v>
      </c>
      <c r="Q178">
        <f t="shared" si="17"/>
        <v>-166.25</v>
      </c>
      <c r="R178">
        <f t="shared" si="21"/>
        <v>0</v>
      </c>
      <c r="S178">
        <f>R178-(bitcoin_futures!S182/100/360)</f>
        <v>-1.4627777777777778E-4</v>
      </c>
    </row>
    <row r="179" spans="1:19">
      <c r="A179" t="str">
        <f>bitcoin_futures!A183</f>
        <v>03.09.2024</v>
      </c>
      <c r="B179">
        <f>ROUND(bitcoin_futures!D183/bitcoin_futures!B183, 0)</f>
        <v>1759</v>
      </c>
      <c r="C179">
        <f t="shared" si="22"/>
        <v>1760</v>
      </c>
      <c r="D179">
        <f t="shared" si="22"/>
        <v>57200</v>
      </c>
      <c r="E179">
        <f t="shared" si="22"/>
        <v>29782.5</v>
      </c>
      <c r="F179">
        <f>'Future Returns'!S179*F$4</f>
        <v>14745</v>
      </c>
      <c r="I179">
        <f>(C179-C178)*bitcoin_futures!B183</f>
        <v>0</v>
      </c>
      <c r="J179">
        <f>C179*bitcoin_futures!B183</f>
        <v>58044.799999999996</v>
      </c>
      <c r="K179">
        <f t="shared" si="18"/>
        <v>-686.40000000000146</v>
      </c>
      <c r="M179">
        <f>-'Future CF'!Q179</f>
        <v>740</v>
      </c>
      <c r="O179">
        <f t="shared" si="16"/>
        <v>102572.29999999999</v>
      </c>
      <c r="P179">
        <f t="shared" si="20"/>
        <v>53.599999999998545</v>
      </c>
      <c r="Q179">
        <f t="shared" si="17"/>
        <v>-7.2759576141834259E-12</v>
      </c>
      <c r="R179">
        <f t="shared" si="21"/>
        <v>5.2255823453309076E-4</v>
      </c>
      <c r="S179">
        <f>R179-(bitcoin_futures!S183/100/360)</f>
        <v>3.770026789775352E-4</v>
      </c>
    </row>
    <row r="180" spans="1:19">
      <c r="A180" t="str">
        <f>bitcoin_futures!A184</f>
        <v>04.09.2024</v>
      </c>
      <c r="B180">
        <f>ROUND(bitcoin_futures!D184/bitcoin_futures!B184, 0)</f>
        <v>1751</v>
      </c>
      <c r="C180">
        <f t="shared" si="22"/>
        <v>1760</v>
      </c>
      <c r="D180">
        <f t="shared" si="22"/>
        <v>57200</v>
      </c>
      <c r="E180">
        <f t="shared" si="22"/>
        <v>29782.5</v>
      </c>
      <c r="F180">
        <f>'Future Returns'!S180*F$4</f>
        <v>14560</v>
      </c>
      <c r="I180">
        <f>(C180-C179)*bitcoin_futures!B184</f>
        <v>0</v>
      </c>
      <c r="J180">
        <f>C180*bitcoin_futures!B184</f>
        <v>58150.400000000001</v>
      </c>
      <c r="K180">
        <f t="shared" si="18"/>
        <v>105.60000000000582</v>
      </c>
      <c r="M180">
        <f>-'Future CF'!Q180</f>
        <v>-115</v>
      </c>
      <c r="O180">
        <f t="shared" si="16"/>
        <v>102492.9</v>
      </c>
      <c r="P180">
        <f t="shared" si="20"/>
        <v>-9.3999999999941792</v>
      </c>
      <c r="Q180">
        <f t="shared" si="17"/>
        <v>-185</v>
      </c>
      <c r="R180">
        <f t="shared" si="21"/>
        <v>-9.1713669922445162E-5</v>
      </c>
      <c r="S180">
        <f>R180-(bitcoin_futures!S184/100/360)</f>
        <v>-2.3579700325577851E-4</v>
      </c>
    </row>
    <row r="181" spans="1:19">
      <c r="A181" t="str">
        <f>bitcoin_futures!A185</f>
        <v>05.09.2024</v>
      </c>
      <c r="B181">
        <f>ROUND(bitcoin_futures!D185/bitcoin_futures!B185, 0)</f>
        <v>1764</v>
      </c>
      <c r="C181">
        <f t="shared" si="22"/>
        <v>1760</v>
      </c>
      <c r="D181">
        <f t="shared" si="22"/>
        <v>57200</v>
      </c>
      <c r="E181">
        <f t="shared" si="22"/>
        <v>29782.5</v>
      </c>
      <c r="F181">
        <f>'Future Returns'!S181*F$4</f>
        <v>14588.75</v>
      </c>
      <c r="I181">
        <f>(C181-C180)*bitcoin_futures!B185</f>
        <v>0</v>
      </c>
      <c r="J181">
        <f>C181*bitcoin_futures!B185</f>
        <v>56056</v>
      </c>
      <c r="K181">
        <f t="shared" si="18"/>
        <v>-2094.4000000000015</v>
      </c>
      <c r="M181">
        <f>-'Future CF'!Q181</f>
        <v>2140</v>
      </c>
      <c r="O181">
        <f t="shared" si="16"/>
        <v>100427.25</v>
      </c>
      <c r="P181">
        <f t="shared" si="20"/>
        <v>45.599999999998545</v>
      </c>
      <c r="Q181">
        <f t="shared" si="17"/>
        <v>28.750000000007276</v>
      </c>
      <c r="R181">
        <f t="shared" si="21"/>
        <v>4.5406002852809915E-4</v>
      </c>
      <c r="S181">
        <f>R181-(bitcoin_futures!S185/100/360)</f>
        <v>3.1108780630587692E-4</v>
      </c>
    </row>
    <row r="182" spans="1:19">
      <c r="A182" t="str">
        <f>bitcoin_futures!A186</f>
        <v>06.09.2024</v>
      </c>
      <c r="B182">
        <f>ROUND(bitcoin_futures!D186/bitcoin_futures!B186, 0)</f>
        <v>1762</v>
      </c>
      <c r="C182">
        <f t="shared" si="22"/>
        <v>1760</v>
      </c>
      <c r="D182">
        <f t="shared" si="22"/>
        <v>57200</v>
      </c>
      <c r="E182">
        <f t="shared" si="22"/>
        <v>29782.5</v>
      </c>
      <c r="F182">
        <f>'Future Returns'!S182*F$4</f>
        <v>14053.75</v>
      </c>
      <c r="I182">
        <f>(C182-C181)*bitcoin_futures!B186</f>
        <v>0</v>
      </c>
      <c r="J182">
        <f>C182*bitcoin_futures!B186</f>
        <v>53521.599999999999</v>
      </c>
      <c r="K182">
        <f t="shared" si="18"/>
        <v>-2534.4000000000015</v>
      </c>
      <c r="M182">
        <f>-'Future CF'!Q182</f>
        <v>2520</v>
      </c>
      <c r="O182">
        <f t="shared" si="16"/>
        <v>97357.85</v>
      </c>
      <c r="P182">
        <f t="shared" si="20"/>
        <v>-14.400000000001455</v>
      </c>
      <c r="Q182">
        <f t="shared" si="17"/>
        <v>-534.99999999999272</v>
      </c>
      <c r="R182">
        <f t="shared" si="21"/>
        <v>-1.4790794989825119E-4</v>
      </c>
      <c r="S182">
        <f>R182-(bitcoin_futures!S186/100/360)</f>
        <v>-2.9035239434269567E-4</v>
      </c>
    </row>
    <row r="183" spans="1:19">
      <c r="A183" t="str">
        <f>bitcoin_futures!A187</f>
        <v>09.09.2024</v>
      </c>
      <c r="B183">
        <f>ROUND(bitcoin_futures!D187/bitcoin_futures!B187, 0)</f>
        <v>1748</v>
      </c>
      <c r="C183">
        <f t="shared" si="22"/>
        <v>1760</v>
      </c>
      <c r="D183">
        <f t="shared" si="22"/>
        <v>57200</v>
      </c>
      <c r="E183">
        <f t="shared" si="22"/>
        <v>29782.5</v>
      </c>
      <c r="F183">
        <f>'Future Returns'!S183*F$4</f>
        <v>13423.75</v>
      </c>
      <c r="I183">
        <f>(C183-C182)*bitcoin_futures!B187</f>
        <v>0</v>
      </c>
      <c r="J183">
        <f>C183*bitcoin_futures!B187</f>
        <v>57217.599999999999</v>
      </c>
      <c r="K183">
        <f t="shared" si="18"/>
        <v>3696</v>
      </c>
      <c r="M183">
        <f>-'Future CF'!Q183</f>
        <v>-3715</v>
      </c>
      <c r="O183">
        <f t="shared" si="16"/>
        <v>100423.85</v>
      </c>
      <c r="P183">
        <f t="shared" si="20"/>
        <v>-19</v>
      </c>
      <c r="Q183">
        <f t="shared" si="17"/>
        <v>-630</v>
      </c>
      <c r="R183">
        <f t="shared" si="21"/>
        <v>-1.8919808392129956E-4</v>
      </c>
      <c r="S183">
        <f>R183-(bitcoin_futures!S187/100/360)</f>
        <v>-3.3067030614352181E-4</v>
      </c>
    </row>
    <row r="184" spans="1:19">
      <c r="A184" t="str">
        <f>bitcoin_futures!A188</f>
        <v>10.09.2024</v>
      </c>
      <c r="B184">
        <f>ROUND(bitcoin_futures!D188/bitcoin_futures!B188, 0)</f>
        <v>1748</v>
      </c>
      <c r="C184">
        <f t="shared" si="22"/>
        <v>1760</v>
      </c>
      <c r="D184">
        <f t="shared" si="22"/>
        <v>57200</v>
      </c>
      <c r="E184">
        <f t="shared" si="22"/>
        <v>29782.5</v>
      </c>
      <c r="F184">
        <f>'Future Returns'!S184*F$4</f>
        <v>14352.5</v>
      </c>
      <c r="I184">
        <f>(C184-C183)*bitcoin_futures!B188</f>
        <v>0</v>
      </c>
      <c r="J184">
        <f>C184*bitcoin_futures!B188</f>
        <v>58080</v>
      </c>
      <c r="K184">
        <f t="shared" si="18"/>
        <v>862.40000000000146</v>
      </c>
      <c r="M184">
        <f>-'Future CF'!Q184</f>
        <v>-785</v>
      </c>
      <c r="O184">
        <f t="shared" si="16"/>
        <v>102215</v>
      </c>
      <c r="P184">
        <f t="shared" si="20"/>
        <v>77.400000000001455</v>
      </c>
      <c r="Q184">
        <f t="shared" si="17"/>
        <v>928.74999999999272</v>
      </c>
      <c r="R184">
        <f t="shared" si="21"/>
        <v>7.5722741280635384E-4</v>
      </c>
      <c r="S184">
        <f>R184-(bitcoin_futures!S188/100/360)</f>
        <v>6.1706074613968715E-4</v>
      </c>
    </row>
    <row r="185" spans="1:19">
      <c r="A185" t="str">
        <f>bitcoin_futures!A189</f>
        <v>11.09.2024</v>
      </c>
      <c r="B185">
        <f>ROUND(bitcoin_futures!D189/bitcoin_futures!B189, 0)</f>
        <v>1754</v>
      </c>
      <c r="C185">
        <f t="shared" si="22"/>
        <v>1760</v>
      </c>
      <c r="D185">
        <f t="shared" si="22"/>
        <v>57200</v>
      </c>
      <c r="E185">
        <f t="shared" si="22"/>
        <v>29782.5</v>
      </c>
      <c r="F185">
        <f>'Future Returns'!S185*F$4</f>
        <v>14548.75</v>
      </c>
      <c r="I185">
        <f>(C185-C184)*bitcoin_futures!B189</f>
        <v>0</v>
      </c>
      <c r="J185">
        <f>C185*bitcoin_futures!B189</f>
        <v>57727.999999999993</v>
      </c>
      <c r="K185">
        <f t="shared" si="18"/>
        <v>-352.00000000000728</v>
      </c>
      <c r="M185">
        <f>-'Future CF'!Q185</f>
        <v>335</v>
      </c>
      <c r="O185">
        <f t="shared" si="16"/>
        <v>102059.25</v>
      </c>
      <c r="P185">
        <f t="shared" si="20"/>
        <v>-17.000000000007276</v>
      </c>
      <c r="Q185">
        <f t="shared" si="17"/>
        <v>196.25000000000728</v>
      </c>
      <c r="R185">
        <f t="shared" si="21"/>
        <v>-1.6656990914598409E-4</v>
      </c>
      <c r="S185">
        <f>R185-(bitcoin_futures!S189/100/360)</f>
        <v>-3.0804213136820631E-4</v>
      </c>
    </row>
    <row r="186" spans="1:19">
      <c r="A186" t="str">
        <f>bitcoin_futures!A190</f>
        <v>12.09.2024</v>
      </c>
      <c r="B186">
        <f>ROUND(bitcoin_futures!D190/bitcoin_futures!B190, 0)</f>
        <v>1753</v>
      </c>
      <c r="C186">
        <f t="shared" si="22"/>
        <v>1760</v>
      </c>
      <c r="D186">
        <f t="shared" si="22"/>
        <v>57200</v>
      </c>
      <c r="E186">
        <f t="shared" si="22"/>
        <v>29782.5</v>
      </c>
      <c r="F186">
        <f>'Future Returns'!S186*F$4</f>
        <v>14465</v>
      </c>
      <c r="I186">
        <f>(C186-C185)*bitcoin_futures!B190</f>
        <v>0</v>
      </c>
      <c r="J186">
        <f>C186*bitcoin_futures!B190</f>
        <v>58520</v>
      </c>
      <c r="K186">
        <f t="shared" si="18"/>
        <v>792.00000000000728</v>
      </c>
      <c r="M186">
        <f>-'Future CF'!Q186</f>
        <v>-720</v>
      </c>
      <c r="O186">
        <f t="shared" si="16"/>
        <v>102767.5</v>
      </c>
      <c r="P186">
        <f t="shared" si="20"/>
        <v>72.000000000007276</v>
      </c>
      <c r="Q186">
        <f t="shared" si="17"/>
        <v>-83.750000000007276</v>
      </c>
      <c r="R186">
        <f t="shared" si="21"/>
        <v>7.0061060160077143E-4</v>
      </c>
      <c r="S186">
        <f>R186-(bitcoin_futures!S190/100/360)</f>
        <v>5.5980504604521584E-4</v>
      </c>
    </row>
    <row r="187" spans="1:19" s="3" customFormat="1">
      <c r="A187" s="3" t="str">
        <f>bitcoin_futures!A191</f>
        <v>13.09.2024</v>
      </c>
      <c r="B187">
        <f>ROUND(bitcoin_futures!D191/bitcoin_futures!B191, 0)</f>
        <v>1759</v>
      </c>
      <c r="C187" s="3">
        <f>B187</f>
        <v>1759</v>
      </c>
      <c r="D187" s="3">
        <f>B187*bitcoin_futures!B191</f>
        <v>59876.36</v>
      </c>
      <c r="E187" s="3">
        <f>'Future Returns'!S187</f>
        <v>29507.5</v>
      </c>
      <c r="F187" s="3">
        <f>'Future Returns'!S187*F$4</f>
        <v>14753.75</v>
      </c>
      <c r="I187">
        <f>(C187-C186)*bitcoin_futures!B191</f>
        <v>-34.04</v>
      </c>
      <c r="J187">
        <f>C187*bitcoin_futures!B191</f>
        <v>59876.36</v>
      </c>
      <c r="K187">
        <f t="shared" si="18"/>
        <v>1390.4000000000005</v>
      </c>
      <c r="M187">
        <f>-'Future CF'!Q187</f>
        <v>-1355</v>
      </c>
      <c r="O187">
        <f t="shared" si="16"/>
        <v>104137.61</v>
      </c>
      <c r="P187">
        <f t="shared" si="20"/>
        <v>35.400000000000546</v>
      </c>
      <c r="Q187">
        <f t="shared" si="17"/>
        <v>-20.289999999999964</v>
      </c>
      <c r="R187">
        <f t="shared" si="21"/>
        <v>3.3993482277921056E-4</v>
      </c>
      <c r="S187">
        <f>R187-(bitcoin_futures!S191/100/360)</f>
        <v>2.0099037833476612E-4</v>
      </c>
    </row>
    <row r="188" spans="1:19">
      <c r="A188" t="str">
        <f>bitcoin_futures!A192</f>
        <v>16.09.2024</v>
      </c>
      <c r="B188">
        <f>ROUND(bitcoin_futures!D192/bitcoin_futures!B192, 0)</f>
        <v>1756</v>
      </c>
      <c r="C188">
        <f t="shared" ref="C188:E208" si="23">C$187</f>
        <v>1759</v>
      </c>
      <c r="D188">
        <f t="shared" si="23"/>
        <v>59876.36</v>
      </c>
      <c r="E188">
        <f t="shared" si="23"/>
        <v>29507.5</v>
      </c>
      <c r="F188">
        <f>'Future Returns'!S188*F$4</f>
        <v>15096.25</v>
      </c>
      <c r="I188">
        <f>(C188-C187)*bitcoin_futures!B192</f>
        <v>0</v>
      </c>
      <c r="J188">
        <f>C188*bitcoin_futures!B192</f>
        <v>58011.819999999992</v>
      </c>
      <c r="K188">
        <f t="shared" si="18"/>
        <v>-1864.5400000000081</v>
      </c>
      <c r="M188">
        <f>-'Future CF'!Q188</f>
        <v>1965</v>
      </c>
      <c r="O188">
        <f t="shared" si="16"/>
        <v>102615.56999999999</v>
      </c>
      <c r="P188">
        <f t="shared" si="20"/>
        <v>100.45999999999185</v>
      </c>
      <c r="Q188">
        <f t="shared" si="17"/>
        <v>342.5</v>
      </c>
      <c r="R188">
        <f t="shared" si="21"/>
        <v>9.7899373360194617E-4</v>
      </c>
      <c r="S188">
        <f>R188-(bitcoin_futures!S192/100/360)</f>
        <v>8.4260484471305726E-4</v>
      </c>
    </row>
    <row r="189" spans="1:19">
      <c r="A189" t="str">
        <f>bitcoin_futures!A193</f>
        <v>17.09.2024</v>
      </c>
      <c r="B189">
        <f>ROUND(bitcoin_futures!D193/bitcoin_futures!B193, 0)</f>
        <v>1769</v>
      </c>
      <c r="C189">
        <f t="shared" si="23"/>
        <v>1759</v>
      </c>
      <c r="D189">
        <f t="shared" si="23"/>
        <v>59876.36</v>
      </c>
      <c r="E189">
        <f t="shared" si="23"/>
        <v>29507.5</v>
      </c>
      <c r="F189">
        <f>'Future Returns'!S189*F$4</f>
        <v>14605</v>
      </c>
      <c r="I189">
        <f>(C189-C188)*bitcoin_futures!B193</f>
        <v>0</v>
      </c>
      <c r="J189">
        <f>C189*bitcoin_futures!B193</f>
        <v>59981.9</v>
      </c>
      <c r="K189">
        <f t="shared" si="18"/>
        <v>1970.080000000009</v>
      </c>
      <c r="M189">
        <f>-'Future CF'!Q189</f>
        <v>-2130</v>
      </c>
      <c r="O189">
        <f t="shared" si="16"/>
        <v>104094.39999999999</v>
      </c>
      <c r="P189">
        <f t="shared" si="20"/>
        <v>-159.91999999999098</v>
      </c>
      <c r="Q189">
        <f t="shared" si="17"/>
        <v>-491.25000000000728</v>
      </c>
      <c r="R189">
        <f t="shared" si="21"/>
        <v>-1.5362978219768881E-3</v>
      </c>
      <c r="S189">
        <f>R189-(bitcoin_futures!S193/100/360)</f>
        <v>-1.672797821976888E-3</v>
      </c>
    </row>
    <row r="190" spans="1:19">
      <c r="A190" t="str">
        <f>bitcoin_futures!A194</f>
        <v>18.09.2024</v>
      </c>
      <c r="B190">
        <f>ROUND(bitcoin_futures!D194/bitcoin_futures!B194, 0)</f>
        <v>1768</v>
      </c>
      <c r="C190">
        <f t="shared" si="23"/>
        <v>1759</v>
      </c>
      <c r="D190">
        <f t="shared" si="23"/>
        <v>59876.36</v>
      </c>
      <c r="E190">
        <f t="shared" si="23"/>
        <v>29507.5</v>
      </c>
      <c r="F190">
        <f>'Future Returns'!S190*F$4</f>
        <v>15137.5</v>
      </c>
      <c r="I190">
        <f>(C190-C189)*bitcoin_futures!B194</f>
        <v>0</v>
      </c>
      <c r="J190">
        <f>C190*bitcoin_futures!B194</f>
        <v>60069.85</v>
      </c>
      <c r="K190">
        <f t="shared" si="18"/>
        <v>87.94999999999709</v>
      </c>
      <c r="M190">
        <f>-'Future CF'!Q190</f>
        <v>-30</v>
      </c>
      <c r="O190">
        <f t="shared" si="16"/>
        <v>104714.85</v>
      </c>
      <c r="P190">
        <f t="shared" si="20"/>
        <v>57.94999999999709</v>
      </c>
      <c r="Q190">
        <f t="shared" si="17"/>
        <v>532.50000000001455</v>
      </c>
      <c r="R190">
        <f t="shared" si="21"/>
        <v>5.5340765899007725E-4</v>
      </c>
      <c r="S190">
        <f>R190-(bitcoin_futures!S194/100/360)</f>
        <v>4.2068543676785503E-4</v>
      </c>
    </row>
    <row r="191" spans="1:19">
      <c r="A191" t="str">
        <f>bitcoin_futures!A195</f>
        <v>19.09.2024</v>
      </c>
      <c r="B191">
        <f>ROUND(bitcoin_futures!D195/bitcoin_futures!B195, 0)</f>
        <v>1761</v>
      </c>
      <c r="C191">
        <f t="shared" si="23"/>
        <v>1759</v>
      </c>
      <c r="D191">
        <f t="shared" si="23"/>
        <v>59876.36</v>
      </c>
      <c r="E191">
        <f t="shared" si="23"/>
        <v>29507.5</v>
      </c>
      <c r="F191">
        <f>'Future Returns'!S191*F$4</f>
        <v>15145</v>
      </c>
      <c r="I191">
        <f>(C191-C190)*bitcoin_futures!B195</f>
        <v>0</v>
      </c>
      <c r="J191">
        <f>C191*bitcoin_futures!B195</f>
        <v>63341.59</v>
      </c>
      <c r="K191">
        <f t="shared" si="18"/>
        <v>3271.739999999998</v>
      </c>
      <c r="M191">
        <f>-'Future CF'!Q191</f>
        <v>-3300</v>
      </c>
      <c r="O191">
        <f t="shared" si="16"/>
        <v>107994.09</v>
      </c>
      <c r="P191">
        <f t="shared" si="20"/>
        <v>-28.260000000002037</v>
      </c>
      <c r="Q191">
        <f t="shared" si="17"/>
        <v>7.499999999992724</v>
      </c>
      <c r="R191">
        <f t="shared" si="21"/>
        <v>-2.6168098643177641E-4</v>
      </c>
      <c r="S191">
        <f>R191-(bitcoin_futures!S195/100/360)</f>
        <v>-3.9065320865399862E-4</v>
      </c>
    </row>
    <row r="192" spans="1:19">
      <c r="A192" t="str">
        <f>bitcoin_futures!A196</f>
        <v>20.09.2024</v>
      </c>
      <c r="B192">
        <f>ROUND(bitcoin_futures!D196/bitcoin_futures!B196, 0)</f>
        <v>1758</v>
      </c>
      <c r="C192">
        <f t="shared" si="23"/>
        <v>1759</v>
      </c>
      <c r="D192">
        <f t="shared" si="23"/>
        <v>59876.36</v>
      </c>
      <c r="E192">
        <f t="shared" si="23"/>
        <v>29507.5</v>
      </c>
      <c r="F192">
        <f>'Future Returns'!S192*F$4</f>
        <v>15970</v>
      </c>
      <c r="I192">
        <f>(C192-C191)*bitcoin_futures!B196</f>
        <v>0</v>
      </c>
      <c r="J192">
        <f>C192*bitcoin_futures!B196</f>
        <v>62972.2</v>
      </c>
      <c r="K192">
        <f t="shared" si="18"/>
        <v>-369.38999999999942</v>
      </c>
      <c r="M192">
        <f>-'Future CF'!Q192</f>
        <v>480</v>
      </c>
      <c r="O192">
        <f t="shared" si="16"/>
        <v>108449.7</v>
      </c>
      <c r="P192">
        <f t="shared" si="20"/>
        <v>110.61000000000058</v>
      </c>
      <c r="Q192">
        <f t="shared" si="17"/>
        <v>825</v>
      </c>
      <c r="R192">
        <f t="shared" si="21"/>
        <v>1.0199198338031418E-3</v>
      </c>
      <c r="S192">
        <f>R192-(bitcoin_futures!S196/100/360)</f>
        <v>8.8797538935869724E-4</v>
      </c>
    </row>
    <row r="193" spans="1:19">
      <c r="A193" t="str">
        <f>bitcoin_futures!A197</f>
        <v>23.09.2024</v>
      </c>
      <c r="B193">
        <f>ROUND(bitcoin_futures!D197/bitcoin_futures!B197, 0)</f>
        <v>1759</v>
      </c>
      <c r="C193">
        <f t="shared" si="23"/>
        <v>1759</v>
      </c>
      <c r="D193">
        <f t="shared" si="23"/>
        <v>59876.36</v>
      </c>
      <c r="E193">
        <f t="shared" si="23"/>
        <v>29507.5</v>
      </c>
      <c r="F193">
        <f>'Future Returns'!S193*F$4</f>
        <v>15850</v>
      </c>
      <c r="I193">
        <f>(C193-C192)*bitcoin_futures!B197</f>
        <v>0</v>
      </c>
      <c r="J193">
        <f>C193*bitcoin_futures!B197</f>
        <v>63394.36</v>
      </c>
      <c r="K193">
        <f t="shared" si="18"/>
        <v>422.16000000000349</v>
      </c>
      <c r="M193">
        <f>-'Future CF'!Q193</f>
        <v>-385</v>
      </c>
      <c r="O193">
        <f t="shared" si="16"/>
        <v>108751.86</v>
      </c>
      <c r="P193">
        <f t="shared" si="20"/>
        <v>37.160000000003492</v>
      </c>
      <c r="Q193">
        <f t="shared" si="17"/>
        <v>-120</v>
      </c>
      <c r="R193">
        <f t="shared" si="21"/>
        <v>3.416953052573399E-4</v>
      </c>
      <c r="S193">
        <f>R193-(bitcoin_futures!S197/100/360)</f>
        <v>2.1086197192400657E-4</v>
      </c>
    </row>
    <row r="194" spans="1:19">
      <c r="A194" t="str">
        <f>bitcoin_futures!A198</f>
        <v>24.09.2024</v>
      </c>
      <c r="B194">
        <f>ROUND(bitcoin_futures!D198/bitcoin_futures!B198, 0)</f>
        <v>1744</v>
      </c>
      <c r="C194">
        <f t="shared" si="23"/>
        <v>1759</v>
      </c>
      <c r="D194">
        <f t="shared" si="23"/>
        <v>59876.36</v>
      </c>
      <c r="E194">
        <f t="shared" si="23"/>
        <v>29507.5</v>
      </c>
      <c r="F194">
        <f>'Future Returns'!S194*F$4</f>
        <v>15946.25</v>
      </c>
      <c r="I194">
        <f>(C194-C193)*bitcoin_futures!B198</f>
        <v>0</v>
      </c>
      <c r="J194">
        <f>C194*bitcoin_futures!B198</f>
        <v>64449.760000000002</v>
      </c>
      <c r="K194">
        <f t="shared" si="18"/>
        <v>1055.4000000000015</v>
      </c>
      <c r="M194">
        <f>-'Future CF'!Q194</f>
        <v>-1075</v>
      </c>
      <c r="O194">
        <f t="shared" si="16"/>
        <v>109903.51000000001</v>
      </c>
      <c r="P194">
        <f t="shared" si="20"/>
        <v>-19.599999999998545</v>
      </c>
      <c r="Q194">
        <f t="shared" si="17"/>
        <v>96.250000000007276</v>
      </c>
      <c r="R194">
        <f t="shared" si="21"/>
        <v>-1.7833825325504657E-4</v>
      </c>
      <c r="S194">
        <f>R194-(bitcoin_futures!S198/100/360)</f>
        <v>-3.0803269769949103E-4</v>
      </c>
    </row>
    <row r="195" spans="1:19">
      <c r="A195" t="str">
        <f>bitcoin_futures!A199</f>
        <v>25.09.2024</v>
      </c>
      <c r="B195">
        <f>ROUND(bitcoin_futures!D199/bitcoin_futures!B199, 0)</f>
        <v>1760</v>
      </c>
      <c r="C195">
        <f t="shared" si="23"/>
        <v>1759</v>
      </c>
      <c r="D195">
        <f t="shared" si="23"/>
        <v>59876.36</v>
      </c>
      <c r="E195">
        <f t="shared" si="23"/>
        <v>29507.5</v>
      </c>
      <c r="F195">
        <f>'Future Returns'!S195*F$4</f>
        <v>16215</v>
      </c>
      <c r="I195">
        <f>(C195-C194)*bitcoin_futures!B199</f>
        <v>0</v>
      </c>
      <c r="J195">
        <f>C195*bitcoin_futures!B199</f>
        <v>63271.229999999996</v>
      </c>
      <c r="K195">
        <f t="shared" si="18"/>
        <v>-1178.5300000000061</v>
      </c>
      <c r="M195">
        <f>-'Future CF'!Q195</f>
        <v>1280</v>
      </c>
      <c r="O195">
        <f t="shared" si="16"/>
        <v>108993.73</v>
      </c>
      <c r="P195">
        <f t="shared" si="20"/>
        <v>101.46999999999389</v>
      </c>
      <c r="Q195">
        <f t="shared" si="17"/>
        <v>268.74999999999272</v>
      </c>
      <c r="R195">
        <f t="shared" si="21"/>
        <v>9.3097098337669413E-4</v>
      </c>
      <c r="S195">
        <f>R195-(bitcoin_futures!S199/100/360)</f>
        <v>8.0130431671002742E-4</v>
      </c>
    </row>
    <row r="196" spans="1:19">
      <c r="A196" t="str">
        <f>bitcoin_futures!A200</f>
        <v>26.09.2024</v>
      </c>
      <c r="B196">
        <f>ROUND(bitcoin_futures!D200/bitcoin_futures!B200, 0)</f>
        <v>1768</v>
      </c>
      <c r="C196">
        <f t="shared" si="23"/>
        <v>1759</v>
      </c>
      <c r="D196">
        <f t="shared" si="23"/>
        <v>59876.36</v>
      </c>
      <c r="E196">
        <f t="shared" si="23"/>
        <v>29507.5</v>
      </c>
      <c r="F196">
        <f>'Future Returns'!S196*F$4</f>
        <v>15895</v>
      </c>
      <c r="I196">
        <f>(C196-C195)*bitcoin_futures!B200</f>
        <v>0</v>
      </c>
      <c r="J196">
        <f>C196*bitcoin_futures!B200</f>
        <v>64801.560000000005</v>
      </c>
      <c r="K196">
        <f t="shared" si="18"/>
        <v>1530.330000000009</v>
      </c>
      <c r="M196">
        <f>-'Future CF'!Q196</f>
        <v>-1635</v>
      </c>
      <c r="O196">
        <f t="shared" si="16"/>
        <v>110204.06</v>
      </c>
      <c r="P196">
        <f t="shared" si="20"/>
        <v>-104.66999999999098</v>
      </c>
      <c r="Q196">
        <f t="shared" si="17"/>
        <v>-320.00000000000728</v>
      </c>
      <c r="R196">
        <f t="shared" si="21"/>
        <v>-9.4978351977223865E-4</v>
      </c>
      <c r="S196">
        <f>R196-(bitcoin_futures!S200/100/360)</f>
        <v>-1.0806446308833499E-3</v>
      </c>
    </row>
    <row r="197" spans="1:19">
      <c r="A197" t="str">
        <f>bitcoin_futures!A201</f>
        <v>27.09.2024</v>
      </c>
      <c r="B197">
        <f>ROUND(bitcoin_futures!D201/bitcoin_futures!B201, 0)</f>
        <v>1760</v>
      </c>
      <c r="C197">
        <f t="shared" si="23"/>
        <v>1759</v>
      </c>
      <c r="D197">
        <f t="shared" si="23"/>
        <v>59876.36</v>
      </c>
      <c r="E197">
        <f t="shared" si="23"/>
        <v>29507.5</v>
      </c>
      <c r="F197">
        <f>'Future Returns'!S197*F$4</f>
        <v>16303.75</v>
      </c>
      <c r="I197">
        <f>(C197-C196)*bitcoin_futures!B201</f>
        <v>0</v>
      </c>
      <c r="J197">
        <f>C197*bitcoin_futures!B201</f>
        <v>65769.009999999995</v>
      </c>
      <c r="K197">
        <f t="shared" si="18"/>
        <v>967.44999999998981</v>
      </c>
      <c r="M197">
        <f>-'Future CF'!Q197</f>
        <v>-925</v>
      </c>
      <c r="O197">
        <f t="shared" si="16"/>
        <v>111580.26</v>
      </c>
      <c r="P197">
        <f t="shared" si="20"/>
        <v>42.449999999989814</v>
      </c>
      <c r="Q197">
        <f t="shared" si="17"/>
        <v>408.75000000000728</v>
      </c>
      <c r="R197">
        <f t="shared" si="21"/>
        <v>3.804436376110776E-4</v>
      </c>
      <c r="S197">
        <f>R197-(bitcoin_futures!S201/100/360)</f>
        <v>2.4824919316663316E-4</v>
      </c>
    </row>
    <row r="198" spans="1:19">
      <c r="A198" t="str">
        <f>bitcoin_futures!A202</f>
        <v>30.09.2024</v>
      </c>
      <c r="B198">
        <f>ROUND(bitcoin_futures!D202/bitcoin_futures!B202, 0)</f>
        <v>1755</v>
      </c>
      <c r="C198">
        <f t="shared" si="23"/>
        <v>1759</v>
      </c>
      <c r="D198">
        <f t="shared" si="23"/>
        <v>59876.36</v>
      </c>
      <c r="E198">
        <f t="shared" si="23"/>
        <v>29507.5</v>
      </c>
      <c r="F198">
        <f>'Future Returns'!S198*F$4</f>
        <v>16535</v>
      </c>
      <c r="I198">
        <f>(C198-C197)*bitcoin_futures!B202</f>
        <v>0</v>
      </c>
      <c r="J198">
        <f>C198*bitcoin_futures!B202</f>
        <v>63552.670000000006</v>
      </c>
      <c r="K198">
        <f t="shared" si="18"/>
        <v>-2216.3399999999892</v>
      </c>
      <c r="M198">
        <f>-'Future CF'!Q198</f>
        <v>2395</v>
      </c>
      <c r="O198">
        <f t="shared" si="16"/>
        <v>109595.17000000001</v>
      </c>
      <c r="P198">
        <f t="shared" si="20"/>
        <v>178.66000000001077</v>
      </c>
      <c r="Q198">
        <f t="shared" si="17"/>
        <v>231.25000000000728</v>
      </c>
      <c r="R198">
        <f t="shared" si="21"/>
        <v>1.6301813300714871E-3</v>
      </c>
      <c r="S198">
        <f>R198-(bitcoin_futures!S202/100/360)</f>
        <v>1.4962924411825982E-3</v>
      </c>
    </row>
    <row r="199" spans="1:19">
      <c r="A199" t="str">
        <f>bitcoin_futures!A203</f>
        <v>01.10.2024</v>
      </c>
      <c r="B199">
        <f>ROUND(bitcoin_futures!D203/bitcoin_futures!B203, 0)</f>
        <v>1761</v>
      </c>
      <c r="C199">
        <f t="shared" si="23"/>
        <v>1759</v>
      </c>
      <c r="D199">
        <f t="shared" si="23"/>
        <v>59876.36</v>
      </c>
      <c r="E199">
        <f t="shared" si="23"/>
        <v>29507.5</v>
      </c>
      <c r="F199">
        <f>'Future Returns'!S199*F$4</f>
        <v>15936.25</v>
      </c>
      <c r="I199">
        <f>(C199-C198)*bitcoin_futures!B203</f>
        <v>0</v>
      </c>
      <c r="J199">
        <f>C199*bitcoin_futures!B203</f>
        <v>61793.670000000006</v>
      </c>
      <c r="K199">
        <f t="shared" si="18"/>
        <v>-1759</v>
      </c>
      <c r="M199">
        <f>-'Future CF'!Q199</f>
        <v>1780</v>
      </c>
      <c r="O199">
        <f t="shared" si="16"/>
        <v>107237.42000000001</v>
      </c>
      <c r="P199">
        <f t="shared" si="20"/>
        <v>21</v>
      </c>
      <c r="Q199">
        <f t="shared" si="17"/>
        <v>-598.75</v>
      </c>
      <c r="R199">
        <f t="shared" si="21"/>
        <v>1.9582716555471027E-4</v>
      </c>
      <c r="S199">
        <f>R199-(bitcoin_futures!S203/100/360)</f>
        <v>6.1466054443599162E-5</v>
      </c>
    </row>
    <row r="200" spans="1:19">
      <c r="A200" t="str">
        <f>bitcoin_futures!A204</f>
        <v>02.10.2024</v>
      </c>
      <c r="B200">
        <f>ROUND(bitcoin_futures!D204/bitcoin_futures!B204, 0)</f>
        <v>1763</v>
      </c>
      <c r="C200">
        <f t="shared" si="23"/>
        <v>1759</v>
      </c>
      <c r="D200">
        <f t="shared" si="23"/>
        <v>59876.36</v>
      </c>
      <c r="E200">
        <f t="shared" si="23"/>
        <v>29507.5</v>
      </c>
      <c r="F200">
        <f>'Future Returns'!S200*F$4</f>
        <v>15491.25</v>
      </c>
      <c r="I200">
        <f>(C200-C199)*bitcoin_futures!B204</f>
        <v>0</v>
      </c>
      <c r="J200">
        <f>C200*bitcoin_futures!B204</f>
        <v>60228.160000000003</v>
      </c>
      <c r="K200">
        <f t="shared" si="18"/>
        <v>-1565.510000000002</v>
      </c>
      <c r="M200">
        <f>-'Future CF'!Q200</f>
        <v>1535</v>
      </c>
      <c r="O200">
        <f t="shared" si="16"/>
        <v>105226.91</v>
      </c>
      <c r="P200">
        <f t="shared" si="20"/>
        <v>-30.510000000002037</v>
      </c>
      <c r="Q200">
        <f t="shared" si="17"/>
        <v>-445.00000000000728</v>
      </c>
      <c r="R200">
        <f t="shared" si="21"/>
        <v>-2.899448439567601E-4</v>
      </c>
      <c r="S200">
        <f>R200-(bitcoin_futures!S204/100/360)</f>
        <v>-4.2333373284564899E-4</v>
      </c>
    </row>
    <row r="201" spans="1:19">
      <c r="A201" t="str">
        <f>bitcoin_futures!A205</f>
        <v>03.10.2024</v>
      </c>
      <c r="B201">
        <f>ROUND(bitcoin_futures!D205/bitcoin_futures!B205, 0)</f>
        <v>1751</v>
      </c>
      <c r="C201">
        <f t="shared" si="23"/>
        <v>1759</v>
      </c>
      <c r="D201">
        <f t="shared" si="23"/>
        <v>59876.36</v>
      </c>
      <c r="E201">
        <f t="shared" si="23"/>
        <v>29507.5</v>
      </c>
      <c r="F201">
        <f>'Future Returns'!S201*F$4</f>
        <v>15107.5</v>
      </c>
      <c r="I201">
        <f>(C201-C200)*bitcoin_futures!B205</f>
        <v>0</v>
      </c>
      <c r="J201">
        <f>C201*bitcoin_futures!B205</f>
        <v>61072.479999999996</v>
      </c>
      <c r="K201">
        <f t="shared" si="18"/>
        <v>844.31999999999243</v>
      </c>
      <c r="M201">
        <f>-'Future CF'!Q201</f>
        <v>-865</v>
      </c>
      <c r="O201">
        <f t="shared" si="16"/>
        <v>105687.48</v>
      </c>
      <c r="P201">
        <f t="shared" si="20"/>
        <v>-20.680000000007567</v>
      </c>
      <c r="Q201">
        <f t="shared" si="17"/>
        <v>-383.75</v>
      </c>
      <c r="R201">
        <f t="shared" si="21"/>
        <v>-1.9567123750142938E-4</v>
      </c>
      <c r="S201">
        <f>R201-(bitcoin_futures!S205/100/360)</f>
        <v>-3.2903234861254046E-4</v>
      </c>
    </row>
    <row r="202" spans="1:19">
      <c r="A202" t="str">
        <f>bitcoin_futures!A206</f>
        <v>04.10.2024</v>
      </c>
      <c r="B202">
        <f>ROUND(bitcoin_futures!D206/bitcoin_futures!B206, 0)</f>
        <v>1756</v>
      </c>
      <c r="C202">
        <f t="shared" si="23"/>
        <v>1759</v>
      </c>
      <c r="D202">
        <f t="shared" si="23"/>
        <v>59876.36</v>
      </c>
      <c r="E202">
        <f t="shared" si="23"/>
        <v>29507.5</v>
      </c>
      <c r="F202">
        <f>'Future Returns'!S202*F$4</f>
        <v>15323.75</v>
      </c>
      <c r="I202">
        <f>(C202-C201)*bitcoin_futures!B206</f>
        <v>0</v>
      </c>
      <c r="J202">
        <f>C202*bitcoin_futures!B206</f>
        <v>62479.680000000008</v>
      </c>
      <c r="K202">
        <f t="shared" si="18"/>
        <v>1407.2000000000116</v>
      </c>
      <c r="M202">
        <f>-'Future CF'!Q202</f>
        <v>-1420</v>
      </c>
      <c r="O202">
        <f t="shared" si="16"/>
        <v>107310.93000000001</v>
      </c>
      <c r="P202">
        <f t="shared" si="20"/>
        <v>-12.799999999988358</v>
      </c>
      <c r="Q202">
        <f t="shared" si="17"/>
        <v>216.25</v>
      </c>
      <c r="R202">
        <f t="shared" si="21"/>
        <v>-1.1927955521388509E-4</v>
      </c>
      <c r="S202">
        <f>R202-(bitcoin_futures!S206/100/360)</f>
        <v>-2.5044622188055178E-4</v>
      </c>
    </row>
    <row r="203" spans="1:19">
      <c r="A203" t="str">
        <f>bitcoin_futures!A207</f>
        <v>07.10.2024</v>
      </c>
      <c r="B203">
        <f>ROUND(bitcoin_futures!D207/bitcoin_futures!B207, 0)</f>
        <v>1754</v>
      </c>
      <c r="C203">
        <f t="shared" si="23"/>
        <v>1759</v>
      </c>
      <c r="D203">
        <f t="shared" si="23"/>
        <v>59876.36</v>
      </c>
      <c r="E203">
        <f t="shared" si="23"/>
        <v>29507.5</v>
      </c>
      <c r="F203">
        <f>'Future Returns'!S203*F$4</f>
        <v>15678.75</v>
      </c>
      <c r="I203">
        <f>(C203-C202)*bitcoin_futures!B207</f>
        <v>0</v>
      </c>
      <c r="J203">
        <f>C203*bitcoin_futures!B207</f>
        <v>63429.54</v>
      </c>
      <c r="K203">
        <f t="shared" si="18"/>
        <v>949.85999999999331</v>
      </c>
      <c r="M203">
        <f>-'Future CF'!Q203</f>
        <v>-845</v>
      </c>
      <c r="O203">
        <f t="shared" si="16"/>
        <v>108615.79000000001</v>
      </c>
      <c r="P203">
        <f t="shared" si="20"/>
        <v>104.85999999999331</v>
      </c>
      <c r="Q203">
        <f t="shared" si="17"/>
        <v>355.00000000000728</v>
      </c>
      <c r="R203">
        <f t="shared" si="21"/>
        <v>9.6542132594159007E-4</v>
      </c>
      <c r="S203">
        <f>R203-(bitcoin_futures!S207/100/360)</f>
        <v>8.3053243705270125E-4</v>
      </c>
    </row>
    <row r="204" spans="1:19">
      <c r="A204" t="str">
        <f>bitcoin_futures!A208</f>
        <v>08.10.2024</v>
      </c>
      <c r="B204">
        <f>ROUND(bitcoin_futures!D208/bitcoin_futures!B208, 0)</f>
        <v>1754</v>
      </c>
      <c r="C204">
        <f t="shared" si="23"/>
        <v>1759</v>
      </c>
      <c r="D204">
        <f t="shared" si="23"/>
        <v>59876.36</v>
      </c>
      <c r="E204">
        <f t="shared" si="23"/>
        <v>29507.5</v>
      </c>
      <c r="F204">
        <f>'Future Returns'!S204*F$4</f>
        <v>15890</v>
      </c>
      <c r="I204">
        <f>(C204-C203)*bitcoin_futures!B208</f>
        <v>0</v>
      </c>
      <c r="J204">
        <f>C204*bitcoin_futures!B208</f>
        <v>62268.6</v>
      </c>
      <c r="K204">
        <f t="shared" si="18"/>
        <v>-1160.9400000000023</v>
      </c>
      <c r="M204">
        <f>-'Future CF'!Q204</f>
        <v>1160</v>
      </c>
      <c r="O204">
        <f t="shared" si="16"/>
        <v>107666.1</v>
      </c>
      <c r="P204">
        <f t="shared" si="20"/>
        <v>-0.94000000000232831</v>
      </c>
      <c r="Q204">
        <f t="shared" si="17"/>
        <v>211.25</v>
      </c>
      <c r="R204">
        <f t="shared" si="21"/>
        <v>-8.7306961058525216E-6</v>
      </c>
      <c r="S204">
        <f>R204-(bitcoin_futures!S208/100/360)</f>
        <v>-1.4236958499474141E-4</v>
      </c>
    </row>
    <row r="205" spans="1:19">
      <c r="A205" t="str">
        <f>bitcoin_futures!A209</f>
        <v>09.10.2024</v>
      </c>
      <c r="B205">
        <f>ROUND(bitcoin_futures!D209/bitcoin_futures!B209, 0)</f>
        <v>1759</v>
      </c>
      <c r="C205">
        <f t="shared" si="23"/>
        <v>1759</v>
      </c>
      <c r="D205">
        <f t="shared" si="23"/>
        <v>59876.36</v>
      </c>
      <c r="E205">
        <f t="shared" si="23"/>
        <v>29507.5</v>
      </c>
      <c r="F205">
        <f>'Future Returns'!S205*F$4</f>
        <v>15600</v>
      </c>
      <c r="I205">
        <f>(C205-C204)*bitcoin_futures!B209</f>
        <v>0</v>
      </c>
      <c r="J205">
        <f>C205*bitcoin_futures!B209</f>
        <v>61002.12</v>
      </c>
      <c r="K205">
        <f t="shared" si="18"/>
        <v>-1266.4799999999959</v>
      </c>
      <c r="M205">
        <f>-'Future CF'!Q205</f>
        <v>1285</v>
      </c>
      <c r="O205">
        <f t="shared" ref="O205:O268" si="24">J205+E205+F205</f>
        <v>106109.62</v>
      </c>
      <c r="P205">
        <f t="shared" si="20"/>
        <v>18.520000000004075</v>
      </c>
      <c r="Q205">
        <f t="shared" si="17"/>
        <v>-290.00000000001455</v>
      </c>
      <c r="R205">
        <f t="shared" si="21"/>
        <v>1.7453648406246365E-4</v>
      </c>
      <c r="S205">
        <f>R205-(bitcoin_futures!S209/100/360)</f>
        <v>4.1314261840241415E-5</v>
      </c>
    </row>
    <row r="206" spans="1:19">
      <c r="A206" t="str">
        <f>bitcoin_futures!A210</f>
        <v>10.10.2024</v>
      </c>
      <c r="B206">
        <f>ROUND(bitcoin_futures!D210/bitcoin_futures!B210, 0)</f>
        <v>1752</v>
      </c>
      <c r="C206">
        <f t="shared" si="23"/>
        <v>1759</v>
      </c>
      <c r="D206">
        <f t="shared" si="23"/>
        <v>59876.36</v>
      </c>
      <c r="E206">
        <f t="shared" si="23"/>
        <v>29507.5</v>
      </c>
      <c r="F206">
        <f>'Future Returns'!S206*F$4</f>
        <v>15278.75</v>
      </c>
      <c r="I206">
        <f>(C206-C205)*bitcoin_futures!B210</f>
        <v>0</v>
      </c>
      <c r="J206">
        <f>C206*bitcoin_futures!B210</f>
        <v>59718.05</v>
      </c>
      <c r="K206">
        <f t="shared" si="18"/>
        <v>-1284.0699999999997</v>
      </c>
      <c r="M206">
        <f>-'Future CF'!Q206</f>
        <v>1320</v>
      </c>
      <c r="O206">
        <f t="shared" si="24"/>
        <v>104504.3</v>
      </c>
      <c r="P206">
        <f t="shared" si="20"/>
        <v>35.930000000000291</v>
      </c>
      <c r="Q206">
        <f t="shared" ref="Q206:Q269" si="25">O206-O205-K206</f>
        <v>-321.24999999999272</v>
      </c>
      <c r="R206">
        <f t="shared" si="21"/>
        <v>3.4381360384214132E-4</v>
      </c>
      <c r="S206">
        <f>R206-(bitcoin_futures!S210/100/360)</f>
        <v>2.1059138161991909E-4</v>
      </c>
    </row>
    <row r="207" spans="1:19">
      <c r="A207" t="str">
        <f>bitcoin_futures!A211</f>
        <v>11.10.2024</v>
      </c>
      <c r="B207">
        <f>ROUND(bitcoin_futures!D211/bitcoin_futures!B211, 0)</f>
        <v>1754</v>
      </c>
      <c r="C207">
        <f t="shared" si="23"/>
        <v>1759</v>
      </c>
      <c r="D207">
        <f t="shared" si="23"/>
        <v>59876.36</v>
      </c>
      <c r="E207">
        <f t="shared" si="23"/>
        <v>29507.5</v>
      </c>
      <c r="F207">
        <f>'Future Returns'!S207*F$4</f>
        <v>14948.75</v>
      </c>
      <c r="I207">
        <f>(C207-C206)*bitcoin_futures!B211</f>
        <v>0</v>
      </c>
      <c r="J207">
        <f>C207*bitcoin_futures!B211</f>
        <v>63218.46</v>
      </c>
      <c r="K207">
        <f t="shared" ref="K207:K270" si="26">J207-J206-I207</f>
        <v>3500.4099999999962</v>
      </c>
      <c r="M207">
        <f>-'Future CF'!Q207</f>
        <v>-3510</v>
      </c>
      <c r="O207">
        <f t="shared" si="24"/>
        <v>107674.70999999999</v>
      </c>
      <c r="P207">
        <f t="shared" si="20"/>
        <v>-9.5900000000037835</v>
      </c>
      <c r="Q207">
        <f t="shared" si="25"/>
        <v>-330.00000000000728</v>
      </c>
      <c r="R207">
        <f t="shared" si="21"/>
        <v>-8.9064553784298881E-5</v>
      </c>
      <c r="S207">
        <f>R207-(bitcoin_futures!S211/100/360)</f>
        <v>-2.2312010933985444E-4</v>
      </c>
    </row>
    <row r="208" spans="1:19">
      <c r="A208" t="str">
        <f>bitcoin_futures!A212</f>
        <v>14.10.2024</v>
      </c>
      <c r="B208">
        <f>ROUND(bitcoin_futures!D212/bitcoin_futures!B212, 0)</f>
        <v>1755</v>
      </c>
      <c r="C208">
        <f t="shared" si="23"/>
        <v>1759</v>
      </c>
      <c r="D208">
        <f t="shared" si="23"/>
        <v>59876.36</v>
      </c>
      <c r="E208">
        <f t="shared" si="23"/>
        <v>29507.5</v>
      </c>
      <c r="F208">
        <f>'Future Returns'!S208*F$4</f>
        <v>15826.25</v>
      </c>
      <c r="I208">
        <f>(C208-C207)*bitcoin_futures!B212</f>
        <v>0</v>
      </c>
      <c r="J208">
        <f>C208*bitcoin_futures!B212</f>
        <v>66085.63</v>
      </c>
      <c r="K208">
        <f t="shared" si="26"/>
        <v>2867.1700000000055</v>
      </c>
      <c r="M208">
        <f>-'Future CF'!Q208</f>
        <v>-2840</v>
      </c>
      <c r="O208">
        <f t="shared" si="24"/>
        <v>111419.38</v>
      </c>
      <c r="P208">
        <f t="shared" ref="P208:P271" si="27">K208+M208</f>
        <v>27.17000000000553</v>
      </c>
      <c r="Q208">
        <f t="shared" si="25"/>
        <v>877.50000000000728</v>
      </c>
      <c r="R208">
        <f t="shared" ref="R208:R271" si="28">P208/O208</f>
        <v>2.4385344811652629E-4</v>
      </c>
      <c r="S208">
        <f>R208-(bitcoin_futures!S212/100/360)</f>
        <v>1.0979789256097074E-4</v>
      </c>
    </row>
    <row r="209" spans="1:19" s="3" customFormat="1">
      <c r="A209" s="3" t="str">
        <f>bitcoin_futures!A213</f>
        <v>15.10.2024</v>
      </c>
      <c r="B209">
        <f>ROUND(bitcoin_futures!D213/bitcoin_futures!B213, 0)</f>
        <v>1750</v>
      </c>
      <c r="C209" s="3">
        <f>B209</f>
        <v>1750</v>
      </c>
      <c r="D209" s="3">
        <f>B209*bitcoin_futures!B213</f>
        <v>66797.5</v>
      </c>
      <c r="E209" s="3">
        <f>'Future Returns'!S209</f>
        <v>33355</v>
      </c>
      <c r="F209" s="3">
        <f>'Future Returns'!S209*F$4</f>
        <v>16677.5</v>
      </c>
      <c r="I209">
        <f>(C209-C208)*bitcoin_futures!B213</f>
        <v>-343.53000000000003</v>
      </c>
      <c r="J209">
        <f>C209*bitcoin_futures!B213</f>
        <v>66797.5</v>
      </c>
      <c r="K209">
        <f t="shared" si="26"/>
        <v>1055.3999999999953</v>
      </c>
      <c r="M209">
        <f>-'Future CF'!Q209</f>
        <v>-1075</v>
      </c>
      <c r="O209">
        <f t="shared" si="24"/>
        <v>116830</v>
      </c>
      <c r="P209">
        <f t="shared" si="27"/>
        <v>-19.600000000004684</v>
      </c>
      <c r="Q209">
        <f t="shared" si="25"/>
        <v>4355.22</v>
      </c>
      <c r="R209">
        <f t="shared" si="28"/>
        <v>-1.6776512881969257E-4</v>
      </c>
      <c r="S209">
        <f>R209-(bitcoin_futures!S213/100/360)</f>
        <v>-3.0082068437524813E-4</v>
      </c>
    </row>
    <row r="210" spans="1:19">
      <c r="A210" t="str">
        <f>bitcoin_futures!A214</f>
        <v>16.10.2024</v>
      </c>
      <c r="B210">
        <f>ROUND(bitcoin_futures!D214/bitcoin_futures!B214, 0)</f>
        <v>1757</v>
      </c>
      <c r="C210">
        <f t="shared" ref="C210:E231" si="29">C$209</f>
        <v>1750</v>
      </c>
      <c r="D210">
        <f t="shared" si="29"/>
        <v>66797.5</v>
      </c>
      <c r="E210">
        <f t="shared" si="29"/>
        <v>33355</v>
      </c>
      <c r="F210">
        <f>'Future Returns'!S210*F$4</f>
        <v>16948.75</v>
      </c>
      <c r="I210">
        <f>(C210-C209)*bitcoin_futures!B214</f>
        <v>0</v>
      </c>
      <c r="J210">
        <f>C210*bitcoin_futures!B214</f>
        <v>67515</v>
      </c>
      <c r="K210">
        <f t="shared" si="26"/>
        <v>717.5</v>
      </c>
      <c r="M210">
        <f>-'Future CF'!Q210</f>
        <v>-705</v>
      </c>
      <c r="O210">
        <f t="shared" si="24"/>
        <v>117818.75</v>
      </c>
      <c r="P210">
        <f t="shared" si="27"/>
        <v>12.5</v>
      </c>
      <c r="Q210">
        <f t="shared" si="25"/>
        <v>271.25</v>
      </c>
      <c r="R210">
        <f t="shared" si="28"/>
        <v>1.0609516736512653E-4</v>
      </c>
      <c r="S210">
        <f>R210-(bitcoin_futures!S214/100/360)</f>
        <v>-2.6682610412651252E-5</v>
      </c>
    </row>
    <row r="211" spans="1:19">
      <c r="A211" t="str">
        <f>bitcoin_futures!A215</f>
        <v>17.10.2024</v>
      </c>
      <c r="B211">
        <f>ROUND(bitcoin_futures!D215/bitcoin_futures!B215, 0)</f>
        <v>1758</v>
      </c>
      <c r="C211">
        <f t="shared" si="29"/>
        <v>1750</v>
      </c>
      <c r="D211">
        <f t="shared" si="29"/>
        <v>66797.5</v>
      </c>
      <c r="E211">
        <f t="shared" si="29"/>
        <v>33355</v>
      </c>
      <c r="F211">
        <f>'Future Returns'!S211*F$4</f>
        <v>17125</v>
      </c>
      <c r="I211">
        <f>(C211-C210)*bitcoin_futures!B215</f>
        <v>0</v>
      </c>
      <c r="J211">
        <f>C211*bitcoin_futures!B215</f>
        <v>66587.5</v>
      </c>
      <c r="K211">
        <f t="shared" si="26"/>
        <v>-927.5</v>
      </c>
      <c r="M211">
        <f>-'Future CF'!Q211</f>
        <v>1015</v>
      </c>
      <c r="O211">
        <f t="shared" si="24"/>
        <v>117067.5</v>
      </c>
      <c r="P211">
        <f t="shared" si="27"/>
        <v>87.5</v>
      </c>
      <c r="Q211">
        <f t="shared" si="25"/>
        <v>176.25</v>
      </c>
      <c r="R211">
        <f t="shared" si="28"/>
        <v>7.4743203707262906E-4</v>
      </c>
      <c r="S211">
        <f>R211-(bitcoin_futures!S215/100/360)</f>
        <v>6.1512648151707352E-4</v>
      </c>
    </row>
    <row r="212" spans="1:19">
      <c r="A212" t="str">
        <f>bitcoin_futures!A216</f>
        <v>18.10.2024</v>
      </c>
      <c r="B212">
        <f>ROUND(bitcoin_futures!D216/bitcoin_futures!B216, 0)</f>
        <v>1760</v>
      </c>
      <c r="C212">
        <f t="shared" si="29"/>
        <v>1750</v>
      </c>
      <c r="D212">
        <f t="shared" si="29"/>
        <v>66797.5</v>
      </c>
      <c r="E212">
        <f t="shared" si="29"/>
        <v>33355</v>
      </c>
      <c r="F212">
        <f>'Future Returns'!S212*F$4</f>
        <v>16871.25</v>
      </c>
      <c r="I212">
        <f>(C212-C211)*bitcoin_futures!B216</f>
        <v>0</v>
      </c>
      <c r="J212">
        <f>C212*bitcoin_futures!B216</f>
        <v>68372.5</v>
      </c>
      <c r="K212">
        <f t="shared" si="26"/>
        <v>1785</v>
      </c>
      <c r="M212">
        <f>-'Future CF'!Q212</f>
        <v>-1915</v>
      </c>
      <c r="O212">
        <f t="shared" si="24"/>
        <v>118598.75</v>
      </c>
      <c r="P212">
        <f t="shared" si="27"/>
        <v>-130</v>
      </c>
      <c r="Q212">
        <f t="shared" si="25"/>
        <v>-253.75</v>
      </c>
      <c r="R212">
        <f t="shared" si="28"/>
        <v>-1.0961329693609755E-3</v>
      </c>
      <c r="S212">
        <f>R212-(bitcoin_futures!S216/100/360)</f>
        <v>-1.2285774138054198E-3</v>
      </c>
    </row>
    <row r="213" spans="1:19">
      <c r="A213" t="str">
        <f>bitcoin_futures!A217</f>
        <v>21.10.2024</v>
      </c>
      <c r="B213">
        <f>ROUND(bitcoin_futures!D217/bitcoin_futures!B217, 0)</f>
        <v>1752</v>
      </c>
      <c r="C213">
        <f t="shared" si="29"/>
        <v>1750</v>
      </c>
      <c r="D213">
        <f t="shared" si="29"/>
        <v>66797.5</v>
      </c>
      <c r="E213">
        <f t="shared" si="29"/>
        <v>33355</v>
      </c>
      <c r="F213">
        <f>'Future Returns'!S213*F$4</f>
        <v>17350</v>
      </c>
      <c r="I213">
        <f>(C213-C212)*bitcoin_futures!B217</f>
        <v>0</v>
      </c>
      <c r="J213">
        <f>C213*bitcoin_futures!B217</f>
        <v>67497.5</v>
      </c>
      <c r="K213">
        <f t="shared" si="26"/>
        <v>-875</v>
      </c>
      <c r="M213">
        <f>-'Future CF'!Q213</f>
        <v>1015</v>
      </c>
      <c r="O213">
        <f t="shared" si="24"/>
        <v>118202.5</v>
      </c>
      <c r="P213">
        <f t="shared" si="27"/>
        <v>140</v>
      </c>
      <c r="Q213">
        <f t="shared" si="25"/>
        <v>478.75</v>
      </c>
      <c r="R213">
        <f t="shared" si="28"/>
        <v>1.1844081131955754E-3</v>
      </c>
      <c r="S213">
        <f>R213-(bitcoin_futures!S217/100/360)</f>
        <v>1.0519081131955754E-3</v>
      </c>
    </row>
    <row r="214" spans="1:19">
      <c r="A214" t="str">
        <f>bitcoin_futures!A218</f>
        <v>22.10.2024</v>
      </c>
      <c r="B214">
        <f>ROUND(bitcoin_futures!D218/bitcoin_futures!B218, 0)</f>
        <v>1757</v>
      </c>
      <c r="C214">
        <f t="shared" si="29"/>
        <v>1750</v>
      </c>
      <c r="D214">
        <f t="shared" si="29"/>
        <v>66797.5</v>
      </c>
      <c r="E214">
        <f t="shared" si="29"/>
        <v>33355</v>
      </c>
      <c r="F214">
        <f>'Future Returns'!S214*F$4</f>
        <v>17096.25</v>
      </c>
      <c r="I214">
        <f>(C214-C213)*bitcoin_futures!B218</f>
        <v>0</v>
      </c>
      <c r="J214">
        <f>C214*bitcoin_futures!B218</f>
        <v>67217.5</v>
      </c>
      <c r="K214">
        <f t="shared" si="26"/>
        <v>-280</v>
      </c>
      <c r="M214">
        <f>-'Future CF'!Q214</f>
        <v>295</v>
      </c>
      <c r="O214">
        <f t="shared" si="24"/>
        <v>117668.75</v>
      </c>
      <c r="P214">
        <f t="shared" si="27"/>
        <v>15</v>
      </c>
      <c r="Q214">
        <f t="shared" si="25"/>
        <v>-253.75</v>
      </c>
      <c r="R214">
        <f t="shared" si="28"/>
        <v>1.2747649652095395E-4</v>
      </c>
      <c r="S214">
        <f>R214-(bitcoin_futures!S218/100/360)</f>
        <v>-4.6068368123793892E-6</v>
      </c>
    </row>
    <row r="215" spans="1:19">
      <c r="A215" t="str">
        <f>bitcoin_futures!A219</f>
        <v>23.10.2024</v>
      </c>
      <c r="B215">
        <f>ROUND(bitcoin_futures!D219/bitcoin_futures!B219, 0)</f>
        <v>1749</v>
      </c>
      <c r="C215">
        <f t="shared" si="29"/>
        <v>1750</v>
      </c>
      <c r="D215">
        <f t="shared" si="29"/>
        <v>66797.5</v>
      </c>
      <c r="E215">
        <f t="shared" si="29"/>
        <v>33355</v>
      </c>
      <c r="F215">
        <f>'Future Returns'!S215*F$4</f>
        <v>17022.5</v>
      </c>
      <c r="I215">
        <f>(C215-C214)*bitcoin_futures!B219</f>
        <v>0</v>
      </c>
      <c r="J215">
        <f>C215*bitcoin_futures!B219</f>
        <v>66167.5</v>
      </c>
      <c r="K215">
        <f t="shared" si="26"/>
        <v>-1050</v>
      </c>
      <c r="M215">
        <f>-'Future CF'!Q215</f>
        <v>1165</v>
      </c>
      <c r="O215">
        <f t="shared" si="24"/>
        <v>116545</v>
      </c>
      <c r="P215">
        <f t="shared" si="27"/>
        <v>115</v>
      </c>
      <c r="Q215">
        <f t="shared" si="25"/>
        <v>-73.75</v>
      </c>
      <c r="R215">
        <f t="shared" si="28"/>
        <v>9.8674331803166155E-4</v>
      </c>
      <c r="S215">
        <f>R215-(bitcoin_futures!S219/100/360)</f>
        <v>8.5513220692055045E-4</v>
      </c>
    </row>
    <row r="216" spans="1:19">
      <c r="A216" t="str">
        <f>bitcoin_futures!A220</f>
        <v>24.10.2024</v>
      </c>
      <c r="B216">
        <f>ROUND(bitcoin_futures!D220/bitcoin_futures!B220, 0)</f>
        <v>1749</v>
      </c>
      <c r="C216">
        <f t="shared" si="29"/>
        <v>1750</v>
      </c>
      <c r="D216">
        <f t="shared" si="29"/>
        <v>66797.5</v>
      </c>
      <c r="E216">
        <f t="shared" si="29"/>
        <v>33355</v>
      </c>
      <c r="F216">
        <f>'Future Returns'!S216*F$4</f>
        <v>16731.25</v>
      </c>
      <c r="I216">
        <f>(C216-C215)*bitcoin_futures!B220</f>
        <v>0</v>
      </c>
      <c r="J216">
        <f>C216*bitcoin_futures!B220</f>
        <v>68022.5</v>
      </c>
      <c r="K216">
        <f t="shared" si="26"/>
        <v>1855</v>
      </c>
      <c r="M216">
        <f>-'Future CF'!Q216</f>
        <v>-1915</v>
      </c>
      <c r="O216">
        <f t="shared" si="24"/>
        <v>118108.75</v>
      </c>
      <c r="P216">
        <f t="shared" si="27"/>
        <v>-60</v>
      </c>
      <c r="Q216">
        <f t="shared" si="25"/>
        <v>-291.25</v>
      </c>
      <c r="R216">
        <f t="shared" si="28"/>
        <v>-5.0800639241377116E-4</v>
      </c>
      <c r="S216">
        <f>R216-(bitcoin_futures!S220/100/360)</f>
        <v>-6.3992305908043784E-4</v>
      </c>
    </row>
    <row r="217" spans="1:19">
      <c r="A217" t="str">
        <f>bitcoin_futures!A221</f>
        <v>25.10.2024</v>
      </c>
      <c r="B217">
        <f>ROUND(bitcoin_futures!D221/bitcoin_futures!B221, 0)</f>
        <v>1758</v>
      </c>
      <c r="C217">
        <f t="shared" si="29"/>
        <v>1750</v>
      </c>
      <c r="D217">
        <f t="shared" si="29"/>
        <v>66797.5</v>
      </c>
      <c r="E217">
        <f t="shared" si="29"/>
        <v>33355</v>
      </c>
      <c r="F217">
        <f>'Future Returns'!S217*F$4</f>
        <v>17210</v>
      </c>
      <c r="I217">
        <f>(C217-C216)*bitcoin_futures!B221</f>
        <v>0</v>
      </c>
      <c r="J217">
        <f>C217*bitcoin_futures!B221</f>
        <v>66517.5</v>
      </c>
      <c r="K217">
        <f t="shared" si="26"/>
        <v>-1505</v>
      </c>
      <c r="M217">
        <f>-'Future CF'!Q217</f>
        <v>1555</v>
      </c>
      <c r="O217">
        <f t="shared" si="24"/>
        <v>117082.5</v>
      </c>
      <c r="P217">
        <f t="shared" si="27"/>
        <v>50</v>
      </c>
      <c r="Q217">
        <f t="shared" si="25"/>
        <v>478.75</v>
      </c>
      <c r="R217">
        <f t="shared" si="28"/>
        <v>4.2704930284201311E-4</v>
      </c>
      <c r="S217">
        <f>R217-(bitcoin_futures!S221/100/360)</f>
        <v>2.9549374728645757E-4</v>
      </c>
    </row>
    <row r="218" spans="1:19">
      <c r="A218" t="str">
        <f>bitcoin_futures!A222</f>
        <v>28.10.2024</v>
      </c>
      <c r="B218">
        <f>ROUND(bitcoin_futures!D222/bitcoin_futures!B222, 0)</f>
        <v>1755</v>
      </c>
      <c r="C218">
        <f t="shared" si="29"/>
        <v>1750</v>
      </c>
      <c r="D218">
        <f t="shared" si="29"/>
        <v>66797.5</v>
      </c>
      <c r="E218">
        <f t="shared" si="29"/>
        <v>33355</v>
      </c>
      <c r="F218">
        <f>'Future Returns'!S218*F$4</f>
        <v>16821.25</v>
      </c>
      <c r="I218">
        <f>(C218-C217)*bitcoin_futures!B222</f>
        <v>0</v>
      </c>
      <c r="J218">
        <f>C218*bitcoin_futures!B222</f>
        <v>69422.5</v>
      </c>
      <c r="K218">
        <f t="shared" si="26"/>
        <v>2905</v>
      </c>
      <c r="M218">
        <f>-'Future CF'!Q218</f>
        <v>-3015</v>
      </c>
      <c r="O218">
        <f t="shared" si="24"/>
        <v>119598.75</v>
      </c>
      <c r="P218">
        <f t="shared" si="27"/>
        <v>-110</v>
      </c>
      <c r="Q218">
        <f t="shared" si="25"/>
        <v>-388.75</v>
      </c>
      <c r="R218">
        <f t="shared" si="28"/>
        <v>-9.1974205416026501E-4</v>
      </c>
      <c r="S218">
        <f>R218-(bitcoin_futures!S222/100/360)</f>
        <v>-1.0515198319380429E-3</v>
      </c>
    </row>
    <row r="219" spans="1:19">
      <c r="A219" t="str">
        <f>bitcoin_futures!A223</f>
        <v>29.10.2024</v>
      </c>
      <c r="B219">
        <f>ROUND(bitcoin_futures!D223/bitcoin_futures!B223, 0)</f>
        <v>1766</v>
      </c>
      <c r="C219">
        <f t="shared" si="29"/>
        <v>1750</v>
      </c>
      <c r="D219">
        <f t="shared" si="29"/>
        <v>66797.5</v>
      </c>
      <c r="E219">
        <f t="shared" si="29"/>
        <v>33355</v>
      </c>
      <c r="F219">
        <f>'Future Returns'!S219*F$4</f>
        <v>17575</v>
      </c>
      <c r="I219">
        <f>(C219-C218)*bitcoin_futures!B223</f>
        <v>0</v>
      </c>
      <c r="J219">
        <f>C219*bitcoin_futures!B223</f>
        <v>72327.5</v>
      </c>
      <c r="K219">
        <f t="shared" si="26"/>
        <v>2905</v>
      </c>
      <c r="M219">
        <f>-'Future CF'!Q219</f>
        <v>-3040</v>
      </c>
      <c r="O219">
        <f t="shared" si="24"/>
        <v>123257.5</v>
      </c>
      <c r="P219">
        <f t="shared" si="27"/>
        <v>-135</v>
      </c>
      <c r="Q219">
        <f t="shared" si="25"/>
        <v>753.75</v>
      </c>
      <c r="R219">
        <f t="shared" si="28"/>
        <v>-1.0952680364278036E-3</v>
      </c>
      <c r="S219">
        <f>R219-(bitcoin_futures!S223/100/360)</f>
        <v>-1.2270458142055814E-3</v>
      </c>
    </row>
    <row r="220" spans="1:19">
      <c r="A220" t="str">
        <f>bitcoin_futures!A224</f>
        <v>30.10.2024</v>
      </c>
      <c r="B220">
        <f>ROUND(bitcoin_futures!D224/bitcoin_futures!B224, 0)</f>
        <v>1759</v>
      </c>
      <c r="C220">
        <f t="shared" si="29"/>
        <v>1750</v>
      </c>
      <c r="D220">
        <f t="shared" si="29"/>
        <v>66797.5</v>
      </c>
      <c r="E220">
        <f t="shared" si="29"/>
        <v>33355</v>
      </c>
      <c r="F220">
        <f>'Future Returns'!S220*F$4</f>
        <v>18335</v>
      </c>
      <c r="I220">
        <f>(C220-C219)*bitcoin_futures!B224</f>
        <v>0</v>
      </c>
      <c r="J220">
        <f>C220*bitcoin_futures!B224</f>
        <v>71540</v>
      </c>
      <c r="K220">
        <f t="shared" si="26"/>
        <v>-787.5</v>
      </c>
      <c r="M220">
        <f>-'Future CF'!Q220</f>
        <v>805</v>
      </c>
      <c r="O220">
        <f t="shared" si="24"/>
        <v>123230</v>
      </c>
      <c r="P220">
        <f t="shared" si="27"/>
        <v>17.5</v>
      </c>
      <c r="Q220">
        <f t="shared" si="25"/>
        <v>760</v>
      </c>
      <c r="R220">
        <f t="shared" si="28"/>
        <v>1.4201087397549297E-4</v>
      </c>
      <c r="S220">
        <f>R220-(bitcoin_futures!S224/100/360)</f>
        <v>1.0260873975492969E-5</v>
      </c>
    </row>
    <row r="221" spans="1:19">
      <c r="A221" t="str">
        <f>bitcoin_futures!A225</f>
        <v>31.10.2024</v>
      </c>
      <c r="B221">
        <f>ROUND(bitcoin_futures!D225/bitcoin_futures!B225, 0)</f>
        <v>1770</v>
      </c>
      <c r="C221">
        <f t="shared" si="29"/>
        <v>1750</v>
      </c>
      <c r="D221">
        <f t="shared" si="29"/>
        <v>66797.5</v>
      </c>
      <c r="E221">
        <f t="shared" si="29"/>
        <v>33355</v>
      </c>
      <c r="F221">
        <f>'Future Returns'!S221*F$4</f>
        <v>18133.75</v>
      </c>
      <c r="I221">
        <f>(C221-C220)*bitcoin_futures!B225</f>
        <v>0</v>
      </c>
      <c r="J221">
        <f>C221*bitcoin_futures!B225</f>
        <v>69615</v>
      </c>
      <c r="K221">
        <f t="shared" si="26"/>
        <v>-1925</v>
      </c>
      <c r="M221">
        <f>-'Future CF'!Q221</f>
        <v>2070</v>
      </c>
      <c r="O221">
        <f t="shared" si="24"/>
        <v>121103.75</v>
      </c>
      <c r="P221">
        <f t="shared" si="27"/>
        <v>145</v>
      </c>
      <c r="Q221">
        <f t="shared" si="25"/>
        <v>-201.25</v>
      </c>
      <c r="R221">
        <f t="shared" si="28"/>
        <v>1.197320479341061E-3</v>
      </c>
      <c r="S221">
        <f>R221-(bitcoin_futures!S225/100/360)</f>
        <v>1.0675982571188387E-3</v>
      </c>
    </row>
    <row r="222" spans="1:19">
      <c r="A222" t="str">
        <f>bitcoin_futures!A226</f>
        <v>01.11.2024</v>
      </c>
      <c r="B222">
        <f>ROUND(bitcoin_futures!D226/bitcoin_futures!B226, 0)</f>
        <v>1754</v>
      </c>
      <c r="C222">
        <f t="shared" si="29"/>
        <v>1750</v>
      </c>
      <c r="D222">
        <f t="shared" si="29"/>
        <v>66797.5</v>
      </c>
      <c r="E222">
        <f t="shared" si="29"/>
        <v>33355</v>
      </c>
      <c r="F222">
        <f>'Future Returns'!S222*F$4</f>
        <v>17616.25</v>
      </c>
      <c r="I222">
        <f>(C222-C221)*bitcoin_futures!B226</f>
        <v>0</v>
      </c>
      <c r="J222">
        <f>C222*bitcoin_futures!B226</f>
        <v>68897.5</v>
      </c>
      <c r="K222">
        <f t="shared" si="26"/>
        <v>-717.5</v>
      </c>
      <c r="M222">
        <f>-'Future CF'!Q222</f>
        <v>735</v>
      </c>
      <c r="O222">
        <f t="shared" si="24"/>
        <v>119868.75</v>
      </c>
      <c r="P222">
        <f t="shared" si="27"/>
        <v>17.5</v>
      </c>
      <c r="Q222">
        <f t="shared" si="25"/>
        <v>-517.5</v>
      </c>
      <c r="R222">
        <f t="shared" si="28"/>
        <v>1.4599301319151155E-4</v>
      </c>
      <c r="S222">
        <f>R222-(bitcoin_futures!S226/100/360)</f>
        <v>1.702079096928933E-5</v>
      </c>
    </row>
    <row r="223" spans="1:19">
      <c r="A223" t="str">
        <f>bitcoin_futures!A227</f>
        <v>04.11.2024</v>
      </c>
      <c r="B223">
        <f>ROUND(bitcoin_futures!D227/bitcoin_futures!B227, 0)</f>
        <v>1766</v>
      </c>
      <c r="C223">
        <f t="shared" si="29"/>
        <v>1750</v>
      </c>
      <c r="D223">
        <f t="shared" si="29"/>
        <v>66797.5</v>
      </c>
      <c r="E223">
        <f t="shared" si="29"/>
        <v>33355</v>
      </c>
      <c r="F223">
        <f>'Future Returns'!S223*F$4</f>
        <v>17432.5</v>
      </c>
      <c r="I223">
        <f>(C223-C222)*bitcoin_futures!B227</f>
        <v>0</v>
      </c>
      <c r="J223">
        <f>C223*bitcoin_futures!B227</f>
        <v>66937.5</v>
      </c>
      <c r="K223">
        <f t="shared" si="26"/>
        <v>-1960</v>
      </c>
      <c r="M223">
        <f>-'Future CF'!Q223</f>
        <v>2050</v>
      </c>
      <c r="O223">
        <f t="shared" si="24"/>
        <v>117725</v>
      </c>
      <c r="P223">
        <f t="shared" si="27"/>
        <v>90</v>
      </c>
      <c r="Q223">
        <f t="shared" si="25"/>
        <v>-183.75</v>
      </c>
      <c r="R223">
        <f t="shared" si="28"/>
        <v>7.644935230409854E-4</v>
      </c>
      <c r="S223">
        <f>R223-(bitcoin_futures!S227/100/360)</f>
        <v>6.3596574526320765E-4</v>
      </c>
    </row>
    <row r="224" spans="1:19">
      <c r="A224" t="str">
        <f>bitcoin_futures!A228</f>
        <v>05.11.2024</v>
      </c>
      <c r="B224">
        <f>ROUND(bitcoin_futures!D228/bitcoin_futures!B228, 0)</f>
        <v>1757</v>
      </c>
      <c r="C224">
        <f t="shared" si="29"/>
        <v>1750</v>
      </c>
      <c r="D224">
        <f t="shared" si="29"/>
        <v>66797.5</v>
      </c>
      <c r="E224">
        <f t="shared" si="29"/>
        <v>33355</v>
      </c>
      <c r="F224">
        <f>'Future Returns'!S224*F$4</f>
        <v>16920</v>
      </c>
      <c r="I224">
        <f>(C224-C223)*bitcoin_futures!B228</f>
        <v>0</v>
      </c>
      <c r="J224">
        <f>C224*bitcoin_futures!B228</f>
        <v>69142.5</v>
      </c>
      <c r="K224">
        <f t="shared" si="26"/>
        <v>2205</v>
      </c>
      <c r="M224">
        <f>-'Future CF'!Q224</f>
        <v>-2180</v>
      </c>
      <c r="O224">
        <f t="shared" si="24"/>
        <v>119417.5</v>
      </c>
      <c r="P224">
        <f t="shared" si="27"/>
        <v>25</v>
      </c>
      <c r="Q224">
        <f t="shared" si="25"/>
        <v>-512.5</v>
      </c>
      <c r="R224">
        <f t="shared" si="28"/>
        <v>2.0934955094521323E-4</v>
      </c>
      <c r="S224">
        <f>R224-(bitcoin_futures!S228/100/360)</f>
        <v>8.1432884278546534E-5</v>
      </c>
    </row>
    <row r="225" spans="1:19">
      <c r="A225" t="str">
        <f>bitcoin_futures!A229</f>
        <v>06.11.2024</v>
      </c>
      <c r="B225">
        <f>ROUND(bitcoin_futures!D229/bitcoin_futures!B229, 0)</f>
        <v>1750</v>
      </c>
      <c r="C225">
        <f t="shared" si="29"/>
        <v>1750</v>
      </c>
      <c r="D225">
        <f t="shared" si="29"/>
        <v>66797.5</v>
      </c>
      <c r="E225">
        <f t="shared" si="29"/>
        <v>33355</v>
      </c>
      <c r="F225">
        <f>'Future Returns'!S225*F$4</f>
        <v>17465</v>
      </c>
      <c r="I225">
        <f>(C225-C224)*bitcoin_futures!B229</f>
        <v>0</v>
      </c>
      <c r="J225">
        <f>C225*bitcoin_futures!B229</f>
        <v>75950</v>
      </c>
      <c r="K225">
        <f t="shared" si="26"/>
        <v>6807.5</v>
      </c>
      <c r="M225">
        <f>-'Future CF'!Q225</f>
        <v>-7015</v>
      </c>
      <c r="O225">
        <f t="shared" si="24"/>
        <v>126770</v>
      </c>
      <c r="P225">
        <f t="shared" si="27"/>
        <v>-207.5</v>
      </c>
      <c r="Q225">
        <f t="shared" si="25"/>
        <v>545</v>
      </c>
      <c r="R225">
        <f t="shared" si="28"/>
        <v>-1.6368225920959218E-3</v>
      </c>
      <c r="S225">
        <f>R225-(bitcoin_futures!S229/100/360)</f>
        <v>-1.7637670365403663E-3</v>
      </c>
    </row>
    <row r="226" spans="1:19">
      <c r="A226" t="str">
        <f>bitcoin_futures!A230</f>
        <v>07.11.2024</v>
      </c>
      <c r="B226">
        <f>ROUND(bitcoin_futures!D230/bitcoin_futures!B230, 0)</f>
        <v>1758</v>
      </c>
      <c r="C226">
        <f t="shared" si="29"/>
        <v>1750</v>
      </c>
      <c r="D226">
        <f t="shared" si="29"/>
        <v>66797.5</v>
      </c>
      <c r="E226">
        <f t="shared" si="29"/>
        <v>33355</v>
      </c>
      <c r="F226">
        <f>'Future Returns'!S226*F$4</f>
        <v>19218.75</v>
      </c>
      <c r="I226">
        <f>(C226-C225)*bitcoin_futures!B230</f>
        <v>0</v>
      </c>
      <c r="J226">
        <f>C226*bitcoin_futures!B230</f>
        <v>76300</v>
      </c>
      <c r="K226">
        <f t="shared" si="26"/>
        <v>350</v>
      </c>
      <c r="M226">
        <f>-'Future CF'!Q226</f>
        <v>-305</v>
      </c>
      <c r="O226">
        <f t="shared" si="24"/>
        <v>128873.75</v>
      </c>
      <c r="P226">
        <f t="shared" si="27"/>
        <v>45</v>
      </c>
      <c r="Q226">
        <f t="shared" si="25"/>
        <v>1753.75</v>
      </c>
      <c r="R226">
        <f t="shared" si="28"/>
        <v>3.4917894450964607E-4</v>
      </c>
      <c r="S226">
        <f>R226-(bitcoin_futures!S230/100/360)</f>
        <v>2.223733889540905E-4</v>
      </c>
    </row>
    <row r="227" spans="1:19">
      <c r="A227" t="str">
        <f>bitcoin_futures!A231</f>
        <v>08.11.2024</v>
      </c>
      <c r="B227">
        <f>ROUND(bitcoin_futures!D231/bitcoin_futures!B231, 0)</f>
        <v>1757</v>
      </c>
      <c r="C227">
        <f t="shared" si="29"/>
        <v>1750</v>
      </c>
      <c r="D227">
        <f t="shared" si="29"/>
        <v>66797.5</v>
      </c>
      <c r="E227">
        <f t="shared" si="29"/>
        <v>33355</v>
      </c>
      <c r="F227">
        <f>'Future Returns'!S227*F$4</f>
        <v>19295</v>
      </c>
      <c r="I227">
        <f>(C227-C226)*bitcoin_futures!B231</f>
        <v>0</v>
      </c>
      <c r="J227">
        <f>C227*bitcoin_futures!B231</f>
        <v>76457.5</v>
      </c>
      <c r="K227">
        <f t="shared" si="26"/>
        <v>157.5</v>
      </c>
      <c r="M227">
        <f>-'Future CF'!Q227</f>
        <v>-180</v>
      </c>
      <c r="O227">
        <f t="shared" si="24"/>
        <v>129107.5</v>
      </c>
      <c r="P227">
        <f t="shared" si="27"/>
        <v>-22.5</v>
      </c>
      <c r="Q227">
        <f t="shared" si="25"/>
        <v>76.25</v>
      </c>
      <c r="R227">
        <f t="shared" si="28"/>
        <v>-1.7427337683713186E-4</v>
      </c>
      <c r="S227">
        <f>R227-(bitcoin_futures!S231/100/360)</f>
        <v>-3.0169004350379851E-4</v>
      </c>
    </row>
    <row r="228" spans="1:19">
      <c r="A228" t="str">
        <f>bitcoin_futures!A232</f>
        <v>11.11.2024</v>
      </c>
      <c r="B228">
        <f>ROUND(bitcoin_futures!D232/bitcoin_futures!B232, 0)</f>
        <v>1756</v>
      </c>
      <c r="C228">
        <f t="shared" si="29"/>
        <v>1750</v>
      </c>
      <c r="D228">
        <f t="shared" si="29"/>
        <v>66797.5</v>
      </c>
      <c r="E228">
        <f t="shared" si="29"/>
        <v>33355</v>
      </c>
      <c r="F228">
        <f>'Future Returns'!S228*F$4</f>
        <v>19340</v>
      </c>
      <c r="I228">
        <f>(C228-C227)*bitcoin_futures!B232</f>
        <v>0</v>
      </c>
      <c r="J228">
        <f>C228*bitcoin_futures!B232</f>
        <v>86747.5</v>
      </c>
      <c r="K228">
        <f t="shared" si="26"/>
        <v>10290</v>
      </c>
      <c r="M228">
        <f>-'Future CF'!Q228</f>
        <v>-10375</v>
      </c>
      <c r="O228">
        <f t="shared" si="24"/>
        <v>139442.5</v>
      </c>
      <c r="P228">
        <f t="shared" si="27"/>
        <v>-85</v>
      </c>
      <c r="Q228">
        <f t="shared" si="25"/>
        <v>45</v>
      </c>
      <c r="R228">
        <f t="shared" si="28"/>
        <v>-6.0957025297165494E-4</v>
      </c>
      <c r="S228">
        <f>R228-(bitcoin_futures!S232/100/360)</f>
        <v>-7.3698691963832157E-4</v>
      </c>
    </row>
    <row r="229" spans="1:19">
      <c r="A229" t="str">
        <f>bitcoin_futures!A233</f>
        <v>12.11.2024</v>
      </c>
      <c r="B229">
        <f>ROUND(bitcoin_futures!D233/bitcoin_futures!B233, 0)</f>
        <v>1754</v>
      </c>
      <c r="C229">
        <f t="shared" si="29"/>
        <v>1750</v>
      </c>
      <c r="D229">
        <f t="shared" si="29"/>
        <v>66797.5</v>
      </c>
      <c r="E229">
        <f t="shared" si="29"/>
        <v>33355</v>
      </c>
      <c r="F229">
        <f>'Future Returns'!S229*F$4</f>
        <v>21933.75</v>
      </c>
      <c r="I229">
        <f>(C229-C228)*bitcoin_futures!B233</f>
        <v>0</v>
      </c>
      <c r="J229">
        <f>C229*bitcoin_futures!B233</f>
        <v>89337.5</v>
      </c>
      <c r="K229">
        <f t="shared" si="26"/>
        <v>2590</v>
      </c>
      <c r="M229">
        <f>-'Future CF'!Q229</f>
        <v>-2355</v>
      </c>
      <c r="O229">
        <f t="shared" si="24"/>
        <v>144626.25</v>
      </c>
      <c r="P229">
        <f t="shared" si="27"/>
        <v>235</v>
      </c>
      <c r="Q229">
        <f t="shared" si="25"/>
        <v>2593.75</v>
      </c>
      <c r="R229">
        <f t="shared" si="28"/>
        <v>1.6248779180819525E-3</v>
      </c>
      <c r="S229">
        <f>R229-(bitcoin_futures!S233/100/360)</f>
        <v>1.4975445847486193E-3</v>
      </c>
    </row>
    <row r="230" spans="1:19">
      <c r="A230" t="str">
        <f>bitcoin_futures!A234</f>
        <v>13.11.2024</v>
      </c>
      <c r="B230">
        <f>ROUND(bitcoin_futures!D234/bitcoin_futures!B234, 0)</f>
        <v>1775</v>
      </c>
      <c r="C230">
        <f t="shared" si="29"/>
        <v>1750</v>
      </c>
      <c r="D230">
        <f t="shared" si="29"/>
        <v>66797.5</v>
      </c>
      <c r="E230">
        <f t="shared" si="29"/>
        <v>33355</v>
      </c>
      <c r="F230">
        <f>'Future Returns'!S230*F$4</f>
        <v>22522.5</v>
      </c>
      <c r="I230">
        <f>(C230-C229)*bitcoin_futures!B234</f>
        <v>0</v>
      </c>
      <c r="J230">
        <f>C230*bitcoin_futures!B234</f>
        <v>89320</v>
      </c>
      <c r="K230">
        <f t="shared" si="26"/>
        <v>-17.5</v>
      </c>
      <c r="M230">
        <f>-'Future CF'!Q230</f>
        <v>-165</v>
      </c>
      <c r="O230">
        <f t="shared" si="24"/>
        <v>145197.5</v>
      </c>
      <c r="P230">
        <f t="shared" si="27"/>
        <v>-182.5</v>
      </c>
      <c r="Q230">
        <f t="shared" si="25"/>
        <v>588.75</v>
      </c>
      <c r="R230">
        <f t="shared" si="28"/>
        <v>-1.2569086933314968E-3</v>
      </c>
      <c r="S230">
        <f>R230-(bitcoin_futures!S234/100/360)</f>
        <v>-1.3840198044426078E-3</v>
      </c>
    </row>
    <row r="231" spans="1:19">
      <c r="A231" t="str">
        <f>bitcoin_futures!A235</f>
        <v>14.11.2024</v>
      </c>
      <c r="B231">
        <f>ROUND(bitcoin_futures!D235/bitcoin_futures!B235, 0)</f>
        <v>1775</v>
      </c>
      <c r="C231">
        <f t="shared" si="29"/>
        <v>1750</v>
      </c>
      <c r="D231">
        <f t="shared" si="29"/>
        <v>66797.5</v>
      </c>
      <c r="E231">
        <f t="shared" si="29"/>
        <v>33355</v>
      </c>
      <c r="F231">
        <f>'Future Returns'!S231*F$4</f>
        <v>22563.75</v>
      </c>
      <c r="I231">
        <f>(C231-C230)*bitcoin_futures!B235</f>
        <v>0</v>
      </c>
      <c r="J231">
        <f>C231*bitcoin_futures!B235</f>
        <v>87027.5</v>
      </c>
      <c r="K231">
        <f t="shared" si="26"/>
        <v>-2292.5</v>
      </c>
      <c r="M231">
        <f>-'Future CF'!Q231</f>
        <v>2335</v>
      </c>
      <c r="O231">
        <f t="shared" si="24"/>
        <v>142946.25</v>
      </c>
      <c r="P231">
        <f t="shared" si="27"/>
        <v>42.5</v>
      </c>
      <c r="Q231">
        <f t="shared" si="25"/>
        <v>41.25</v>
      </c>
      <c r="R231">
        <f t="shared" si="28"/>
        <v>2.973145500494067E-4</v>
      </c>
      <c r="S231">
        <f>R231-(bitcoin_futures!S235/100/360)</f>
        <v>1.7056455004940671E-4</v>
      </c>
    </row>
    <row r="232" spans="1:19" s="3" customFormat="1">
      <c r="A232" s="3" t="str">
        <f>bitcoin_futures!A236</f>
        <v>15.11.2024</v>
      </c>
      <c r="B232">
        <f>ROUND(bitcoin_futures!D236/bitcoin_futures!B236, 0)</f>
        <v>1746</v>
      </c>
      <c r="C232" s="3">
        <f>B232</f>
        <v>1746</v>
      </c>
      <c r="D232" s="3">
        <f>B232*bitcoin_futures!B236</f>
        <v>91018.98000000001</v>
      </c>
      <c r="E232" s="3">
        <f>'Future Returns'!S232</f>
        <v>44340</v>
      </c>
      <c r="F232" s="3">
        <f>'Future Returns'!S232*F$4</f>
        <v>22170</v>
      </c>
      <c r="I232">
        <f>(C232-C231)*bitcoin_futures!B236</f>
        <v>-208.52</v>
      </c>
      <c r="J232">
        <f>C232*bitcoin_futures!B236</f>
        <v>91018.98000000001</v>
      </c>
      <c r="K232">
        <f t="shared" si="26"/>
        <v>4200.0000000000109</v>
      </c>
      <c r="M232">
        <f>-'Future CF'!Q232</f>
        <v>-4065</v>
      </c>
      <c r="O232">
        <f t="shared" si="24"/>
        <v>157528.98000000001</v>
      </c>
      <c r="P232">
        <f t="shared" si="27"/>
        <v>135.00000000001091</v>
      </c>
      <c r="Q232">
        <f t="shared" si="25"/>
        <v>10382.73</v>
      </c>
      <c r="R232">
        <f t="shared" si="28"/>
        <v>8.5698517187130202E-4</v>
      </c>
      <c r="S232">
        <f>R232-(bitcoin_futures!S236/100/360)</f>
        <v>7.3015183853796873E-4</v>
      </c>
    </row>
    <row r="233" spans="1:19">
      <c r="A233" t="str">
        <f>bitcoin_futures!A237</f>
        <v>18.11.2024</v>
      </c>
      <c r="B233">
        <f>ROUND(bitcoin_futures!D237/bitcoin_futures!B237, 0)</f>
        <v>1752</v>
      </c>
      <c r="C233">
        <f t="shared" ref="C233:E251" si="30">C$232</f>
        <v>1746</v>
      </c>
      <c r="D233">
        <f t="shared" si="30"/>
        <v>91018.98000000001</v>
      </c>
      <c r="E233">
        <f t="shared" si="30"/>
        <v>44340</v>
      </c>
      <c r="F233">
        <f>'Future Returns'!S233*F$4</f>
        <v>23193.75</v>
      </c>
      <c r="I233">
        <f>(C233-C232)*bitcoin_futures!B237</f>
        <v>0</v>
      </c>
      <c r="J233">
        <f>C233*bitcoin_futures!B237</f>
        <v>91018.98000000001</v>
      </c>
      <c r="K233">
        <f t="shared" si="26"/>
        <v>0</v>
      </c>
      <c r="M233">
        <f>-'Future CF'!Q233</f>
        <v>-80</v>
      </c>
      <c r="O233">
        <f t="shared" si="24"/>
        <v>158552.73000000001</v>
      </c>
      <c r="P233">
        <f t="shared" si="27"/>
        <v>-80</v>
      </c>
      <c r="Q233">
        <f t="shared" si="25"/>
        <v>1023.75</v>
      </c>
      <c r="R233">
        <f t="shared" si="28"/>
        <v>-5.045640021461629E-4</v>
      </c>
      <c r="S233">
        <f>R233-(bitcoin_futures!S237/100/360)</f>
        <v>-6.3195289103505181E-4</v>
      </c>
    </row>
    <row r="234" spans="1:19">
      <c r="A234" t="str">
        <f>bitcoin_futures!A238</f>
        <v>19.11.2024</v>
      </c>
      <c r="B234">
        <f>ROUND(bitcoin_futures!D238/bitcoin_futures!B238, 0)</f>
        <v>1767</v>
      </c>
      <c r="C234">
        <f t="shared" si="30"/>
        <v>1746</v>
      </c>
      <c r="D234">
        <f t="shared" si="30"/>
        <v>91018.98000000001</v>
      </c>
      <c r="E234">
        <f t="shared" si="30"/>
        <v>44340</v>
      </c>
      <c r="F234">
        <f>'Future Returns'!S234*F$4</f>
        <v>23213.75</v>
      </c>
      <c r="I234">
        <f>(C234-C233)*bitcoin_futures!B238</f>
        <v>0</v>
      </c>
      <c r="J234">
        <f>C234*bitcoin_futures!B238</f>
        <v>92014.200000000012</v>
      </c>
      <c r="K234">
        <f t="shared" si="26"/>
        <v>995.22000000000116</v>
      </c>
      <c r="M234">
        <f>-'Future CF'!Q234</f>
        <v>-1055</v>
      </c>
      <c r="O234">
        <f t="shared" si="24"/>
        <v>159567.95000000001</v>
      </c>
      <c r="P234">
        <f t="shared" si="27"/>
        <v>-59.779999999998836</v>
      </c>
      <c r="Q234">
        <f t="shared" si="25"/>
        <v>20</v>
      </c>
      <c r="R234">
        <f t="shared" si="28"/>
        <v>-3.7463663599111749E-4</v>
      </c>
      <c r="S234">
        <f>R234-(bitcoin_futures!S238/100/360)</f>
        <v>-5.0130330265778418E-4</v>
      </c>
    </row>
    <row r="235" spans="1:19">
      <c r="A235" t="str">
        <f>bitcoin_futures!A239</f>
        <v>20.11.2024</v>
      </c>
      <c r="B235">
        <f>ROUND(bitcoin_futures!D239/bitcoin_futures!B239, 0)</f>
        <v>1756</v>
      </c>
      <c r="C235">
        <f t="shared" si="30"/>
        <v>1746</v>
      </c>
      <c r="D235">
        <f t="shared" si="30"/>
        <v>91018.98000000001</v>
      </c>
      <c r="E235">
        <f t="shared" si="30"/>
        <v>44340</v>
      </c>
      <c r="F235">
        <f>'Future Returns'!S235*F$4</f>
        <v>23477.5</v>
      </c>
      <c r="I235">
        <f>(C235-C234)*bitcoin_futures!B239</f>
        <v>0</v>
      </c>
      <c r="J235">
        <f>C235*bitcoin_futures!B239</f>
        <v>93795.12</v>
      </c>
      <c r="K235">
        <f t="shared" si="26"/>
        <v>1780.9199999999837</v>
      </c>
      <c r="M235">
        <f>-'Future CF'!Q235</f>
        <v>-1720</v>
      </c>
      <c r="O235">
        <f t="shared" si="24"/>
        <v>161612.62</v>
      </c>
      <c r="P235">
        <f t="shared" si="27"/>
        <v>60.919999999983702</v>
      </c>
      <c r="Q235">
        <f t="shared" si="25"/>
        <v>263.75</v>
      </c>
      <c r="R235">
        <f t="shared" si="28"/>
        <v>3.7695076040462498E-4</v>
      </c>
      <c r="S235">
        <f>R235-(bitcoin_futures!S239/100/360)</f>
        <v>2.4995076040462499E-4</v>
      </c>
    </row>
    <row r="236" spans="1:19">
      <c r="A236" t="str">
        <f>bitcoin_futures!A240</f>
        <v>21.11.2024</v>
      </c>
      <c r="B236">
        <f>ROUND(bitcoin_futures!D240/bitcoin_futures!B240, 0)</f>
        <v>1759</v>
      </c>
      <c r="C236">
        <f t="shared" si="30"/>
        <v>1746</v>
      </c>
      <c r="D236">
        <f t="shared" si="30"/>
        <v>91018.98000000001</v>
      </c>
      <c r="E236">
        <f t="shared" si="30"/>
        <v>44340</v>
      </c>
      <c r="F236">
        <f>'Future Returns'!S236*F$4</f>
        <v>23907.5</v>
      </c>
      <c r="I236">
        <f>(C236-C235)*bitcoin_futures!B240</f>
        <v>0</v>
      </c>
      <c r="J236">
        <f>C236*bitcoin_futures!B240</f>
        <v>97601.4</v>
      </c>
      <c r="K236">
        <f t="shared" si="26"/>
        <v>3806.2799999999988</v>
      </c>
      <c r="M236">
        <f>-'Future CF'!Q236</f>
        <v>-4070</v>
      </c>
      <c r="O236">
        <f t="shared" si="24"/>
        <v>165848.9</v>
      </c>
      <c r="P236">
        <f t="shared" si="27"/>
        <v>-263.72000000000116</v>
      </c>
      <c r="Q236">
        <f t="shared" si="25"/>
        <v>430</v>
      </c>
      <c r="R236">
        <f t="shared" si="28"/>
        <v>-1.5901220930618241E-3</v>
      </c>
      <c r="S236">
        <f>R236-(bitcoin_futures!S240/100/360)</f>
        <v>-1.717510981950713E-3</v>
      </c>
    </row>
    <row r="237" spans="1:19">
      <c r="A237" t="str">
        <f>bitcoin_futures!A241</f>
        <v>22.11.2024</v>
      </c>
      <c r="B237">
        <f>ROUND(bitcoin_futures!D241/bitcoin_futures!B241, 0)</f>
        <v>1759</v>
      </c>
      <c r="C237">
        <f t="shared" si="30"/>
        <v>1746</v>
      </c>
      <c r="D237">
        <f t="shared" si="30"/>
        <v>91018.98000000001</v>
      </c>
      <c r="E237">
        <f t="shared" si="30"/>
        <v>44340</v>
      </c>
      <c r="F237">
        <f>'Future Returns'!S237*F$4</f>
        <v>24925</v>
      </c>
      <c r="I237">
        <f>(C237-C236)*bitcoin_futures!B241</f>
        <v>0</v>
      </c>
      <c r="J237">
        <f>C237*bitcoin_futures!B241</f>
        <v>98631.540000000008</v>
      </c>
      <c r="K237">
        <f t="shared" si="26"/>
        <v>1030.140000000014</v>
      </c>
      <c r="M237">
        <f>-'Future CF'!Q237</f>
        <v>-800</v>
      </c>
      <c r="O237">
        <f t="shared" si="24"/>
        <v>167896.54</v>
      </c>
      <c r="P237">
        <f t="shared" si="27"/>
        <v>230.14000000001397</v>
      </c>
      <c r="Q237">
        <f t="shared" si="25"/>
        <v>1017.5</v>
      </c>
      <c r="R237">
        <f t="shared" si="28"/>
        <v>1.3707250905826526E-3</v>
      </c>
      <c r="S237">
        <f>R237-(bitcoin_futures!S241/100/360)</f>
        <v>1.2433917572493194E-3</v>
      </c>
    </row>
    <row r="238" spans="1:19">
      <c r="A238" t="str">
        <f>bitcoin_futures!A242</f>
        <v>25.11.2024</v>
      </c>
      <c r="B238">
        <f>ROUND(bitcoin_futures!D242/bitcoin_futures!B242, 0)</f>
        <v>1757</v>
      </c>
      <c r="C238">
        <f t="shared" si="30"/>
        <v>1746</v>
      </c>
      <c r="D238">
        <f t="shared" si="30"/>
        <v>91018.98000000001</v>
      </c>
      <c r="E238">
        <f t="shared" si="30"/>
        <v>44340</v>
      </c>
      <c r="F238">
        <f>'Future Returns'!S238*F$4</f>
        <v>25125</v>
      </c>
      <c r="I238">
        <f>(C238-C237)*bitcoin_futures!B242</f>
        <v>0</v>
      </c>
      <c r="J238">
        <f>C238*bitcoin_futures!B242</f>
        <v>94318.92</v>
      </c>
      <c r="K238">
        <f t="shared" si="26"/>
        <v>-4312.6200000000099</v>
      </c>
      <c r="M238">
        <f>-'Future CF'!Q238</f>
        <v>4615</v>
      </c>
      <c r="O238">
        <f t="shared" si="24"/>
        <v>163783.91999999998</v>
      </c>
      <c r="P238">
        <f t="shared" si="27"/>
        <v>302.3799999999901</v>
      </c>
      <c r="Q238">
        <f t="shared" si="25"/>
        <v>199.99999999998545</v>
      </c>
      <c r="R238">
        <f t="shared" si="28"/>
        <v>1.8462129859878195E-3</v>
      </c>
      <c r="S238">
        <f>R238-(bitcoin_futures!S242/100/360)</f>
        <v>1.7175740970989306E-3</v>
      </c>
    </row>
    <row r="239" spans="1:19">
      <c r="A239" t="str">
        <f>bitcoin_futures!A243</f>
        <v>26.11.2024</v>
      </c>
      <c r="B239">
        <f>ROUND(bitcoin_futures!D243/bitcoin_futures!B243, 0)</f>
        <v>1766</v>
      </c>
      <c r="C239">
        <f t="shared" si="30"/>
        <v>1746</v>
      </c>
      <c r="D239">
        <f t="shared" si="30"/>
        <v>91018.98000000001</v>
      </c>
      <c r="E239">
        <f t="shared" si="30"/>
        <v>44340</v>
      </c>
      <c r="F239">
        <f>'Future Returns'!S239*F$4</f>
        <v>23971.25</v>
      </c>
      <c r="I239">
        <f>(C239-C238)*bitcoin_futures!B243</f>
        <v>0</v>
      </c>
      <c r="J239">
        <f>C239*bitcoin_futures!B243</f>
        <v>90268.200000000012</v>
      </c>
      <c r="K239">
        <f t="shared" si="26"/>
        <v>-4050.7199999999866</v>
      </c>
      <c r="M239">
        <f>-'Future CF'!Q239</f>
        <v>3955</v>
      </c>
      <c r="O239">
        <f t="shared" si="24"/>
        <v>158579.45000000001</v>
      </c>
      <c r="P239">
        <f t="shared" si="27"/>
        <v>-95.719999999986612</v>
      </c>
      <c r="Q239">
        <f t="shared" si="25"/>
        <v>-1153.7499999999854</v>
      </c>
      <c r="R239">
        <f t="shared" si="28"/>
        <v>-6.0360910571947751E-4</v>
      </c>
      <c r="S239">
        <f>R239-(bitcoin_futures!S243/100/360)</f>
        <v>-7.3235910571947747E-4</v>
      </c>
    </row>
    <row r="240" spans="1:19">
      <c r="A240" t="str">
        <f>bitcoin_futures!A244</f>
        <v>27.11.2024</v>
      </c>
      <c r="B240">
        <f>ROUND(bitcoin_futures!D244/bitcoin_futures!B244, 0)</f>
        <v>1762</v>
      </c>
      <c r="C240">
        <f t="shared" si="30"/>
        <v>1746</v>
      </c>
      <c r="D240">
        <f t="shared" si="30"/>
        <v>91018.98000000001</v>
      </c>
      <c r="E240">
        <f t="shared" si="30"/>
        <v>44340</v>
      </c>
      <c r="F240">
        <f>'Future Returns'!S240*F$4</f>
        <v>22982.5</v>
      </c>
      <c r="I240">
        <f>(C240-C239)*bitcoin_futures!B244</f>
        <v>0</v>
      </c>
      <c r="J240">
        <f>C240*bitcoin_futures!B244</f>
        <v>96082.38</v>
      </c>
      <c r="K240">
        <f t="shared" si="26"/>
        <v>5814.179999999993</v>
      </c>
      <c r="M240">
        <f>-'Future CF'!Q240</f>
        <v>-6015</v>
      </c>
      <c r="O240">
        <f t="shared" si="24"/>
        <v>163404.88</v>
      </c>
      <c r="P240">
        <f t="shared" si="27"/>
        <v>-200.82000000000698</v>
      </c>
      <c r="Q240">
        <f t="shared" si="25"/>
        <v>-988.75</v>
      </c>
      <c r="R240">
        <f t="shared" si="28"/>
        <v>-1.22897186424302E-3</v>
      </c>
      <c r="S240">
        <f>R240-(bitcoin_futures!S244/100/360)</f>
        <v>-1.357832975354131E-3</v>
      </c>
    </row>
    <row r="241" spans="1:19">
      <c r="A241" t="str">
        <f>bitcoin_futures!A245</f>
        <v>28.11.2024</v>
      </c>
      <c r="B241">
        <f>ROUND(bitcoin_futures!D245/bitcoin_futures!B245, 0)</f>
        <v>1725</v>
      </c>
      <c r="C241">
        <f t="shared" si="30"/>
        <v>1746</v>
      </c>
      <c r="D241">
        <f t="shared" si="30"/>
        <v>91018.98000000001</v>
      </c>
      <c r="E241">
        <f t="shared" si="30"/>
        <v>44340</v>
      </c>
      <c r="F241">
        <f>'Future Returns'!S241*F$4</f>
        <v>24486.25</v>
      </c>
      <c r="I241">
        <f>(C241-C240)*bitcoin_futures!B245</f>
        <v>0</v>
      </c>
      <c r="J241">
        <f>C241*bitcoin_futures!B245</f>
        <v>96082.38</v>
      </c>
      <c r="K241">
        <f t="shared" si="26"/>
        <v>0</v>
      </c>
      <c r="M241">
        <f>-'Future CF'!Q241</f>
        <v>0</v>
      </c>
      <c r="O241">
        <f t="shared" si="24"/>
        <v>164908.63</v>
      </c>
      <c r="P241">
        <f t="shared" si="27"/>
        <v>0</v>
      </c>
      <c r="Q241">
        <f t="shared" si="25"/>
        <v>1503.75</v>
      </c>
      <c r="R241">
        <f t="shared" si="28"/>
        <v>0</v>
      </c>
      <c r="S241">
        <f>R241-(bitcoin_futures!S245/100/360)</f>
        <v>-1.2852777777777778E-4</v>
      </c>
    </row>
    <row r="242" spans="1:19">
      <c r="A242" t="str">
        <f>bitcoin_futures!A246</f>
        <v>29.11.2024</v>
      </c>
      <c r="B242">
        <f>ROUND(bitcoin_futures!D246/bitcoin_futures!B246, 0)</f>
        <v>1766</v>
      </c>
      <c r="C242">
        <f t="shared" si="30"/>
        <v>1746</v>
      </c>
      <c r="D242">
        <f t="shared" si="30"/>
        <v>91018.98000000001</v>
      </c>
      <c r="E242">
        <f t="shared" si="30"/>
        <v>44340</v>
      </c>
      <c r="F242">
        <f>'Future Returns'!S242*F$4</f>
        <v>24486.25</v>
      </c>
      <c r="I242">
        <f>(C242-C241)*bitcoin_futures!B246</f>
        <v>0</v>
      </c>
      <c r="J242">
        <f>C242*bitcoin_futures!B246</f>
        <v>96396.66</v>
      </c>
      <c r="K242">
        <f t="shared" si="26"/>
        <v>314.27999999999884</v>
      </c>
      <c r="M242">
        <f>-'Future CF'!Q242</f>
        <v>-420</v>
      </c>
      <c r="O242">
        <f t="shared" si="24"/>
        <v>165222.91</v>
      </c>
      <c r="P242">
        <f t="shared" si="27"/>
        <v>-105.72000000000116</v>
      </c>
      <c r="Q242">
        <f t="shared" si="25"/>
        <v>0</v>
      </c>
      <c r="R242">
        <f t="shared" si="28"/>
        <v>-6.3986283742370335E-4</v>
      </c>
      <c r="S242">
        <f>R242-(bitcoin_futures!S246/100/360)</f>
        <v>-7.6808505964592552E-4</v>
      </c>
    </row>
    <row r="243" spans="1:19">
      <c r="A243" t="str">
        <f>bitcoin_futures!A247</f>
        <v>02.12.2024</v>
      </c>
      <c r="B243">
        <f>ROUND(bitcoin_futures!D247/bitcoin_futures!B247, 0)</f>
        <v>1761</v>
      </c>
      <c r="C243">
        <f t="shared" si="30"/>
        <v>1746</v>
      </c>
      <c r="D243">
        <f t="shared" si="30"/>
        <v>91018.98000000001</v>
      </c>
      <c r="E243">
        <f t="shared" si="30"/>
        <v>44340</v>
      </c>
      <c r="F243">
        <f>'Future Returns'!S243*F$4</f>
        <v>24591.25</v>
      </c>
      <c r="I243">
        <f>(C243-C242)*bitcoin_futures!B247</f>
        <v>0</v>
      </c>
      <c r="J243">
        <f>C243*bitcoin_futures!B247</f>
        <v>95122.08</v>
      </c>
      <c r="K243">
        <f t="shared" si="26"/>
        <v>-1274.5800000000017</v>
      </c>
      <c r="M243">
        <f>-'Future CF'!Q243</f>
        <v>1730</v>
      </c>
      <c r="O243">
        <f t="shared" si="24"/>
        <v>164053.33000000002</v>
      </c>
      <c r="P243">
        <f t="shared" si="27"/>
        <v>455.41999999999825</v>
      </c>
      <c r="Q243">
        <f t="shared" si="25"/>
        <v>105.00000000001455</v>
      </c>
      <c r="R243">
        <f t="shared" si="28"/>
        <v>2.7760484959372554E-3</v>
      </c>
      <c r="S243">
        <f>R243-(bitcoin_futures!S247/100/360)</f>
        <v>2.6486318292705886E-3</v>
      </c>
    </row>
    <row r="244" spans="1:19">
      <c r="A244" t="str">
        <f>bitcoin_futures!A248</f>
        <v>03.12.2024</v>
      </c>
      <c r="B244">
        <f>ROUND(bitcoin_futures!D248/bitcoin_futures!B248, 0)</f>
        <v>1754</v>
      </c>
      <c r="C244">
        <f t="shared" si="30"/>
        <v>1746</v>
      </c>
      <c r="D244">
        <f t="shared" si="30"/>
        <v>91018.98000000001</v>
      </c>
      <c r="E244">
        <f t="shared" si="30"/>
        <v>44340</v>
      </c>
      <c r="F244">
        <f>'Future Returns'!S244*F$4</f>
        <v>24158.75</v>
      </c>
      <c r="I244">
        <f>(C244-C243)*bitcoin_futures!B248</f>
        <v>0</v>
      </c>
      <c r="J244">
        <f>C244*bitcoin_futures!B248</f>
        <v>95087.16</v>
      </c>
      <c r="K244">
        <f t="shared" si="26"/>
        <v>-34.919999999998254</v>
      </c>
      <c r="M244">
        <f>-'Future CF'!Q244</f>
        <v>100</v>
      </c>
      <c r="O244">
        <f t="shared" si="24"/>
        <v>163585.91</v>
      </c>
      <c r="P244">
        <f t="shared" si="27"/>
        <v>65.080000000001746</v>
      </c>
      <c r="Q244">
        <f t="shared" si="25"/>
        <v>-432.50000000001455</v>
      </c>
      <c r="R244">
        <f t="shared" si="28"/>
        <v>3.9783377431468116E-4</v>
      </c>
      <c r="S244">
        <f>R244-(bitcoin_futures!S248/100/360)</f>
        <v>2.7172266320357004E-4</v>
      </c>
    </row>
    <row r="245" spans="1:19">
      <c r="A245" t="str">
        <f>bitcoin_futures!A249</f>
        <v>04.12.2024</v>
      </c>
      <c r="B245">
        <f>ROUND(bitcoin_futures!D249/bitcoin_futures!B249, 0)</f>
        <v>1747</v>
      </c>
      <c r="C245">
        <f t="shared" si="30"/>
        <v>1746</v>
      </c>
      <c r="D245">
        <f t="shared" si="30"/>
        <v>91018.98000000001</v>
      </c>
      <c r="E245">
        <f t="shared" si="30"/>
        <v>44340</v>
      </c>
      <c r="F245">
        <f>'Future Returns'!S245*F$4</f>
        <v>24133.75</v>
      </c>
      <c r="I245">
        <f>(C245-C244)*bitcoin_futures!B249</f>
        <v>0</v>
      </c>
      <c r="J245">
        <f>C245*bitcoin_futures!B249</f>
        <v>98509.32</v>
      </c>
      <c r="K245">
        <f t="shared" si="26"/>
        <v>3422.1600000000035</v>
      </c>
      <c r="M245">
        <f>-'Future CF'!Q245</f>
        <v>-3380</v>
      </c>
      <c r="O245">
        <f t="shared" si="24"/>
        <v>166983.07</v>
      </c>
      <c r="P245">
        <f t="shared" si="27"/>
        <v>42.160000000003492</v>
      </c>
      <c r="Q245">
        <f t="shared" si="25"/>
        <v>-25</v>
      </c>
      <c r="R245">
        <f t="shared" si="28"/>
        <v>2.5248068561683226E-4</v>
      </c>
      <c r="S245">
        <f>R245-(bitcoin_futures!S249/100/360)</f>
        <v>1.2653624117238782E-4</v>
      </c>
    </row>
    <row r="246" spans="1:19">
      <c r="A246" t="str">
        <f>bitcoin_futures!A250</f>
        <v>05.12.2024</v>
      </c>
      <c r="B246">
        <f>ROUND(bitcoin_futures!D250/bitcoin_futures!B250, 0)</f>
        <v>1751</v>
      </c>
      <c r="C246">
        <f t="shared" si="30"/>
        <v>1746</v>
      </c>
      <c r="D246">
        <f t="shared" si="30"/>
        <v>91018.98000000001</v>
      </c>
      <c r="E246">
        <f t="shared" si="30"/>
        <v>44340</v>
      </c>
      <c r="F246">
        <f>'Future Returns'!S246*F$4</f>
        <v>24978.75</v>
      </c>
      <c r="I246">
        <f>(C246-C245)*bitcoin_futures!B250</f>
        <v>0</v>
      </c>
      <c r="J246">
        <f>C246*bitcoin_futures!B250</f>
        <v>98474.4</v>
      </c>
      <c r="K246">
        <f t="shared" si="26"/>
        <v>-34.920000000012806</v>
      </c>
      <c r="M246">
        <f>-'Future CF'!Q246</f>
        <v>140</v>
      </c>
      <c r="O246">
        <f t="shared" si="24"/>
        <v>167793.15</v>
      </c>
      <c r="P246">
        <f t="shared" si="27"/>
        <v>105.07999999998719</v>
      </c>
      <c r="Q246">
        <f t="shared" si="25"/>
        <v>845</v>
      </c>
      <c r="R246">
        <f t="shared" si="28"/>
        <v>6.2624725741180251E-4</v>
      </c>
      <c r="S246">
        <f>R246-(bitcoin_futures!S250/100/360)</f>
        <v>5.0035836852291358E-4</v>
      </c>
    </row>
    <row r="247" spans="1:19">
      <c r="A247" t="str">
        <f>bitcoin_futures!A251</f>
        <v>06.12.2024</v>
      </c>
      <c r="B247">
        <f>ROUND(bitcoin_futures!D251/bitcoin_futures!B251, 0)</f>
        <v>1761</v>
      </c>
      <c r="C247">
        <f t="shared" si="30"/>
        <v>1746</v>
      </c>
      <c r="D247">
        <f t="shared" si="30"/>
        <v>91018.98000000001</v>
      </c>
      <c r="E247">
        <f t="shared" si="30"/>
        <v>44340</v>
      </c>
      <c r="F247">
        <f>'Future Returns'!S247*F$4</f>
        <v>24943.75</v>
      </c>
      <c r="I247">
        <f>(C247-C246)*bitcoin_futures!B251</f>
        <v>0</v>
      </c>
      <c r="J247">
        <f>C247*bitcoin_futures!B251</f>
        <v>100918.79999999999</v>
      </c>
      <c r="K247">
        <f t="shared" si="26"/>
        <v>2444.3999999999942</v>
      </c>
      <c r="M247">
        <f>-'Future CF'!Q247</f>
        <v>-2660</v>
      </c>
      <c r="O247">
        <f t="shared" si="24"/>
        <v>170202.55</v>
      </c>
      <c r="P247">
        <f t="shared" si="27"/>
        <v>-215.60000000000582</v>
      </c>
      <c r="Q247">
        <f t="shared" si="25"/>
        <v>-35</v>
      </c>
      <c r="R247">
        <f t="shared" si="28"/>
        <v>-1.2667260273127861E-3</v>
      </c>
      <c r="S247">
        <f>R247-(bitcoin_futures!S251/100/360)</f>
        <v>-1.3897815828683416E-3</v>
      </c>
    </row>
    <row r="248" spans="1:19">
      <c r="A248" t="str">
        <f>bitcoin_futures!A252</f>
        <v>09.12.2024</v>
      </c>
      <c r="B248">
        <f>ROUND(bitcoin_futures!D252/bitcoin_futures!B252, 0)</f>
        <v>1768</v>
      </c>
      <c r="C248">
        <f t="shared" si="30"/>
        <v>1746</v>
      </c>
      <c r="D248">
        <f t="shared" si="30"/>
        <v>91018.98000000001</v>
      </c>
      <c r="E248">
        <f t="shared" si="30"/>
        <v>44340</v>
      </c>
      <c r="F248">
        <f>'Future Returns'!S248*F$4</f>
        <v>25608.75</v>
      </c>
      <c r="I248">
        <f>(C248-C247)*bitcoin_futures!B252</f>
        <v>0</v>
      </c>
      <c r="J248">
        <f>C248*bitcoin_futures!B252</f>
        <v>95558.58</v>
      </c>
      <c r="K248">
        <f t="shared" si="26"/>
        <v>-5360.2199999999866</v>
      </c>
      <c r="M248">
        <f>-'Future CF'!Q248</f>
        <v>5645</v>
      </c>
      <c r="O248">
        <f t="shared" si="24"/>
        <v>165507.33000000002</v>
      </c>
      <c r="P248">
        <f t="shared" si="27"/>
        <v>284.78000000001339</v>
      </c>
      <c r="Q248">
        <f t="shared" si="25"/>
        <v>665.00000000001455</v>
      </c>
      <c r="R248">
        <f t="shared" si="28"/>
        <v>1.7206488679384372E-3</v>
      </c>
      <c r="S248">
        <f>R248-(bitcoin_futures!S252/100/360)</f>
        <v>1.5973988679384371E-3</v>
      </c>
    </row>
    <row r="249" spans="1:19">
      <c r="A249" t="str">
        <f>bitcoin_futures!A253</f>
        <v>10.12.2024</v>
      </c>
      <c r="B249">
        <f>ROUND(bitcoin_futures!D253/bitcoin_futures!B253, 0)</f>
        <v>1753</v>
      </c>
      <c r="C249">
        <f t="shared" si="30"/>
        <v>1746</v>
      </c>
      <c r="D249">
        <f t="shared" si="30"/>
        <v>91018.98000000001</v>
      </c>
      <c r="E249">
        <f t="shared" si="30"/>
        <v>44340</v>
      </c>
      <c r="F249">
        <f>'Future Returns'!S249*F$4</f>
        <v>24197.5</v>
      </c>
      <c r="I249">
        <f>(C249-C248)*bitcoin_futures!B253</f>
        <v>0</v>
      </c>
      <c r="J249">
        <f>C249*bitcoin_futures!B253</f>
        <v>95855.4</v>
      </c>
      <c r="K249">
        <f t="shared" si="26"/>
        <v>296.81999999999243</v>
      </c>
      <c r="M249">
        <f>-'Future CF'!Q249</f>
        <v>-185</v>
      </c>
      <c r="O249">
        <f t="shared" si="24"/>
        <v>164392.9</v>
      </c>
      <c r="P249">
        <f t="shared" si="27"/>
        <v>111.81999999999243</v>
      </c>
      <c r="Q249">
        <f t="shared" si="25"/>
        <v>-1411.2500000000146</v>
      </c>
      <c r="R249">
        <f t="shared" si="28"/>
        <v>6.801996923224326E-4</v>
      </c>
      <c r="S249">
        <f>R249-(bitcoin_futures!S253/100/360)</f>
        <v>5.5778302565576599E-4</v>
      </c>
    </row>
    <row r="250" spans="1:19">
      <c r="A250" t="str">
        <f>bitcoin_futures!A254</f>
        <v>11.12.2024</v>
      </c>
      <c r="B250">
        <f>ROUND(bitcoin_futures!D254/bitcoin_futures!B254, 0)</f>
        <v>1758</v>
      </c>
      <c r="C250">
        <f t="shared" si="30"/>
        <v>1746</v>
      </c>
      <c r="D250">
        <f t="shared" si="30"/>
        <v>91018.98000000001</v>
      </c>
      <c r="E250">
        <f t="shared" si="30"/>
        <v>44340</v>
      </c>
      <c r="F250">
        <f>'Future Returns'!S250*F$4</f>
        <v>24243.75</v>
      </c>
      <c r="I250">
        <f>(C250-C249)*bitcoin_futures!B254</f>
        <v>0</v>
      </c>
      <c r="J250">
        <f>C250*bitcoin_futures!B254</f>
        <v>100779.12</v>
      </c>
      <c r="K250">
        <f t="shared" si="26"/>
        <v>4923.7200000000012</v>
      </c>
      <c r="M250">
        <f>-'Future CF'!Q250</f>
        <v>-5175</v>
      </c>
      <c r="O250">
        <f t="shared" si="24"/>
        <v>169362.87</v>
      </c>
      <c r="P250">
        <f t="shared" si="27"/>
        <v>-251.27999999999884</v>
      </c>
      <c r="Q250">
        <f t="shared" si="25"/>
        <v>46.25</v>
      </c>
      <c r="R250">
        <f t="shared" si="28"/>
        <v>-1.4836782111687103E-3</v>
      </c>
      <c r="S250">
        <f>R250-(bitcoin_futures!S254/100/360)</f>
        <v>-1.604955988946488E-3</v>
      </c>
    </row>
    <row r="251" spans="1:19">
      <c r="A251" t="str">
        <f>bitcoin_futures!A255</f>
        <v>12.12.2024</v>
      </c>
      <c r="B251">
        <f>ROUND(bitcoin_futures!D255/bitcoin_futures!B255, 0)</f>
        <v>1754</v>
      </c>
      <c r="C251">
        <f t="shared" si="30"/>
        <v>1746</v>
      </c>
      <c r="D251">
        <f t="shared" si="30"/>
        <v>91018.98000000001</v>
      </c>
      <c r="E251">
        <f t="shared" si="30"/>
        <v>44340</v>
      </c>
      <c r="F251">
        <f>'Future Returns'!S251*F$4</f>
        <v>25537.5</v>
      </c>
      <c r="I251">
        <f>(C251-C250)*bitcoin_futures!B255</f>
        <v>0</v>
      </c>
      <c r="J251">
        <f>C251*bitcoin_futures!B255</f>
        <v>99382.32</v>
      </c>
      <c r="K251">
        <f t="shared" si="26"/>
        <v>-1396.7999999999884</v>
      </c>
      <c r="M251">
        <f>-'Future CF'!Q251</f>
        <v>1745</v>
      </c>
      <c r="O251">
        <f t="shared" si="24"/>
        <v>169259.82</v>
      </c>
      <c r="P251">
        <f t="shared" si="27"/>
        <v>348.20000000001164</v>
      </c>
      <c r="Q251">
        <f t="shared" si="25"/>
        <v>1293.75</v>
      </c>
      <c r="R251">
        <f t="shared" si="28"/>
        <v>2.0571923094329868E-3</v>
      </c>
      <c r="S251">
        <f>R251-(bitcoin_futures!S255/100/360)</f>
        <v>1.9371089760996535E-3</v>
      </c>
    </row>
    <row r="252" spans="1:19" s="3" customFormat="1">
      <c r="A252" s="3" t="str">
        <f>bitcoin_futures!A256</f>
        <v>13.12.2024</v>
      </c>
      <c r="B252">
        <f>ROUND(bitcoin_futures!D256/bitcoin_futures!B256, 0)</f>
        <v>1755</v>
      </c>
      <c r="C252" s="3">
        <f>B252</f>
        <v>1755</v>
      </c>
      <c r="D252" s="3">
        <f>B252*bitcoin_futures!B256</f>
        <v>101632.04999999999</v>
      </c>
      <c r="E252" s="3">
        <f>'Future Returns'!S252</f>
        <v>50915</v>
      </c>
      <c r="F252" s="3">
        <f>'Future Returns'!S252*F$4</f>
        <v>25457.5</v>
      </c>
      <c r="I252">
        <f>(C252-C251)*bitcoin_futures!B256</f>
        <v>521.18999999999994</v>
      </c>
      <c r="J252">
        <f>C252*bitcoin_futures!B256</f>
        <v>101632.04999999999</v>
      </c>
      <c r="K252">
        <f t="shared" si="26"/>
        <v>1728.5399999999813</v>
      </c>
      <c r="M252">
        <f>-'Future CF'!Q252</f>
        <v>-1895</v>
      </c>
      <c r="O252">
        <f t="shared" si="24"/>
        <v>178004.55</v>
      </c>
      <c r="P252">
        <f t="shared" si="27"/>
        <v>-166.46000000001868</v>
      </c>
      <c r="Q252">
        <f t="shared" si="25"/>
        <v>7016.1900000000005</v>
      </c>
      <c r="R252">
        <f t="shared" si="28"/>
        <v>-9.3514463534790932E-4</v>
      </c>
      <c r="S252">
        <f>R252-(bitcoin_futures!S256/100/360)</f>
        <v>-1.0546446353479092E-3</v>
      </c>
    </row>
    <row r="253" spans="1:19">
      <c r="A253" t="str">
        <f>bitcoin_futures!A257</f>
        <v>16.12.2024</v>
      </c>
      <c r="B253">
        <f>ROUND(bitcoin_futures!D257/bitcoin_futures!B257, 0)</f>
        <v>1765</v>
      </c>
      <c r="C253">
        <f t="shared" ref="C253:E274" si="31">C$252</f>
        <v>1755</v>
      </c>
      <c r="D253">
        <f t="shared" si="31"/>
        <v>101632.04999999999</v>
      </c>
      <c r="E253">
        <f t="shared" si="31"/>
        <v>50915</v>
      </c>
      <c r="F253">
        <f>'Future Returns'!S253*F$4</f>
        <v>25956.25</v>
      </c>
      <c r="I253">
        <f>(C253-C252)*bitcoin_futures!B257</f>
        <v>0</v>
      </c>
      <c r="J253">
        <f>C253*bitcoin_futures!B257</f>
        <v>105686.09999999999</v>
      </c>
      <c r="K253">
        <f t="shared" si="26"/>
        <v>4054.0500000000029</v>
      </c>
      <c r="M253">
        <f>-'Future CF'!Q253</f>
        <v>-4425</v>
      </c>
      <c r="O253">
        <f t="shared" si="24"/>
        <v>182557.34999999998</v>
      </c>
      <c r="P253">
        <f t="shared" si="27"/>
        <v>-370.94999999999709</v>
      </c>
      <c r="Q253">
        <f t="shared" si="25"/>
        <v>498.74999999998545</v>
      </c>
      <c r="R253">
        <f t="shared" si="28"/>
        <v>-2.0319642019343354E-3</v>
      </c>
      <c r="S253">
        <f>R253-(bitcoin_futures!S257/100/360)</f>
        <v>-2.1517419797121131E-3</v>
      </c>
    </row>
    <row r="254" spans="1:19">
      <c r="A254" t="str">
        <f>bitcoin_futures!A258</f>
        <v>17.12.2024</v>
      </c>
      <c r="B254">
        <f>ROUND(bitcoin_futures!D258/bitcoin_futures!B258, 0)</f>
        <v>1754</v>
      </c>
      <c r="C254">
        <f t="shared" si="31"/>
        <v>1755</v>
      </c>
      <c r="D254">
        <f t="shared" si="31"/>
        <v>101632.04999999999</v>
      </c>
      <c r="E254">
        <f t="shared" si="31"/>
        <v>50915</v>
      </c>
      <c r="F254">
        <f>'Future Returns'!S254*F$4</f>
        <v>27062.5</v>
      </c>
      <c r="I254">
        <f>(C254-C253)*bitcoin_futures!B258</f>
        <v>0</v>
      </c>
      <c r="J254">
        <f>C254*bitcoin_futures!B258</f>
        <v>106581.15</v>
      </c>
      <c r="K254">
        <f t="shared" si="26"/>
        <v>895.05000000000291</v>
      </c>
      <c r="M254">
        <f>-'Future CF'!Q254</f>
        <v>-645</v>
      </c>
      <c r="O254">
        <f t="shared" si="24"/>
        <v>184558.65</v>
      </c>
      <c r="P254">
        <f t="shared" si="27"/>
        <v>250.05000000000291</v>
      </c>
      <c r="Q254">
        <f t="shared" si="25"/>
        <v>1106.2500000000146</v>
      </c>
      <c r="R254">
        <f t="shared" si="28"/>
        <v>1.3548538635279512E-3</v>
      </c>
      <c r="S254">
        <f>R254-(bitcoin_futures!S258/100/360)</f>
        <v>1.2345760857501735E-3</v>
      </c>
    </row>
    <row r="255" spans="1:19">
      <c r="A255" t="str">
        <f>bitcoin_futures!A259</f>
        <v>18.12.2024</v>
      </c>
      <c r="B255">
        <f>ROUND(bitcoin_futures!D259/bitcoin_futures!B259, 0)</f>
        <v>1772</v>
      </c>
      <c r="C255">
        <f t="shared" si="31"/>
        <v>1755</v>
      </c>
      <c r="D255">
        <f t="shared" si="31"/>
        <v>101632.04999999999</v>
      </c>
      <c r="E255">
        <f t="shared" si="31"/>
        <v>50915</v>
      </c>
      <c r="F255">
        <f>'Future Returns'!S255*F$4</f>
        <v>27223.75</v>
      </c>
      <c r="I255">
        <f>(C255-C254)*bitcoin_futures!B259</f>
        <v>0</v>
      </c>
      <c r="J255">
        <f>C255*bitcoin_futures!B259</f>
        <v>100350.9</v>
      </c>
      <c r="K255">
        <f t="shared" si="26"/>
        <v>-6230.25</v>
      </c>
      <c r="M255">
        <f>-'Future CF'!Q255</f>
        <v>6735</v>
      </c>
      <c r="O255">
        <f t="shared" si="24"/>
        <v>178489.65</v>
      </c>
      <c r="P255">
        <f t="shared" si="27"/>
        <v>504.75</v>
      </c>
      <c r="Q255">
        <f t="shared" si="25"/>
        <v>161.25</v>
      </c>
      <c r="R255">
        <f t="shared" si="28"/>
        <v>2.8278950628229703E-3</v>
      </c>
      <c r="S255">
        <f>R255-(bitcoin_futures!S259/100/360)</f>
        <v>2.7080061739340813E-3</v>
      </c>
    </row>
    <row r="256" spans="1:19">
      <c r="A256" t="str">
        <f>bitcoin_futures!A260</f>
        <v>19.12.2024</v>
      </c>
      <c r="B256">
        <f>ROUND(bitcoin_futures!D260/bitcoin_futures!B260, 0)</f>
        <v>1763</v>
      </c>
      <c r="C256">
        <f t="shared" si="31"/>
        <v>1755</v>
      </c>
      <c r="D256">
        <f t="shared" si="31"/>
        <v>101632.04999999999</v>
      </c>
      <c r="E256">
        <f t="shared" si="31"/>
        <v>50915</v>
      </c>
      <c r="F256">
        <f>'Future Returns'!S256*F$4</f>
        <v>25540</v>
      </c>
      <c r="I256">
        <f>(C256-C255)*bitcoin_futures!B260</f>
        <v>0</v>
      </c>
      <c r="J256">
        <f>C256*bitcoin_futures!B260</f>
        <v>96033.599999999991</v>
      </c>
      <c r="K256">
        <f t="shared" si="26"/>
        <v>-4317.3000000000029</v>
      </c>
      <c r="M256">
        <f>-'Future CF'!Q256</f>
        <v>4660</v>
      </c>
      <c r="O256">
        <f t="shared" si="24"/>
        <v>172488.59999999998</v>
      </c>
      <c r="P256">
        <f t="shared" si="27"/>
        <v>342.69999999999709</v>
      </c>
      <c r="Q256">
        <f t="shared" si="25"/>
        <v>-1683.7500000000146</v>
      </c>
      <c r="R256">
        <f t="shared" si="28"/>
        <v>1.9867979680975854E-3</v>
      </c>
      <c r="S256">
        <f>R256-(bitcoin_futures!S260/100/360)</f>
        <v>1.867353523653141E-3</v>
      </c>
    </row>
    <row r="257" spans="1:19">
      <c r="A257" t="str">
        <f>bitcoin_futures!A261</f>
        <v>20.12.2024</v>
      </c>
      <c r="B257">
        <f>ROUND(bitcoin_futures!D261/bitcoin_futures!B261, 0)</f>
        <v>1767</v>
      </c>
      <c r="C257">
        <f t="shared" si="31"/>
        <v>1755</v>
      </c>
      <c r="D257">
        <f t="shared" si="31"/>
        <v>101632.04999999999</v>
      </c>
      <c r="E257">
        <f t="shared" si="31"/>
        <v>50915</v>
      </c>
      <c r="F257">
        <f>'Future Returns'!S257*F$4</f>
        <v>24375</v>
      </c>
      <c r="I257">
        <f>(C257-C256)*bitcoin_futures!B261</f>
        <v>0</v>
      </c>
      <c r="J257">
        <f>C257*bitcoin_futures!B261</f>
        <v>96191.55</v>
      </c>
      <c r="K257">
        <f t="shared" si="26"/>
        <v>157.95000000001164</v>
      </c>
      <c r="M257">
        <f>-'Future CF'!Q257</f>
        <v>-275</v>
      </c>
      <c r="O257">
        <f t="shared" si="24"/>
        <v>171481.55</v>
      </c>
      <c r="P257">
        <f t="shared" si="27"/>
        <v>-117.04999999998836</v>
      </c>
      <c r="Q257">
        <f t="shared" si="25"/>
        <v>-1165</v>
      </c>
      <c r="R257">
        <f t="shared" si="28"/>
        <v>-6.8258072078301348E-4</v>
      </c>
      <c r="S257">
        <f>R257-(bitcoin_futures!S261/100/360)</f>
        <v>-8.0083072078301345E-4</v>
      </c>
    </row>
    <row r="258" spans="1:19">
      <c r="A258" t="str">
        <f>bitcoin_futures!A262</f>
        <v>23.12.2024</v>
      </c>
      <c r="B258">
        <f>ROUND(bitcoin_futures!D262/bitcoin_futures!B262, 0)</f>
        <v>1755</v>
      </c>
      <c r="C258">
        <f t="shared" si="31"/>
        <v>1755</v>
      </c>
      <c r="D258">
        <f t="shared" si="31"/>
        <v>101632.04999999999</v>
      </c>
      <c r="E258">
        <f t="shared" si="31"/>
        <v>50915</v>
      </c>
      <c r="F258">
        <f>'Future Returns'!S258*F$4</f>
        <v>24443.75</v>
      </c>
      <c r="I258">
        <f>(C258-C257)*bitcoin_futures!B262</f>
        <v>0</v>
      </c>
      <c r="J258">
        <f>C258*bitcoin_futures!B262</f>
        <v>92786.849999999991</v>
      </c>
      <c r="K258">
        <f t="shared" si="26"/>
        <v>-3404.7000000000116</v>
      </c>
      <c r="M258">
        <f>-'Future CF'!Q258</f>
        <v>3605</v>
      </c>
      <c r="O258">
        <f t="shared" si="24"/>
        <v>168145.59999999998</v>
      </c>
      <c r="P258">
        <f t="shared" si="27"/>
        <v>200.29999999998836</v>
      </c>
      <c r="Q258">
        <f t="shared" si="25"/>
        <v>68.75</v>
      </c>
      <c r="R258">
        <f t="shared" si="28"/>
        <v>1.1912295058567597E-3</v>
      </c>
      <c r="S258">
        <f>R258-(bitcoin_futures!S262/100/360)</f>
        <v>1.0714517280789818E-3</v>
      </c>
    </row>
    <row r="259" spans="1:19">
      <c r="A259" t="str">
        <f>bitcoin_futures!A263</f>
        <v>24.12.2024</v>
      </c>
      <c r="B259">
        <f>ROUND(bitcoin_futures!D263/bitcoin_futures!B263, 0)</f>
        <v>1736</v>
      </c>
      <c r="C259">
        <f t="shared" si="31"/>
        <v>1755</v>
      </c>
      <c r="D259">
        <f t="shared" si="31"/>
        <v>101632.04999999999</v>
      </c>
      <c r="E259">
        <f t="shared" si="31"/>
        <v>50915</v>
      </c>
      <c r="F259">
        <f>'Future Returns'!S259*F$4</f>
        <v>23542.5</v>
      </c>
      <c r="I259">
        <f>(C259-C258)*bitcoin_futures!B263</f>
        <v>0</v>
      </c>
      <c r="J259">
        <f>C259*bitcoin_futures!B263</f>
        <v>98683.65</v>
      </c>
      <c r="K259">
        <f t="shared" si="26"/>
        <v>5896.8000000000029</v>
      </c>
      <c r="M259">
        <f>-'Future CF'!Q259</f>
        <v>-6150</v>
      </c>
      <c r="O259">
        <f t="shared" si="24"/>
        <v>173141.15</v>
      </c>
      <c r="P259">
        <f t="shared" si="27"/>
        <v>-253.19999999999709</v>
      </c>
      <c r="Q259">
        <f t="shared" si="25"/>
        <v>-901.24999999998545</v>
      </c>
      <c r="R259">
        <f t="shared" si="28"/>
        <v>-1.4623906564095082E-3</v>
      </c>
      <c r="S259">
        <f>R259-(bitcoin_futures!S263/100/360)</f>
        <v>-1.5820017675206193E-3</v>
      </c>
    </row>
    <row r="260" spans="1:19">
      <c r="A260" t="str">
        <f>bitcoin_futures!A264</f>
        <v>25.12.2024</v>
      </c>
      <c r="B260">
        <f>ROUND(bitcoin_futures!D264/bitcoin_futures!B264, 0)</f>
        <v>1762</v>
      </c>
      <c r="C260">
        <f t="shared" si="31"/>
        <v>1755</v>
      </c>
      <c r="D260">
        <f t="shared" si="31"/>
        <v>101632.04999999999</v>
      </c>
      <c r="E260">
        <f t="shared" si="31"/>
        <v>50915</v>
      </c>
      <c r="F260">
        <f>'Future Returns'!S260*F$4</f>
        <v>25080</v>
      </c>
      <c r="I260">
        <f>(C260-C259)*bitcoin_futures!B264</f>
        <v>0</v>
      </c>
      <c r="J260">
        <f>C260*bitcoin_futures!B264</f>
        <v>98683.65</v>
      </c>
      <c r="K260">
        <f t="shared" si="26"/>
        <v>0</v>
      </c>
      <c r="M260">
        <f>-'Future CF'!Q260</f>
        <v>0</v>
      </c>
      <c r="O260">
        <f t="shared" si="24"/>
        <v>174678.65</v>
      </c>
      <c r="P260">
        <f t="shared" si="27"/>
        <v>0</v>
      </c>
      <c r="Q260">
        <f t="shared" si="25"/>
        <v>1537.5</v>
      </c>
      <c r="R260">
        <f t="shared" si="28"/>
        <v>0</v>
      </c>
      <c r="S260">
        <f>R260-(bitcoin_futures!S264/100/360)</f>
        <v>-1.1961111111111112E-4</v>
      </c>
    </row>
    <row r="261" spans="1:19">
      <c r="A261" t="str">
        <f>bitcoin_futures!A265</f>
        <v>26.12.2024</v>
      </c>
      <c r="B261">
        <f>ROUND(bitcoin_futures!D265/bitcoin_futures!B265, 0)</f>
        <v>1760</v>
      </c>
      <c r="C261">
        <f t="shared" si="31"/>
        <v>1755</v>
      </c>
      <c r="D261">
        <f t="shared" si="31"/>
        <v>101632.04999999999</v>
      </c>
      <c r="E261">
        <f t="shared" si="31"/>
        <v>50915</v>
      </c>
      <c r="F261">
        <f>'Future Returns'!S261*F$4</f>
        <v>25080</v>
      </c>
      <c r="I261">
        <f>(C261-C260)*bitcoin_futures!B265</f>
        <v>0</v>
      </c>
      <c r="J261">
        <f>C261*bitcoin_futures!B265</f>
        <v>95296.5</v>
      </c>
      <c r="K261">
        <f t="shared" si="26"/>
        <v>-3387.1499999999942</v>
      </c>
      <c r="M261">
        <f>-'Future CF'!Q261</f>
        <v>3815</v>
      </c>
      <c r="O261">
        <f t="shared" si="24"/>
        <v>171291.5</v>
      </c>
      <c r="P261">
        <f t="shared" si="27"/>
        <v>427.85000000000582</v>
      </c>
      <c r="Q261">
        <f t="shared" si="25"/>
        <v>0</v>
      </c>
      <c r="R261">
        <f t="shared" si="28"/>
        <v>2.4977888570069493E-3</v>
      </c>
      <c r="S261">
        <f>R261-(bitcoin_futures!S265/100/360)</f>
        <v>2.3787333014513939E-3</v>
      </c>
    </row>
    <row r="262" spans="1:19">
      <c r="A262" t="str">
        <f>bitcoin_futures!A266</f>
        <v>27.12.2024</v>
      </c>
      <c r="B262">
        <f>ROUND(bitcoin_futures!D266/bitcoin_futures!B266, 0)</f>
        <v>1758</v>
      </c>
      <c r="C262">
        <f t="shared" si="31"/>
        <v>1755</v>
      </c>
      <c r="D262">
        <f t="shared" si="31"/>
        <v>101632.04999999999</v>
      </c>
      <c r="E262">
        <f t="shared" si="31"/>
        <v>50915</v>
      </c>
      <c r="F262">
        <f>'Future Returns'!S262*F$4</f>
        <v>24126.25</v>
      </c>
      <c r="I262">
        <f>(C262-C261)*bitcoin_futures!B266</f>
        <v>0</v>
      </c>
      <c r="J262">
        <f>C262*bitcoin_futures!B266</f>
        <v>94208.4</v>
      </c>
      <c r="K262">
        <f t="shared" si="26"/>
        <v>-1088.1000000000058</v>
      </c>
      <c r="M262">
        <f>-'Future CF'!Q262</f>
        <v>1195</v>
      </c>
      <c r="O262">
        <f t="shared" si="24"/>
        <v>169249.65</v>
      </c>
      <c r="P262">
        <f t="shared" si="27"/>
        <v>106.89999999999418</v>
      </c>
      <c r="Q262">
        <f t="shared" si="25"/>
        <v>-953.75</v>
      </c>
      <c r="R262">
        <f t="shared" si="28"/>
        <v>6.3161135045179814E-4</v>
      </c>
      <c r="S262">
        <f>R262-(bitcoin_futures!S266/100/360)</f>
        <v>5.1216690600735366E-4</v>
      </c>
    </row>
    <row r="263" spans="1:19">
      <c r="A263" t="str">
        <f>bitcoin_futures!A267</f>
        <v>30.12.2024</v>
      </c>
      <c r="B263">
        <f>ROUND(bitcoin_futures!D267/bitcoin_futures!B267, 0)</f>
        <v>1764</v>
      </c>
      <c r="C263">
        <f t="shared" si="31"/>
        <v>1755</v>
      </c>
      <c r="D263">
        <f t="shared" si="31"/>
        <v>101632.04999999999</v>
      </c>
      <c r="E263">
        <f t="shared" si="31"/>
        <v>50915</v>
      </c>
      <c r="F263">
        <f>'Future Returns'!S263*F$4</f>
        <v>23827.5</v>
      </c>
      <c r="I263">
        <f>(C263-C262)*bitcoin_futures!B267</f>
        <v>0</v>
      </c>
      <c r="J263">
        <f>C263*bitcoin_futures!B267</f>
        <v>93980.25</v>
      </c>
      <c r="K263">
        <f t="shared" si="26"/>
        <v>-228.14999999999418</v>
      </c>
      <c r="M263">
        <f>-'Future CF'!Q263</f>
        <v>355</v>
      </c>
      <c r="O263">
        <f t="shared" si="24"/>
        <v>168722.75</v>
      </c>
      <c r="P263">
        <f t="shared" si="27"/>
        <v>126.85000000000582</v>
      </c>
      <c r="Q263">
        <f t="shared" si="25"/>
        <v>-298.75</v>
      </c>
      <c r="R263">
        <f t="shared" si="28"/>
        <v>7.518251095362411E-4</v>
      </c>
      <c r="S263">
        <f>R263-(bitcoin_futures!S267/100/360)</f>
        <v>6.3207510953624114E-4</v>
      </c>
    </row>
    <row r="264" spans="1:19">
      <c r="A264" t="str">
        <f>bitcoin_futures!A268</f>
        <v>31.12.2024</v>
      </c>
      <c r="B264">
        <f>ROUND(bitcoin_futures!D268/bitcoin_futures!B268, 0)</f>
        <v>1767</v>
      </c>
      <c r="C264">
        <f t="shared" si="31"/>
        <v>1755</v>
      </c>
      <c r="D264">
        <f t="shared" si="31"/>
        <v>101632.04999999999</v>
      </c>
      <c r="E264">
        <f t="shared" si="31"/>
        <v>50915</v>
      </c>
      <c r="F264">
        <f>'Future Returns'!S264*F$4</f>
        <v>23738.75</v>
      </c>
      <c r="I264">
        <f>(C264-C263)*bitcoin_futures!B268</f>
        <v>0</v>
      </c>
      <c r="J264">
        <f>C264*bitcoin_futures!B268</f>
        <v>93102.75</v>
      </c>
      <c r="K264">
        <f t="shared" si="26"/>
        <v>-877.5</v>
      </c>
      <c r="M264">
        <f>-'Future CF'!Q264</f>
        <v>835</v>
      </c>
      <c r="O264">
        <f t="shared" si="24"/>
        <v>167756.5</v>
      </c>
      <c r="P264">
        <f t="shared" si="27"/>
        <v>-42.5</v>
      </c>
      <c r="Q264">
        <f t="shared" si="25"/>
        <v>-88.75</v>
      </c>
      <c r="R264">
        <f t="shared" si="28"/>
        <v>-2.5334338758855842E-4</v>
      </c>
      <c r="S264">
        <f>R264-(bitcoin_futures!S268/100/360)</f>
        <v>-3.7223227647744734E-4</v>
      </c>
    </row>
    <row r="265" spans="1:19">
      <c r="A265" t="str">
        <f>bitcoin_futures!A269</f>
        <v>01.01.2025</v>
      </c>
      <c r="B265">
        <f>ROUND(bitcoin_futures!D269/bitcoin_futures!B269, 0)</f>
        <v>1782</v>
      </c>
      <c r="C265">
        <f t="shared" si="31"/>
        <v>1755</v>
      </c>
      <c r="D265">
        <f t="shared" si="31"/>
        <v>101632.04999999999</v>
      </c>
      <c r="E265">
        <f t="shared" si="31"/>
        <v>50915</v>
      </c>
      <c r="F265">
        <f>'Future Returns'!S265*F$4</f>
        <v>23530</v>
      </c>
      <c r="I265">
        <f>(C265-C264)*bitcoin_futures!B269</f>
        <v>0</v>
      </c>
      <c r="J265">
        <f>C265*bitcoin_futures!B269</f>
        <v>93102.75</v>
      </c>
      <c r="K265">
        <f t="shared" si="26"/>
        <v>0</v>
      </c>
      <c r="M265">
        <f>-'Future CF'!Q265</f>
        <v>0</v>
      </c>
      <c r="O265">
        <f t="shared" si="24"/>
        <v>167547.75</v>
      </c>
      <c r="P265">
        <f t="shared" si="27"/>
        <v>0</v>
      </c>
      <c r="Q265">
        <f t="shared" si="25"/>
        <v>-208.75</v>
      </c>
      <c r="R265">
        <f t="shared" si="28"/>
        <v>0</v>
      </c>
      <c r="S265">
        <f>R265-(bitcoin_futures!S269/100/360)</f>
        <v>-1.188888888888889E-4</v>
      </c>
    </row>
    <row r="266" spans="1:19">
      <c r="A266" t="str">
        <f>bitcoin_futures!A270</f>
        <v>02.01.2025</v>
      </c>
      <c r="B266">
        <f>ROUND(bitcoin_futures!D270/bitcoin_futures!B270, 0)</f>
        <v>1761</v>
      </c>
      <c r="C266">
        <f t="shared" si="31"/>
        <v>1755</v>
      </c>
      <c r="D266">
        <f t="shared" si="31"/>
        <v>101632.04999999999</v>
      </c>
      <c r="E266">
        <f t="shared" si="31"/>
        <v>50915</v>
      </c>
      <c r="F266">
        <f>'Future Returns'!S266*F$4</f>
        <v>23530</v>
      </c>
      <c r="I266">
        <f>(C266-C265)*bitcoin_futures!B270</f>
        <v>0</v>
      </c>
      <c r="J266">
        <f>C266*bitcoin_futures!B270</f>
        <v>97174.349999999991</v>
      </c>
      <c r="K266">
        <f t="shared" si="26"/>
        <v>4071.5999999999913</v>
      </c>
      <c r="M266">
        <f>-'Future CF'!Q266</f>
        <v>-4070</v>
      </c>
      <c r="O266">
        <f t="shared" si="24"/>
        <v>171619.34999999998</v>
      </c>
      <c r="P266">
        <f t="shared" si="27"/>
        <v>1.5999999999912689</v>
      </c>
      <c r="Q266">
        <f t="shared" si="25"/>
        <v>-1.4551915228366852E-11</v>
      </c>
      <c r="R266">
        <f t="shared" si="28"/>
        <v>9.3229580463465754E-6</v>
      </c>
      <c r="S266">
        <f>R266-(bitcoin_futures!S270/100/360)</f>
        <v>-1.0998259750920899E-4</v>
      </c>
    </row>
    <row r="267" spans="1:19">
      <c r="A267" t="str">
        <f>bitcoin_futures!A271</f>
        <v>03.01.2025</v>
      </c>
      <c r="B267">
        <f>ROUND(bitcoin_futures!D271/bitcoin_futures!B271, 0)</f>
        <v>1760</v>
      </c>
      <c r="C267">
        <f t="shared" si="31"/>
        <v>1755</v>
      </c>
      <c r="D267">
        <f t="shared" si="31"/>
        <v>101632.04999999999</v>
      </c>
      <c r="E267">
        <f t="shared" si="31"/>
        <v>50915</v>
      </c>
      <c r="F267">
        <f>'Future Returns'!S267*F$4</f>
        <v>24547.5</v>
      </c>
      <c r="I267">
        <f>(C267-C266)*bitcoin_futures!B271</f>
        <v>0</v>
      </c>
      <c r="J267">
        <f>C267*bitcoin_futures!B271</f>
        <v>98209.8</v>
      </c>
      <c r="K267">
        <f t="shared" si="26"/>
        <v>1035.4500000000116</v>
      </c>
      <c r="M267">
        <f>-'Future CF'!Q267</f>
        <v>-1040</v>
      </c>
      <c r="O267">
        <f t="shared" si="24"/>
        <v>173672.3</v>
      </c>
      <c r="P267">
        <f t="shared" si="27"/>
        <v>-4.5499999999883585</v>
      </c>
      <c r="Q267">
        <f t="shared" si="25"/>
        <v>1017.5</v>
      </c>
      <c r="R267">
        <f t="shared" si="28"/>
        <v>-2.6198766297149049E-5</v>
      </c>
      <c r="S267">
        <f>R267-(bitcoin_futures!S271/100/360)</f>
        <v>-1.4494876629714905E-4</v>
      </c>
    </row>
    <row r="268" spans="1:19">
      <c r="A268" t="str">
        <f>bitcoin_futures!A272</f>
        <v>06.01.2025</v>
      </c>
      <c r="B268">
        <f>ROUND(bitcoin_futures!D272/bitcoin_futures!B272, 0)</f>
        <v>1756</v>
      </c>
      <c r="C268">
        <f t="shared" si="31"/>
        <v>1755</v>
      </c>
      <c r="D268">
        <f t="shared" si="31"/>
        <v>101632.04999999999</v>
      </c>
      <c r="E268">
        <f t="shared" si="31"/>
        <v>50915</v>
      </c>
      <c r="F268">
        <f>'Future Returns'!S268*F$4</f>
        <v>24807.5</v>
      </c>
      <c r="I268">
        <f>(C268-C267)*bitcoin_futures!B272</f>
        <v>0</v>
      </c>
      <c r="J268">
        <f>C268*bitcoin_futures!B272</f>
        <v>102088.35</v>
      </c>
      <c r="K268">
        <f t="shared" si="26"/>
        <v>3878.5500000000029</v>
      </c>
      <c r="M268">
        <f>-'Future CF'!Q268</f>
        <v>-3920</v>
      </c>
      <c r="O268">
        <f t="shared" si="24"/>
        <v>177810.85</v>
      </c>
      <c r="P268">
        <f t="shared" si="27"/>
        <v>-41.44999999999709</v>
      </c>
      <c r="Q268">
        <f t="shared" si="25"/>
        <v>260.00000000001455</v>
      </c>
      <c r="R268">
        <f t="shared" si="28"/>
        <v>-2.331128837188343E-4</v>
      </c>
      <c r="S268">
        <f>R268-(bitcoin_futures!S272/100/360)</f>
        <v>-3.5300177260772316E-4</v>
      </c>
    </row>
    <row r="269" spans="1:19">
      <c r="A269" t="str">
        <f>bitcoin_futures!A273</f>
        <v>07.01.2025</v>
      </c>
      <c r="B269">
        <f>ROUND(bitcoin_futures!D273/bitcoin_futures!B273, 0)</f>
        <v>1759</v>
      </c>
      <c r="C269">
        <f t="shared" si="31"/>
        <v>1755</v>
      </c>
      <c r="D269">
        <f t="shared" si="31"/>
        <v>101632.04999999999</v>
      </c>
      <c r="E269">
        <f t="shared" si="31"/>
        <v>50915</v>
      </c>
      <c r="F269">
        <f>'Future Returns'!S269*F$4</f>
        <v>25787.5</v>
      </c>
      <c r="I269">
        <f>(C269-C268)*bitcoin_futures!B273</f>
        <v>0</v>
      </c>
      <c r="J269">
        <f>C269*bitcoin_futures!B273</f>
        <v>96156.45</v>
      </c>
      <c r="K269">
        <f t="shared" si="26"/>
        <v>-5931.9000000000087</v>
      </c>
      <c r="M269">
        <f>-'Future CF'!Q269</f>
        <v>6365</v>
      </c>
      <c r="O269">
        <f t="shared" ref="O269:O311" si="32">J269+E269+F269</f>
        <v>172858.95</v>
      </c>
      <c r="P269">
        <f t="shared" si="27"/>
        <v>433.09999999999127</v>
      </c>
      <c r="Q269">
        <f t="shared" si="25"/>
        <v>980.00000000001455</v>
      </c>
      <c r="R269">
        <f t="shared" si="28"/>
        <v>2.5055109961039982E-3</v>
      </c>
      <c r="S269">
        <f>R269-(bitcoin_futures!S273/100/360)</f>
        <v>2.3859276627706647E-3</v>
      </c>
    </row>
    <row r="270" spans="1:19">
      <c r="A270" t="str">
        <f>bitcoin_futures!A274</f>
        <v>08.01.2025</v>
      </c>
      <c r="B270">
        <f>ROUND(bitcoin_futures!D274/bitcoin_futures!B274, 0)</f>
        <v>1763</v>
      </c>
      <c r="C270">
        <f t="shared" si="31"/>
        <v>1755</v>
      </c>
      <c r="D270">
        <f t="shared" si="31"/>
        <v>101632.04999999999</v>
      </c>
      <c r="E270">
        <f t="shared" si="31"/>
        <v>50915</v>
      </c>
      <c r="F270">
        <f>'Future Returns'!S270*F$4</f>
        <v>24196.25</v>
      </c>
      <c r="I270">
        <f>(C270-C269)*bitcoin_futures!B274</f>
        <v>0</v>
      </c>
      <c r="J270">
        <f>C270*bitcoin_futures!B274</f>
        <v>93611.700000000012</v>
      </c>
      <c r="K270">
        <f t="shared" si="26"/>
        <v>-2544.7499999999854</v>
      </c>
      <c r="M270">
        <f>-'Future CF'!Q270</f>
        <v>2555</v>
      </c>
      <c r="O270">
        <f t="shared" si="32"/>
        <v>168722.95</v>
      </c>
      <c r="P270">
        <f t="shared" si="27"/>
        <v>10.250000000014552</v>
      </c>
      <c r="Q270">
        <f t="shared" ref="Q270:Q310" si="33">O270-O269-K270</f>
        <v>-1591.2500000000146</v>
      </c>
      <c r="R270">
        <f t="shared" si="28"/>
        <v>6.0750478817579654E-5</v>
      </c>
      <c r="S270">
        <f>R270-(bitcoin_futures!S274/100/360)</f>
        <v>-5.8666187849087011E-5</v>
      </c>
    </row>
    <row r="271" spans="1:19">
      <c r="A271" t="str">
        <f>bitcoin_futures!A275</f>
        <v>09.01.2025</v>
      </c>
      <c r="B271">
        <f>ROUND(bitcoin_futures!D275/bitcoin_futures!B275, 0)</f>
        <v>1719</v>
      </c>
      <c r="C271">
        <f t="shared" si="31"/>
        <v>1755</v>
      </c>
      <c r="D271">
        <f t="shared" si="31"/>
        <v>101632.04999999999</v>
      </c>
      <c r="E271">
        <f t="shared" si="31"/>
        <v>50915</v>
      </c>
      <c r="F271">
        <f>'Future Returns'!S271*F$4</f>
        <v>23557.5</v>
      </c>
      <c r="I271">
        <f>(C271-C270)*bitcoin_futures!B275</f>
        <v>0</v>
      </c>
      <c r="J271">
        <f>C271*bitcoin_futures!B275</f>
        <v>93611.700000000012</v>
      </c>
      <c r="K271">
        <f t="shared" ref="K271:K311" si="34">J271-J270-I271</f>
        <v>0</v>
      </c>
      <c r="M271">
        <f>-'Future CF'!Q271</f>
        <v>2090</v>
      </c>
      <c r="O271">
        <f t="shared" si="32"/>
        <v>168084.2</v>
      </c>
      <c r="P271">
        <f t="shared" si="27"/>
        <v>2090</v>
      </c>
      <c r="Q271">
        <f t="shared" si="33"/>
        <v>-638.75</v>
      </c>
      <c r="R271">
        <f t="shared" si="28"/>
        <v>1.2434244265671609E-2</v>
      </c>
      <c r="S271">
        <f>R271-(bitcoin_futures!S275/100/360)</f>
        <v>1.2314716487893831E-2</v>
      </c>
    </row>
    <row r="272" spans="1:19">
      <c r="A272" t="str">
        <f>bitcoin_futures!A276</f>
        <v>10.01.2025</v>
      </c>
      <c r="B272">
        <f>ROUND(bitcoin_futures!D276/bitcoin_futures!B276, 0)</f>
        <v>1764</v>
      </c>
      <c r="C272">
        <f t="shared" si="31"/>
        <v>1755</v>
      </c>
      <c r="D272">
        <f t="shared" si="31"/>
        <v>101632.04999999999</v>
      </c>
      <c r="E272">
        <f t="shared" si="31"/>
        <v>50915</v>
      </c>
      <c r="F272">
        <f>'Future Returns'!S272*F$4</f>
        <v>23035</v>
      </c>
      <c r="I272">
        <f>(C272-C271)*bitcoin_futures!B276</f>
        <v>0</v>
      </c>
      <c r="J272">
        <f>C272*bitcoin_futures!B276</f>
        <v>94489.200000000012</v>
      </c>
      <c r="K272">
        <f t="shared" si="34"/>
        <v>877.5</v>
      </c>
      <c r="M272">
        <f>-'Future CF'!Q272</f>
        <v>-3070</v>
      </c>
      <c r="O272">
        <f t="shared" si="32"/>
        <v>168439.2</v>
      </c>
      <c r="P272">
        <f t="shared" ref="P272:P311" si="35">K272+M272</f>
        <v>-2192.5</v>
      </c>
      <c r="Q272">
        <f t="shared" si="33"/>
        <v>-522.5</v>
      </c>
      <c r="R272">
        <f t="shared" ref="R272:R311" si="36">P272/O272</f>
        <v>-1.3016566214990333E-2</v>
      </c>
      <c r="S272">
        <f>R272-(bitcoin_futures!S276/100/360)</f>
        <v>-1.3136093992768111E-2</v>
      </c>
    </row>
    <row r="273" spans="1:19">
      <c r="A273" t="str">
        <f>bitcoin_futures!A277</f>
        <v>13.01.2025</v>
      </c>
      <c r="B273">
        <f>ROUND(bitcoin_futures!D277/bitcoin_futures!B277, 0)</f>
        <v>1739</v>
      </c>
      <c r="C273">
        <f t="shared" si="31"/>
        <v>1755</v>
      </c>
      <c r="D273">
        <f t="shared" si="31"/>
        <v>101632.04999999999</v>
      </c>
      <c r="E273">
        <f t="shared" si="31"/>
        <v>50915</v>
      </c>
      <c r="F273">
        <f>'Future Returns'!S273*F$4</f>
        <v>23802.5</v>
      </c>
      <c r="I273">
        <f>(C273-C272)*bitcoin_futures!B277</f>
        <v>0</v>
      </c>
      <c r="J273">
        <f>C273*bitcoin_futures!B277</f>
        <v>93401.099999999991</v>
      </c>
      <c r="K273">
        <f t="shared" si="34"/>
        <v>-1088.1000000000204</v>
      </c>
      <c r="M273">
        <f>-'Future CF'!Q273</f>
        <v>1305</v>
      </c>
      <c r="O273">
        <f t="shared" si="32"/>
        <v>168118.59999999998</v>
      </c>
      <c r="P273">
        <f t="shared" si="35"/>
        <v>216.89999999997963</v>
      </c>
      <c r="Q273">
        <f t="shared" si="33"/>
        <v>767.49999999998545</v>
      </c>
      <c r="R273">
        <f t="shared" si="36"/>
        <v>1.29016063659809E-3</v>
      </c>
      <c r="S273">
        <f>R273-(bitcoin_futures!S277/100/360)</f>
        <v>1.17041063659809E-3</v>
      </c>
    </row>
    <row r="274" spans="1:19">
      <c r="A274" t="str">
        <f>bitcoin_futures!A278</f>
        <v>14.01.2025</v>
      </c>
      <c r="B274">
        <f>ROUND(bitcoin_futures!D278/bitcoin_futures!B278, 0)</f>
        <v>1760</v>
      </c>
      <c r="C274">
        <f t="shared" si="31"/>
        <v>1755</v>
      </c>
      <c r="D274">
        <f t="shared" si="31"/>
        <v>101632.04999999999</v>
      </c>
      <c r="E274">
        <f t="shared" si="31"/>
        <v>50915</v>
      </c>
      <c r="F274">
        <f>'Future Returns'!S274*F$4</f>
        <v>23476.25</v>
      </c>
      <c r="I274">
        <f>(C274-C273)*bitcoin_futures!B278</f>
        <v>0</v>
      </c>
      <c r="J274">
        <f>C274*bitcoin_futures!B278</f>
        <v>96226.65</v>
      </c>
      <c r="K274">
        <f t="shared" si="34"/>
        <v>2825.5500000000029</v>
      </c>
      <c r="M274">
        <f>-'Future CF'!Q274</f>
        <v>-3000</v>
      </c>
      <c r="O274">
        <f t="shared" si="32"/>
        <v>170617.9</v>
      </c>
      <c r="P274">
        <f t="shared" si="35"/>
        <v>-174.44999999999709</v>
      </c>
      <c r="Q274">
        <f t="shared" si="33"/>
        <v>-326.24999999998545</v>
      </c>
      <c r="R274">
        <f t="shared" si="36"/>
        <v>-1.0224601287438019E-3</v>
      </c>
      <c r="S274">
        <f>R274-(bitcoin_futures!S278/100/360)</f>
        <v>-1.142071239854913E-3</v>
      </c>
    </row>
    <row r="275" spans="1:19" s="3" customFormat="1">
      <c r="A275" s="3" t="str">
        <f>bitcoin_futures!A279</f>
        <v>15.01.2025</v>
      </c>
      <c r="B275">
        <f>ROUND(bitcoin_futures!D279/bitcoin_futures!B279, 0)</f>
        <v>1767</v>
      </c>
      <c r="C275" s="3">
        <f>B275</f>
        <v>1767</v>
      </c>
      <c r="D275" s="3">
        <f>B275*bitcoin_futures!B279</f>
        <v>100082.88</v>
      </c>
      <c r="E275" s="3">
        <f>'Future Returns'!S275</f>
        <v>48865</v>
      </c>
      <c r="F275" s="3">
        <f>'Future Returns'!S275*F$4</f>
        <v>24432.5</v>
      </c>
      <c r="I275">
        <f>(C275-C274)*bitcoin_futures!B279</f>
        <v>679.68000000000006</v>
      </c>
      <c r="J275">
        <f>C275*bitcoin_futures!B279</f>
        <v>100082.88</v>
      </c>
      <c r="K275">
        <f t="shared" si="34"/>
        <v>3176.5500000000102</v>
      </c>
      <c r="M275">
        <f>-'Future CF'!Q275</f>
        <v>-3155</v>
      </c>
      <c r="O275">
        <f t="shared" si="32"/>
        <v>173380.38</v>
      </c>
      <c r="P275">
        <f t="shared" si="35"/>
        <v>21.550000000010186</v>
      </c>
      <c r="Q275">
        <f t="shared" si="33"/>
        <v>-414.06999999999971</v>
      </c>
      <c r="R275">
        <f t="shared" si="36"/>
        <v>1.2429318703771549E-4</v>
      </c>
      <c r="S275">
        <f>R275-(bitcoin_futures!S279/100/360)</f>
        <v>5.0154092599377122E-6</v>
      </c>
    </row>
    <row r="276" spans="1:19">
      <c r="A276" t="str">
        <f>bitcoin_futures!A280</f>
        <v>16.01.2025</v>
      </c>
      <c r="B276">
        <f>ROUND(bitcoin_futures!D280/bitcoin_futures!B280, 0)</f>
        <v>1760</v>
      </c>
      <c r="C276">
        <f t="shared" ref="C276:E291" si="37">C$275</f>
        <v>1767</v>
      </c>
      <c r="D276">
        <f t="shared" si="37"/>
        <v>100082.88</v>
      </c>
      <c r="E276">
        <f t="shared" si="37"/>
        <v>48865</v>
      </c>
      <c r="F276">
        <f>'Future Returns'!S276*F$4</f>
        <v>25235</v>
      </c>
      <c r="I276">
        <f>(C276-C275)*bitcoin_futures!B280</f>
        <v>0</v>
      </c>
      <c r="J276">
        <f>C276*bitcoin_futures!B280</f>
        <v>100878.03</v>
      </c>
      <c r="K276">
        <f t="shared" si="34"/>
        <v>795.14999999999418</v>
      </c>
      <c r="M276">
        <f>-'Future CF'!Q276</f>
        <v>-645</v>
      </c>
      <c r="O276">
        <f t="shared" si="32"/>
        <v>174978.03</v>
      </c>
      <c r="P276">
        <f t="shared" si="35"/>
        <v>150.14999999999418</v>
      </c>
      <c r="Q276">
        <f t="shared" si="33"/>
        <v>802.5</v>
      </c>
      <c r="R276">
        <f t="shared" si="36"/>
        <v>8.5810772929603891E-4</v>
      </c>
      <c r="S276">
        <f>R276-(bitcoin_futures!S280/100/360)</f>
        <v>7.3857995151826116E-4</v>
      </c>
    </row>
    <row r="277" spans="1:19">
      <c r="A277" t="str">
        <f>bitcoin_futures!A281</f>
        <v>17.01.2025</v>
      </c>
      <c r="B277">
        <f>ROUND(bitcoin_futures!D281/bitcoin_futures!B281, 0)</f>
        <v>1766</v>
      </c>
      <c r="C277">
        <f t="shared" si="37"/>
        <v>1767</v>
      </c>
      <c r="D277">
        <f t="shared" si="37"/>
        <v>100082.88</v>
      </c>
      <c r="E277">
        <f t="shared" si="37"/>
        <v>48865</v>
      </c>
      <c r="F277">
        <f>'Future Returns'!S277*F$4</f>
        <v>25396.25</v>
      </c>
      <c r="I277">
        <f>(C277-C276)*bitcoin_futures!B281</f>
        <v>0</v>
      </c>
      <c r="J277">
        <f>C277*bitcoin_futures!B281</f>
        <v>105348.54</v>
      </c>
      <c r="K277">
        <f t="shared" si="34"/>
        <v>4470.5099999999948</v>
      </c>
      <c r="M277">
        <f>-'Future CF'!Q277</f>
        <v>-4670</v>
      </c>
      <c r="O277">
        <f t="shared" si="32"/>
        <v>179609.78999999998</v>
      </c>
      <c r="P277">
        <f t="shared" si="35"/>
        <v>-199.49000000000524</v>
      </c>
      <c r="Q277">
        <f t="shared" si="33"/>
        <v>161.24999999998545</v>
      </c>
      <c r="R277">
        <f t="shared" si="36"/>
        <v>-1.1106855589553624E-3</v>
      </c>
      <c r="S277">
        <f>R277-(bitcoin_futures!S281/100/360)</f>
        <v>-1.2302688922886957E-3</v>
      </c>
    </row>
    <row r="278" spans="1:19">
      <c r="A278" t="str">
        <f>bitcoin_futures!A282</f>
        <v>20.01.2025</v>
      </c>
      <c r="B278">
        <f>ROUND(bitcoin_futures!D282/bitcoin_futures!B282, 0)</f>
        <v>1741</v>
      </c>
      <c r="C278">
        <f t="shared" si="37"/>
        <v>1767</v>
      </c>
      <c r="D278">
        <f t="shared" si="37"/>
        <v>100082.88</v>
      </c>
      <c r="E278">
        <f t="shared" si="37"/>
        <v>48865</v>
      </c>
      <c r="F278">
        <f>'Future Returns'!S278*F$4</f>
        <v>26563.75</v>
      </c>
      <c r="I278">
        <f>(C278-C277)*bitcoin_futures!B282</f>
        <v>0</v>
      </c>
      <c r="J278">
        <f>C278*bitcoin_futures!B282</f>
        <v>105348.54</v>
      </c>
      <c r="K278">
        <f t="shared" si="34"/>
        <v>0</v>
      </c>
      <c r="M278">
        <f>-'Future CF'!Q278</f>
        <v>0</v>
      </c>
      <c r="O278">
        <f t="shared" si="32"/>
        <v>180777.28999999998</v>
      </c>
      <c r="P278">
        <f t="shared" si="35"/>
        <v>0</v>
      </c>
      <c r="Q278">
        <f t="shared" si="33"/>
        <v>1167.5</v>
      </c>
      <c r="R278">
        <f t="shared" si="36"/>
        <v>0</v>
      </c>
      <c r="S278">
        <f>R278-(bitcoin_futures!S282/100/360)</f>
        <v>-1.1958333333333333E-4</v>
      </c>
    </row>
    <row r="279" spans="1:19">
      <c r="A279" t="str">
        <f>bitcoin_futures!A283</f>
        <v>21.01.2025</v>
      </c>
      <c r="B279">
        <f>ROUND(bitcoin_futures!D283/bitcoin_futures!B283, 0)</f>
        <v>1764</v>
      </c>
      <c r="C279">
        <f t="shared" si="37"/>
        <v>1767</v>
      </c>
      <c r="D279">
        <f t="shared" si="37"/>
        <v>100082.88</v>
      </c>
      <c r="E279">
        <f t="shared" si="37"/>
        <v>48865</v>
      </c>
      <c r="F279">
        <f>'Future Returns'!S279*F$4</f>
        <v>26563.75</v>
      </c>
      <c r="I279">
        <f>(C279-C278)*bitcoin_futures!B283</f>
        <v>0</v>
      </c>
      <c r="J279">
        <f>C279*bitcoin_futures!B283</f>
        <v>106762.14</v>
      </c>
      <c r="K279">
        <f t="shared" si="34"/>
        <v>1413.6000000000058</v>
      </c>
      <c r="M279">
        <f>-'Future CF'!Q279</f>
        <v>-1055</v>
      </c>
      <c r="O279">
        <f t="shared" si="32"/>
        <v>182190.89</v>
      </c>
      <c r="P279">
        <f t="shared" si="35"/>
        <v>358.60000000000582</v>
      </c>
      <c r="Q279">
        <f t="shared" si="33"/>
        <v>2.9103830456733704E-11</v>
      </c>
      <c r="R279">
        <f t="shared" si="36"/>
        <v>1.9682652628789828E-3</v>
      </c>
      <c r="S279">
        <f>R279-(bitcoin_futures!S283/100/360)</f>
        <v>1.8486819295456495E-3</v>
      </c>
    </row>
    <row r="280" spans="1:19">
      <c r="A280" t="str">
        <f>bitcoin_futures!A284</f>
        <v>22.01.2025</v>
      </c>
      <c r="B280">
        <f>ROUND(bitcoin_futures!D284/bitcoin_futures!B284, 0)</f>
        <v>1758</v>
      </c>
      <c r="C280">
        <f t="shared" si="37"/>
        <v>1767</v>
      </c>
      <c r="D280">
        <f t="shared" si="37"/>
        <v>100082.88</v>
      </c>
      <c r="E280">
        <f t="shared" si="37"/>
        <v>48865</v>
      </c>
      <c r="F280">
        <f>'Future Returns'!S280*F$4</f>
        <v>26827.5</v>
      </c>
      <c r="I280">
        <f>(C280-C279)*bitcoin_futures!B284</f>
        <v>0</v>
      </c>
      <c r="J280">
        <f>C280*bitcoin_futures!B284</f>
        <v>104924.46</v>
      </c>
      <c r="K280">
        <f t="shared" si="34"/>
        <v>-1837.679999999993</v>
      </c>
      <c r="M280">
        <f>-'Future CF'!Q280</f>
        <v>2000</v>
      </c>
      <c r="O280">
        <f t="shared" si="32"/>
        <v>180616.96000000002</v>
      </c>
      <c r="P280">
        <f t="shared" si="35"/>
        <v>162.32000000000698</v>
      </c>
      <c r="Q280">
        <f t="shared" si="33"/>
        <v>263.75</v>
      </c>
      <c r="R280">
        <f t="shared" si="36"/>
        <v>8.9869744236646969E-4</v>
      </c>
      <c r="S280">
        <f>R280-(bitcoin_futures!S284/100/360)</f>
        <v>7.789196645886919E-4</v>
      </c>
    </row>
    <row r="281" spans="1:19">
      <c r="A281" t="str">
        <f>bitcoin_futures!A285</f>
        <v>23.01.2025</v>
      </c>
      <c r="B281">
        <f>ROUND(bitcoin_futures!D285/bitcoin_futures!B285, 0)</f>
        <v>1779</v>
      </c>
      <c r="C281">
        <f t="shared" si="37"/>
        <v>1767</v>
      </c>
      <c r="D281">
        <f t="shared" si="37"/>
        <v>100082.88</v>
      </c>
      <c r="E281">
        <f t="shared" si="37"/>
        <v>48865</v>
      </c>
      <c r="F281">
        <f>'Future Returns'!S281*F$4</f>
        <v>26327.5</v>
      </c>
      <c r="I281">
        <f>(C281-C280)*bitcoin_futures!B285</f>
        <v>0</v>
      </c>
      <c r="J281">
        <f>C281*bitcoin_futures!B285</f>
        <v>103881.93</v>
      </c>
      <c r="K281">
        <f t="shared" si="34"/>
        <v>-1042.5300000000134</v>
      </c>
      <c r="M281">
        <f>-'Future CF'!Q281</f>
        <v>1155</v>
      </c>
      <c r="O281">
        <f t="shared" si="32"/>
        <v>179074.43</v>
      </c>
      <c r="P281">
        <f t="shared" si="35"/>
        <v>112.46999999998661</v>
      </c>
      <c r="Q281">
        <f t="shared" si="33"/>
        <v>-500.00000000001455</v>
      </c>
      <c r="R281">
        <f t="shared" si="36"/>
        <v>6.2806286749027555E-4</v>
      </c>
      <c r="S281">
        <f>R281-(bitcoin_futures!S285/100/360)</f>
        <v>5.0822953415694222E-4</v>
      </c>
    </row>
    <row r="282" spans="1:19">
      <c r="A282" t="str">
        <f>bitcoin_futures!A286</f>
        <v>24.01.2025</v>
      </c>
      <c r="B282">
        <f>ROUND(bitcoin_futures!D286/bitcoin_futures!B286, 0)</f>
        <v>1764</v>
      </c>
      <c r="C282">
        <f t="shared" si="37"/>
        <v>1767</v>
      </c>
      <c r="D282">
        <f t="shared" si="37"/>
        <v>100082.88</v>
      </c>
      <c r="E282">
        <f t="shared" si="37"/>
        <v>48865</v>
      </c>
      <c r="F282">
        <f>'Future Returns'!S282*F$4</f>
        <v>26038.75</v>
      </c>
      <c r="I282">
        <f>(C282-C281)*bitcoin_futures!B286</f>
        <v>0</v>
      </c>
      <c r="J282">
        <f>C282*bitcoin_futures!B286</f>
        <v>105489.90000000001</v>
      </c>
      <c r="K282">
        <f t="shared" si="34"/>
        <v>1607.9700000000157</v>
      </c>
      <c r="M282">
        <f>-'Future CF'!Q282</f>
        <v>-1765</v>
      </c>
      <c r="O282">
        <f t="shared" si="32"/>
        <v>180393.65000000002</v>
      </c>
      <c r="P282">
        <f t="shared" si="35"/>
        <v>-157.02999999998428</v>
      </c>
      <c r="Q282">
        <f t="shared" si="33"/>
        <v>-288.74999999998545</v>
      </c>
      <c r="R282">
        <f t="shared" si="36"/>
        <v>-8.7048518614698612E-4</v>
      </c>
      <c r="S282">
        <f>R282-(bitcoin_futures!S286/100/360)</f>
        <v>-9.9059629725809731E-4</v>
      </c>
    </row>
    <row r="283" spans="1:19">
      <c r="A283" t="str">
        <f>bitcoin_futures!A287</f>
        <v>27.01.2025</v>
      </c>
      <c r="B283">
        <f>ROUND(bitcoin_futures!D287/bitcoin_futures!B287, 0)</f>
        <v>1741</v>
      </c>
      <c r="C283">
        <f t="shared" si="37"/>
        <v>1767</v>
      </c>
      <c r="D283">
        <f t="shared" si="37"/>
        <v>100082.88</v>
      </c>
      <c r="E283">
        <f t="shared" si="37"/>
        <v>48865</v>
      </c>
      <c r="F283">
        <f>'Future Returns'!S283*F$4</f>
        <v>26480</v>
      </c>
      <c r="I283">
        <f>(C283-C282)*bitcoin_futures!B287</f>
        <v>0</v>
      </c>
      <c r="J283">
        <f>C283*bitcoin_futures!B287</f>
        <v>101902.89</v>
      </c>
      <c r="K283">
        <f t="shared" si="34"/>
        <v>-3587.0100000000093</v>
      </c>
      <c r="M283">
        <f>-'Future CF'!Q283</f>
        <v>3710</v>
      </c>
      <c r="O283">
        <f t="shared" si="32"/>
        <v>177247.89</v>
      </c>
      <c r="P283">
        <f t="shared" si="35"/>
        <v>122.98999999999069</v>
      </c>
      <c r="Q283">
        <f t="shared" si="33"/>
        <v>441.25</v>
      </c>
      <c r="R283">
        <f t="shared" si="36"/>
        <v>6.9388696249072796E-4</v>
      </c>
      <c r="S283">
        <f>R283-(bitcoin_futures!S287/100/360)</f>
        <v>5.7366474026850577E-4</v>
      </c>
    </row>
    <row r="284" spans="1:19">
      <c r="A284" t="str">
        <f>bitcoin_futures!A288</f>
        <v>28.01.2025</v>
      </c>
      <c r="B284">
        <f>ROUND(bitcoin_futures!D288/bitcoin_futures!B288, 0)</f>
        <v>1771</v>
      </c>
      <c r="C284">
        <f t="shared" si="37"/>
        <v>1767</v>
      </c>
      <c r="D284">
        <f t="shared" si="37"/>
        <v>100082.88</v>
      </c>
      <c r="E284">
        <f t="shared" si="37"/>
        <v>48865</v>
      </c>
      <c r="F284">
        <f>'Future Returns'!S284*F$4</f>
        <v>25552.5</v>
      </c>
      <c r="I284">
        <f>(C284-C283)*bitcoin_futures!B288</f>
        <v>0</v>
      </c>
      <c r="J284">
        <f>C284*bitcoin_futures!B288</f>
        <v>101743.86</v>
      </c>
      <c r="K284">
        <f t="shared" si="34"/>
        <v>-159.02999999999884</v>
      </c>
      <c r="M284">
        <f>-'Future CF'!Q284</f>
        <v>235</v>
      </c>
      <c r="O284">
        <f t="shared" si="32"/>
        <v>176161.36</v>
      </c>
      <c r="P284">
        <f t="shared" si="35"/>
        <v>75.970000000001164</v>
      </c>
      <c r="Q284">
        <f t="shared" si="33"/>
        <v>-927.5000000000291</v>
      </c>
      <c r="R284">
        <f t="shared" si="36"/>
        <v>4.3125234727979604E-4</v>
      </c>
      <c r="S284">
        <f>R284-(bitcoin_futures!S288/100/360)</f>
        <v>3.1097456950201824E-4</v>
      </c>
    </row>
    <row r="285" spans="1:19">
      <c r="A285" t="str">
        <f>bitcoin_futures!A289</f>
        <v>29.01.2025</v>
      </c>
      <c r="B285">
        <f>ROUND(bitcoin_futures!D289/bitcoin_futures!B289, 0)</f>
        <v>1752</v>
      </c>
      <c r="C285">
        <f t="shared" si="37"/>
        <v>1767</v>
      </c>
      <c r="D285">
        <f t="shared" si="37"/>
        <v>100082.88</v>
      </c>
      <c r="E285">
        <f t="shared" si="37"/>
        <v>48865</v>
      </c>
      <c r="F285">
        <f>'Future Returns'!S285*F$4</f>
        <v>25493.75</v>
      </c>
      <c r="I285">
        <f>(C285-C284)*bitcoin_futures!B289</f>
        <v>0</v>
      </c>
      <c r="J285">
        <f>C285*bitcoin_futures!B289</f>
        <v>104853.78</v>
      </c>
      <c r="K285">
        <f t="shared" si="34"/>
        <v>3109.9199999999983</v>
      </c>
      <c r="M285">
        <f>-'Future CF'!Q285</f>
        <v>-3135</v>
      </c>
      <c r="O285">
        <f t="shared" si="32"/>
        <v>179212.53</v>
      </c>
      <c r="P285">
        <f t="shared" si="35"/>
        <v>-25.080000000001746</v>
      </c>
      <c r="Q285">
        <f t="shared" si="33"/>
        <v>-58.749999999985448</v>
      </c>
      <c r="R285">
        <f t="shared" si="36"/>
        <v>-1.3994557188608267E-4</v>
      </c>
      <c r="S285">
        <f>R285-(bitcoin_futures!S289/100/360)</f>
        <v>-2.6022334966386044E-4</v>
      </c>
    </row>
    <row r="286" spans="1:19">
      <c r="A286" t="str">
        <f>bitcoin_futures!A290</f>
        <v>30.01.2025</v>
      </c>
      <c r="B286">
        <f>ROUND(bitcoin_futures!D290/bitcoin_futures!B290, 0)</f>
        <v>1767</v>
      </c>
      <c r="C286">
        <f t="shared" si="37"/>
        <v>1767</v>
      </c>
      <c r="D286">
        <f t="shared" si="37"/>
        <v>100082.88</v>
      </c>
      <c r="E286">
        <f t="shared" si="37"/>
        <v>48865</v>
      </c>
      <c r="F286">
        <f>'Future Returns'!S286*F$4</f>
        <v>26277.5</v>
      </c>
      <c r="I286">
        <f>(C286-C285)*bitcoin_futures!B290</f>
        <v>0</v>
      </c>
      <c r="J286">
        <f>C286*bitcoin_futures!B290</f>
        <v>105525.24</v>
      </c>
      <c r="K286">
        <f t="shared" si="34"/>
        <v>671.4600000000064</v>
      </c>
      <c r="M286">
        <f>-'Future CF'!Q286</f>
        <v>-625</v>
      </c>
      <c r="O286">
        <f t="shared" si="32"/>
        <v>180667.74</v>
      </c>
      <c r="P286">
        <f t="shared" si="35"/>
        <v>46.460000000006403</v>
      </c>
      <c r="Q286">
        <f t="shared" si="33"/>
        <v>783.74999999998545</v>
      </c>
      <c r="R286">
        <f t="shared" si="36"/>
        <v>2.5715714382659797E-4</v>
      </c>
      <c r="S286">
        <f>R286-(bitcoin_futures!S290/100/360)</f>
        <v>1.3712936604882021E-4</v>
      </c>
    </row>
    <row r="287" spans="1:19">
      <c r="A287" t="str">
        <f>bitcoin_futures!A291</f>
        <v>31.01.2025</v>
      </c>
      <c r="B287">
        <f>ROUND(bitcoin_futures!D291/bitcoin_futures!B291, 0)</f>
        <v>1766</v>
      </c>
      <c r="C287">
        <f t="shared" si="37"/>
        <v>1767</v>
      </c>
      <c r="D287">
        <f t="shared" si="37"/>
        <v>100082.88</v>
      </c>
      <c r="E287">
        <f t="shared" si="37"/>
        <v>48865</v>
      </c>
      <c r="F287">
        <f>'Future Returns'!S287*F$4</f>
        <v>26433.75</v>
      </c>
      <c r="I287">
        <f>(C287-C286)*bitcoin_futures!B291</f>
        <v>0</v>
      </c>
      <c r="J287">
        <f>C287*bitcoin_futures!B291</f>
        <v>101973.57</v>
      </c>
      <c r="K287">
        <f t="shared" si="34"/>
        <v>-3551.6699999999983</v>
      </c>
      <c r="M287">
        <f>-'Future CF'!Q287</f>
        <v>3640</v>
      </c>
      <c r="O287">
        <f t="shared" si="32"/>
        <v>177272.32000000001</v>
      </c>
      <c r="P287">
        <f t="shared" si="35"/>
        <v>88.330000000001746</v>
      </c>
      <c r="Q287">
        <f t="shared" si="33"/>
        <v>156.25000000001455</v>
      </c>
      <c r="R287">
        <f t="shared" si="36"/>
        <v>4.9827293962194288E-4</v>
      </c>
      <c r="S287">
        <f>R287-(bitcoin_futures!S291/100/360)</f>
        <v>3.78884050733054E-4</v>
      </c>
    </row>
    <row r="288" spans="1:19">
      <c r="A288" t="str">
        <f>bitcoin_futures!A292</f>
        <v>03.02.2025</v>
      </c>
      <c r="B288">
        <f>ROUND(bitcoin_futures!D292/bitcoin_futures!B292, 0)</f>
        <v>1766</v>
      </c>
      <c r="C288">
        <f t="shared" si="37"/>
        <v>1767</v>
      </c>
      <c r="D288">
        <f t="shared" si="37"/>
        <v>100082.88</v>
      </c>
      <c r="E288">
        <f t="shared" si="37"/>
        <v>48865</v>
      </c>
      <c r="F288">
        <f>'Future Returns'!S288*F$4</f>
        <v>25523.75</v>
      </c>
      <c r="I288">
        <f>(C288-C287)*bitcoin_futures!B292</f>
        <v>0</v>
      </c>
      <c r="J288">
        <f>C288*bitcoin_futures!B292</f>
        <v>101743.86</v>
      </c>
      <c r="K288">
        <f t="shared" si="34"/>
        <v>-229.7100000000064</v>
      </c>
      <c r="M288">
        <f>-'Future CF'!Q288</f>
        <v>130</v>
      </c>
      <c r="O288">
        <f t="shared" si="32"/>
        <v>176132.61</v>
      </c>
      <c r="P288">
        <f t="shared" si="35"/>
        <v>-99.710000000006403</v>
      </c>
      <c r="Q288">
        <f t="shared" si="33"/>
        <v>-910.00000000001455</v>
      </c>
      <c r="R288">
        <f t="shared" si="36"/>
        <v>-5.6610754817070169E-4</v>
      </c>
      <c r="S288">
        <f>R288-(bitcoin_futures!S292/100/360)</f>
        <v>-6.8616310372625723E-4</v>
      </c>
    </row>
    <row r="289" spans="1:19">
      <c r="A289" t="str">
        <f>bitcoin_futures!A293</f>
        <v>04.02.2025</v>
      </c>
      <c r="B289">
        <f>ROUND(bitcoin_futures!D293/bitcoin_futures!B293, 0)</f>
        <v>1758</v>
      </c>
      <c r="C289">
        <f t="shared" si="37"/>
        <v>1767</v>
      </c>
      <c r="D289">
        <f t="shared" si="37"/>
        <v>100082.88</v>
      </c>
      <c r="E289">
        <f t="shared" si="37"/>
        <v>48865</v>
      </c>
      <c r="F289">
        <f>'Future Returns'!S289*F$4</f>
        <v>25491.25</v>
      </c>
      <c r="I289">
        <f>(C289-C288)*bitcoin_futures!B293</f>
        <v>0</v>
      </c>
      <c r="J289">
        <f>C289*bitcoin_futures!B293</f>
        <v>99181.71</v>
      </c>
      <c r="K289">
        <f t="shared" si="34"/>
        <v>-2562.1499999999942</v>
      </c>
      <c r="M289">
        <f>-'Future CF'!Q289</f>
        <v>2780</v>
      </c>
      <c r="O289">
        <f t="shared" si="32"/>
        <v>173537.96000000002</v>
      </c>
      <c r="P289">
        <f t="shared" si="35"/>
        <v>217.85000000000582</v>
      </c>
      <c r="Q289">
        <f t="shared" si="33"/>
        <v>-32.499999999970896</v>
      </c>
      <c r="R289">
        <f t="shared" si="36"/>
        <v>1.2553449400926793E-3</v>
      </c>
      <c r="S289">
        <f>R289-(bitcoin_futures!S293/100/360)</f>
        <v>1.1355949400926792E-3</v>
      </c>
    </row>
    <row r="290" spans="1:19">
      <c r="A290" t="str">
        <f>bitcoin_futures!A294</f>
        <v>05.02.2025</v>
      </c>
      <c r="B290">
        <f>ROUND(bitcoin_futures!D294/bitcoin_futures!B294, 0)</f>
        <v>1763</v>
      </c>
      <c r="C290">
        <f t="shared" si="37"/>
        <v>1767</v>
      </c>
      <c r="D290">
        <f t="shared" si="37"/>
        <v>100082.88</v>
      </c>
      <c r="E290">
        <f t="shared" si="37"/>
        <v>48865</v>
      </c>
      <c r="F290">
        <f>'Future Returns'!S290*F$4</f>
        <v>24796.25</v>
      </c>
      <c r="I290">
        <f>(C290-C289)*bitcoin_futures!B294</f>
        <v>0</v>
      </c>
      <c r="J290">
        <f>C290*bitcoin_futures!B294</f>
        <v>97768.11</v>
      </c>
      <c r="K290">
        <f t="shared" si="34"/>
        <v>-1413.6000000000058</v>
      </c>
      <c r="M290">
        <f>-'Future CF'!Q290</f>
        <v>1475</v>
      </c>
      <c r="O290">
        <f t="shared" si="32"/>
        <v>171429.36</v>
      </c>
      <c r="P290">
        <f t="shared" si="35"/>
        <v>61.399999999994179</v>
      </c>
      <c r="Q290">
        <f t="shared" si="33"/>
        <v>-695.0000000000291</v>
      </c>
      <c r="R290">
        <f t="shared" si="36"/>
        <v>3.5816501910754483E-4</v>
      </c>
      <c r="S290">
        <f>R290-(bitcoin_futures!S294/100/360)</f>
        <v>2.3869279688532263E-4</v>
      </c>
    </row>
    <row r="291" spans="1:19">
      <c r="A291" t="str">
        <f>bitcoin_futures!A295</f>
        <v>06.02.2025</v>
      </c>
      <c r="B291">
        <f>ROUND(bitcoin_futures!D295/bitcoin_futures!B295, 0)</f>
        <v>1751</v>
      </c>
      <c r="C291">
        <f t="shared" si="37"/>
        <v>1767</v>
      </c>
      <c r="D291">
        <f t="shared" si="37"/>
        <v>100082.88</v>
      </c>
      <c r="E291">
        <f t="shared" si="37"/>
        <v>48865</v>
      </c>
      <c r="F291">
        <f>'Future Returns'!S291*F$4</f>
        <v>24427.5</v>
      </c>
      <c r="I291">
        <f>(C291-C290)*bitcoin_futures!B295</f>
        <v>0</v>
      </c>
      <c r="J291">
        <f>C291*bitcoin_futures!B295</f>
        <v>97397.04</v>
      </c>
      <c r="K291">
        <f t="shared" si="34"/>
        <v>-371.07000000000698</v>
      </c>
      <c r="M291">
        <f>-'Future CF'!Q291</f>
        <v>425</v>
      </c>
      <c r="O291">
        <f t="shared" si="32"/>
        <v>170689.53999999998</v>
      </c>
      <c r="P291">
        <f t="shared" si="35"/>
        <v>53.929999999993015</v>
      </c>
      <c r="Q291">
        <f t="shared" si="33"/>
        <v>-368.75</v>
      </c>
      <c r="R291">
        <f t="shared" si="36"/>
        <v>3.1595374854248841E-4</v>
      </c>
      <c r="S291">
        <f>R291-(bitcoin_futures!S295/100/360)</f>
        <v>1.9628708187582173E-4</v>
      </c>
    </row>
    <row r="292" spans="1:19">
      <c r="A292" t="str">
        <f>bitcoin_futures!A296</f>
        <v>07.02.2025</v>
      </c>
      <c r="B292">
        <f>ROUND(bitcoin_futures!D296/bitcoin_futures!B296, 0)</f>
        <v>1766</v>
      </c>
      <c r="C292">
        <f t="shared" ref="C292:E311" si="38">C$275</f>
        <v>1767</v>
      </c>
      <c r="D292">
        <f t="shared" si="38"/>
        <v>100082.88</v>
      </c>
      <c r="E292">
        <f t="shared" si="38"/>
        <v>48865</v>
      </c>
      <c r="F292">
        <f>'Future Returns'!S292*F$4</f>
        <v>24321.25</v>
      </c>
      <c r="I292">
        <f>(C292-C291)*bitcoin_futures!B296</f>
        <v>0</v>
      </c>
      <c r="J292">
        <f>C292*bitcoin_futures!B296</f>
        <v>96248.49</v>
      </c>
      <c r="K292">
        <f t="shared" si="34"/>
        <v>-1148.5499999999884</v>
      </c>
      <c r="M292">
        <f>-'Future CF'!Q292</f>
        <v>1295</v>
      </c>
      <c r="O292">
        <f t="shared" si="32"/>
        <v>169434.74</v>
      </c>
      <c r="P292">
        <f t="shared" si="35"/>
        <v>146.45000000001164</v>
      </c>
      <c r="Q292">
        <f t="shared" si="33"/>
        <v>-106.25</v>
      </c>
      <c r="R292">
        <f t="shared" si="36"/>
        <v>8.6434458482370061E-4</v>
      </c>
      <c r="S292">
        <f>R292-(bitcoin_futures!S296/100/360)</f>
        <v>7.4465014037925609E-4</v>
      </c>
    </row>
    <row r="293" spans="1:19">
      <c r="A293" t="str">
        <f>bitcoin_futures!A297</f>
        <v>10.02.2025</v>
      </c>
      <c r="B293">
        <f>ROUND(bitcoin_futures!D297/bitcoin_futures!B297, 0)</f>
        <v>1759</v>
      </c>
      <c r="C293">
        <f t="shared" si="38"/>
        <v>1767</v>
      </c>
      <c r="D293">
        <f t="shared" si="38"/>
        <v>100082.88</v>
      </c>
      <c r="E293">
        <f t="shared" si="38"/>
        <v>48865</v>
      </c>
      <c r="F293">
        <f>'Future Returns'!S293*F$4</f>
        <v>23997.5</v>
      </c>
      <c r="I293">
        <f>(C293-C292)*bitcoin_futures!B297</f>
        <v>0</v>
      </c>
      <c r="J293">
        <f>C293*bitcoin_futures!B297</f>
        <v>97856.46</v>
      </c>
      <c r="K293">
        <f t="shared" si="34"/>
        <v>1607.9700000000012</v>
      </c>
      <c r="M293">
        <f>-'Future CF'!Q293</f>
        <v>-1690</v>
      </c>
      <c r="O293">
        <f t="shared" si="32"/>
        <v>170718.96000000002</v>
      </c>
      <c r="P293">
        <f t="shared" si="35"/>
        <v>-82.029999999998836</v>
      </c>
      <c r="Q293">
        <f t="shared" si="33"/>
        <v>-323.7499999999709</v>
      </c>
      <c r="R293">
        <f t="shared" si="36"/>
        <v>-4.804973038729783E-4</v>
      </c>
      <c r="S293">
        <f>R293-(bitcoin_futures!S297/100/360)</f>
        <v>-6.0088619276186714E-4</v>
      </c>
    </row>
    <row r="294" spans="1:19">
      <c r="A294" t="str">
        <f>bitcoin_futures!A298</f>
        <v>11.02.2025</v>
      </c>
      <c r="B294">
        <f>ROUND(bitcoin_futures!D298/bitcoin_futures!B298, 0)</f>
        <v>1758</v>
      </c>
      <c r="C294">
        <f t="shared" si="38"/>
        <v>1767</v>
      </c>
      <c r="D294">
        <f t="shared" si="38"/>
        <v>100082.88</v>
      </c>
      <c r="E294">
        <f t="shared" si="38"/>
        <v>48865</v>
      </c>
      <c r="F294">
        <f>'Future Returns'!S294*F$4</f>
        <v>24420</v>
      </c>
      <c r="I294">
        <f>(C294-C293)*bitcoin_futures!B298</f>
        <v>0</v>
      </c>
      <c r="J294">
        <f>C294*bitcoin_futures!B298</f>
        <v>95612.37</v>
      </c>
      <c r="K294">
        <f t="shared" si="34"/>
        <v>-2244.0900000000111</v>
      </c>
      <c r="M294">
        <f>-'Future CF'!Q294</f>
        <v>2255</v>
      </c>
      <c r="O294">
        <f t="shared" si="32"/>
        <v>168897.37</v>
      </c>
      <c r="P294">
        <f t="shared" si="35"/>
        <v>10.909999999988941</v>
      </c>
      <c r="Q294">
        <f t="shared" si="33"/>
        <v>422.49999999998545</v>
      </c>
      <c r="R294">
        <f t="shared" si="36"/>
        <v>6.4595440414430024E-5</v>
      </c>
      <c r="S294">
        <f>R294-(bitcoin_futures!S298/100/360)</f>
        <v>-5.5682337363347747E-5</v>
      </c>
    </row>
    <row r="295" spans="1:19">
      <c r="A295" t="str">
        <f>bitcoin_futures!A299</f>
        <v>12.02.2025</v>
      </c>
      <c r="B295">
        <f>ROUND(bitcoin_futures!D299/bitcoin_futures!B299, 0)</f>
        <v>1763</v>
      </c>
      <c r="C295">
        <f t="shared" si="38"/>
        <v>1767</v>
      </c>
      <c r="D295">
        <f t="shared" si="38"/>
        <v>100082.88</v>
      </c>
      <c r="E295">
        <f t="shared" si="38"/>
        <v>48865</v>
      </c>
      <c r="F295">
        <f>'Future Returns'!S295*F$4</f>
        <v>23856.25</v>
      </c>
      <c r="I295">
        <f>(C295-C294)*bitcoin_futures!B299</f>
        <v>0</v>
      </c>
      <c r="J295">
        <f>C295*bitcoin_futures!B299</f>
        <v>97467.72</v>
      </c>
      <c r="K295">
        <f t="shared" si="34"/>
        <v>1855.3500000000058</v>
      </c>
      <c r="M295">
        <f>-'Future CF'!Q295</f>
        <v>-1970</v>
      </c>
      <c r="O295">
        <f t="shared" si="32"/>
        <v>170188.97</v>
      </c>
      <c r="P295">
        <f t="shared" si="35"/>
        <v>-114.64999999999418</v>
      </c>
      <c r="Q295">
        <f t="shared" si="33"/>
        <v>-563.75</v>
      </c>
      <c r="R295">
        <f t="shared" si="36"/>
        <v>-6.736629289195074E-4</v>
      </c>
      <c r="S295">
        <f>R295-(bitcoin_futures!S299/100/360)</f>
        <v>-7.9394070669728514E-4</v>
      </c>
    </row>
    <row r="296" spans="1:19">
      <c r="A296" t="str">
        <f>bitcoin_futures!A300</f>
        <v>13.02.2025</v>
      </c>
      <c r="B296">
        <f>ROUND(bitcoin_futures!D300/bitcoin_futures!B300, 0)</f>
        <v>1755</v>
      </c>
      <c r="C296">
        <f t="shared" si="38"/>
        <v>1767</v>
      </c>
      <c r="D296">
        <f t="shared" si="38"/>
        <v>100082.88</v>
      </c>
      <c r="E296">
        <f t="shared" si="38"/>
        <v>48865</v>
      </c>
      <c r="F296">
        <f>'Future Returns'!S296*F$4</f>
        <v>24348.75</v>
      </c>
      <c r="I296">
        <f>(C296-C295)*bitcoin_futures!B300</f>
        <v>0</v>
      </c>
      <c r="J296">
        <f>C296*bitcoin_futures!B300</f>
        <v>96725.58</v>
      </c>
      <c r="K296">
        <f t="shared" si="34"/>
        <v>-742.13999999999942</v>
      </c>
      <c r="M296">
        <f>-'Future CF'!Q296</f>
        <v>885</v>
      </c>
      <c r="O296">
        <f t="shared" si="32"/>
        <v>169939.33000000002</v>
      </c>
      <c r="P296">
        <f t="shared" si="35"/>
        <v>142.86000000000058</v>
      </c>
      <c r="Q296">
        <f t="shared" si="33"/>
        <v>492.50000000001455</v>
      </c>
      <c r="R296">
        <f t="shared" si="36"/>
        <v>8.4065295538119733E-4</v>
      </c>
      <c r="S296">
        <f>R296-(bitcoin_futures!S300/100/360)</f>
        <v>7.2043073315897514E-4</v>
      </c>
    </row>
    <row r="297" spans="1:19" s="5" customFormat="1">
      <c r="A297" s="5" t="str">
        <f>bitcoin_futures!A301</f>
        <v>14.02.2025</v>
      </c>
      <c r="B297" s="5">
        <f>ROUND(bitcoin_futures!D301/bitcoin_futures!B301, 0)</f>
        <v>1769</v>
      </c>
      <c r="C297" s="5">
        <f>B297</f>
        <v>1769</v>
      </c>
      <c r="D297" s="5">
        <f t="shared" si="38"/>
        <v>100082.88</v>
      </c>
      <c r="E297" s="5">
        <f t="shared" si="38"/>
        <v>48865</v>
      </c>
      <c r="F297" s="5">
        <f>'Future Returns'!S297*F$4</f>
        <v>24127.5</v>
      </c>
      <c r="I297">
        <f>(C297-C296)*bitcoin_futures!B301</f>
        <v>110.66</v>
      </c>
      <c r="J297" s="5">
        <f>C297*bitcoin_futures!B301</f>
        <v>97878.77</v>
      </c>
      <c r="K297" s="5">
        <f t="shared" si="34"/>
        <v>1042.5300000000022</v>
      </c>
      <c r="M297" s="5">
        <f>-'Future CF'!Q297</f>
        <v>-1045</v>
      </c>
      <c r="O297" s="5">
        <f t="shared" si="32"/>
        <v>170871.27000000002</v>
      </c>
      <c r="P297" s="5">
        <f t="shared" si="35"/>
        <v>-2.4699999999977535</v>
      </c>
      <c r="Q297" s="5">
        <f t="shared" si="33"/>
        <v>-110.58999999999992</v>
      </c>
      <c r="R297" s="5">
        <f t="shared" si="36"/>
        <v>-1.4455326515673192E-5</v>
      </c>
      <c r="S297" s="5">
        <f>R297-(bitcoin_futures!S301/100/360)</f>
        <v>-1.3462199318233983E-4</v>
      </c>
    </row>
    <row r="298" spans="1:19">
      <c r="A298" t="str">
        <f>bitcoin_futures!A302</f>
        <v>17.02.2025</v>
      </c>
      <c r="B298">
        <f>ROUND(bitcoin_futures!D302/bitcoin_futures!B302, 0)</f>
        <v>1732</v>
      </c>
      <c r="C298">
        <f t="shared" si="38"/>
        <v>1767</v>
      </c>
      <c r="D298">
        <f t="shared" si="38"/>
        <v>100082.88</v>
      </c>
      <c r="E298">
        <f t="shared" si="38"/>
        <v>48865</v>
      </c>
      <c r="F298">
        <f>'Future Returns'!S298*F$4</f>
        <v>24590</v>
      </c>
      <c r="I298">
        <v>0</v>
      </c>
      <c r="J298">
        <f>C298*bitcoin_futures!B302</f>
        <v>97768.11</v>
      </c>
      <c r="K298">
        <f t="shared" si="34"/>
        <v>-110.66000000000349</v>
      </c>
      <c r="M298">
        <f>-'Future CF'!Q298</f>
        <v>0</v>
      </c>
      <c r="O298">
        <f t="shared" si="32"/>
        <v>171223.11</v>
      </c>
      <c r="P298">
        <f t="shared" si="35"/>
        <v>-110.66000000000349</v>
      </c>
      <c r="Q298">
        <f t="shared" si="33"/>
        <v>462.4999999999709</v>
      </c>
      <c r="R298">
        <f t="shared" si="36"/>
        <v>-6.4629126290255737E-4</v>
      </c>
      <c r="S298">
        <f>R298-(bitcoin_futures!S302/100/360)</f>
        <v>-7.6645792956922401E-4</v>
      </c>
    </row>
    <row r="299" spans="1:19">
      <c r="A299" t="str">
        <f>bitcoin_futures!A303</f>
        <v>18.02.2025</v>
      </c>
      <c r="B299">
        <f>ROUND(bitcoin_futures!D303/bitcoin_futures!B303, 0)</f>
        <v>1758</v>
      </c>
      <c r="C299">
        <f t="shared" si="38"/>
        <v>1767</v>
      </c>
      <c r="D299">
        <f t="shared" si="38"/>
        <v>100082.88</v>
      </c>
      <c r="E299">
        <f t="shared" si="38"/>
        <v>48865</v>
      </c>
      <c r="F299">
        <f>'Future Returns'!S299*F$4</f>
        <v>24590</v>
      </c>
      <c r="I299">
        <f>(C299-C298)*bitcoin_futures!B303</f>
        <v>0</v>
      </c>
      <c r="J299">
        <f>C299*bitcoin_futures!B303</f>
        <v>94552.17</v>
      </c>
      <c r="K299">
        <f t="shared" si="34"/>
        <v>-3215.9400000000023</v>
      </c>
      <c r="M299">
        <f>-'Future CF'!Q299</f>
        <v>3610</v>
      </c>
      <c r="O299">
        <f t="shared" si="32"/>
        <v>168007.16999999998</v>
      </c>
      <c r="P299">
        <f t="shared" si="35"/>
        <v>394.05999999999767</v>
      </c>
      <c r="Q299">
        <f t="shared" si="33"/>
        <v>0</v>
      </c>
      <c r="R299">
        <f t="shared" si="36"/>
        <v>2.3454951357135398E-3</v>
      </c>
      <c r="S299">
        <f>R299-(bitcoin_futures!S303/100/360)</f>
        <v>2.225217357935762E-3</v>
      </c>
    </row>
    <row r="300" spans="1:19">
      <c r="A300" t="str">
        <f>bitcoin_futures!A304</f>
        <v>19.02.2025</v>
      </c>
      <c r="B300">
        <f>ROUND(bitcoin_futures!D304/bitcoin_futures!B304, 0)</f>
        <v>1763</v>
      </c>
      <c r="C300">
        <f t="shared" si="38"/>
        <v>1767</v>
      </c>
      <c r="D300">
        <f t="shared" si="38"/>
        <v>100082.88</v>
      </c>
      <c r="E300">
        <f t="shared" si="38"/>
        <v>48865</v>
      </c>
      <c r="F300">
        <f>'Future Returns'!S300*F$4</f>
        <v>23687.5</v>
      </c>
      <c r="I300">
        <f>(C300-C299)*bitcoin_futures!B304</f>
        <v>0</v>
      </c>
      <c r="J300">
        <f>C300*bitcoin_futures!B304</f>
        <v>96566.55</v>
      </c>
      <c r="K300">
        <f t="shared" si="34"/>
        <v>2014.3800000000047</v>
      </c>
      <c r="M300">
        <f>-'Future CF'!Q300</f>
        <v>-2260</v>
      </c>
      <c r="O300">
        <f t="shared" si="32"/>
        <v>169119.05</v>
      </c>
      <c r="P300">
        <f t="shared" si="35"/>
        <v>-245.61999999999534</v>
      </c>
      <c r="Q300">
        <f t="shared" si="33"/>
        <v>-902.5</v>
      </c>
      <c r="R300">
        <f t="shared" si="36"/>
        <v>-1.4523496909425364E-3</v>
      </c>
      <c r="S300">
        <f>R300-(bitcoin_futures!S304/100/360)</f>
        <v>-1.5724608020536476E-3</v>
      </c>
    </row>
    <row r="301" spans="1:19">
      <c r="A301" t="str">
        <f>bitcoin_futures!A305</f>
        <v>20.02.2025</v>
      </c>
      <c r="B301">
        <f>ROUND(bitcoin_futures!D305/bitcoin_futures!B305, 0)</f>
        <v>1759</v>
      </c>
      <c r="C301">
        <f t="shared" si="38"/>
        <v>1767</v>
      </c>
      <c r="D301">
        <f t="shared" si="38"/>
        <v>100082.88</v>
      </c>
      <c r="E301">
        <f t="shared" si="38"/>
        <v>48865</v>
      </c>
      <c r="F301">
        <f>'Future Returns'!S301*F$4</f>
        <v>24252.5</v>
      </c>
      <c r="I301">
        <f>(C301-C300)*bitcoin_futures!B305</f>
        <v>0</v>
      </c>
      <c r="J301">
        <f>C301*bitcoin_futures!B305</f>
        <v>99022.68</v>
      </c>
      <c r="K301">
        <f t="shared" si="34"/>
        <v>2456.1299999999901</v>
      </c>
      <c r="M301">
        <f>-'Future CF'!Q301</f>
        <v>-2415</v>
      </c>
      <c r="O301">
        <f t="shared" si="32"/>
        <v>172140.18</v>
      </c>
      <c r="P301">
        <f t="shared" si="35"/>
        <v>41.129999999990105</v>
      </c>
      <c r="Q301">
        <f t="shared" si="33"/>
        <v>565.00000000001455</v>
      </c>
      <c r="R301">
        <f t="shared" si="36"/>
        <v>2.3893317643788978E-4</v>
      </c>
      <c r="S301">
        <f>R301-(bitcoin_futures!S305/100/360)</f>
        <v>1.1896095421566757E-4</v>
      </c>
    </row>
    <row r="302" spans="1:19">
      <c r="A302" t="str">
        <f>bitcoin_futures!A306</f>
        <v>21.02.2025</v>
      </c>
      <c r="B302">
        <f>ROUND(bitcoin_futures!D306/bitcoin_futures!B306, 0)</f>
        <v>1765</v>
      </c>
      <c r="C302">
        <f t="shared" si="38"/>
        <v>1767</v>
      </c>
      <c r="D302">
        <f t="shared" si="38"/>
        <v>100082.88</v>
      </c>
      <c r="E302">
        <f t="shared" si="38"/>
        <v>48865</v>
      </c>
      <c r="F302">
        <f>'Future Returns'!S302*F$4</f>
        <v>24856.25</v>
      </c>
      <c r="I302">
        <f>(C302-C301)*bitcoin_futures!B306</f>
        <v>0</v>
      </c>
      <c r="J302">
        <f>C302*bitcoin_futures!B306</f>
        <v>95276.64</v>
      </c>
      <c r="K302">
        <f t="shared" si="34"/>
        <v>-3746.0399999999936</v>
      </c>
      <c r="M302">
        <f>-'Future CF'!Q302</f>
        <v>4130</v>
      </c>
      <c r="O302">
        <f t="shared" si="32"/>
        <v>168997.89</v>
      </c>
      <c r="P302">
        <f t="shared" si="35"/>
        <v>383.9600000000064</v>
      </c>
      <c r="Q302">
        <f t="shared" si="33"/>
        <v>603.75000000001455</v>
      </c>
      <c r="R302">
        <f t="shared" si="36"/>
        <v>2.2719810288756052E-3</v>
      </c>
      <c r="S302">
        <f>R302-(bitcoin_futures!S306/100/360)</f>
        <v>2.1521476955422719E-3</v>
      </c>
    </row>
    <row r="303" spans="1:19">
      <c r="A303" t="str">
        <f>bitcoin_futures!A307</f>
        <v>24.02.2025</v>
      </c>
      <c r="B303">
        <f>ROUND(bitcoin_futures!D307/bitcoin_futures!B307, 0)</f>
        <v>1765</v>
      </c>
      <c r="C303">
        <f t="shared" si="38"/>
        <v>1767</v>
      </c>
      <c r="D303">
        <f t="shared" si="38"/>
        <v>100082.88</v>
      </c>
      <c r="E303">
        <f t="shared" si="38"/>
        <v>48865</v>
      </c>
      <c r="F303">
        <f>'Future Returns'!S303*F$4</f>
        <v>23823.75</v>
      </c>
      <c r="I303">
        <f>(C303-C302)*bitcoin_futures!B307</f>
        <v>0</v>
      </c>
      <c r="J303">
        <f>C303*bitcoin_futures!B307</f>
        <v>94375.47</v>
      </c>
      <c r="K303">
        <f t="shared" si="34"/>
        <v>-901.16999999999825</v>
      </c>
      <c r="M303">
        <f>-'Future CF'!Q303</f>
        <v>765</v>
      </c>
      <c r="O303">
        <f t="shared" si="32"/>
        <v>167064.22</v>
      </c>
      <c r="P303">
        <f t="shared" si="35"/>
        <v>-136.16999999999825</v>
      </c>
      <c r="Q303">
        <f t="shared" si="33"/>
        <v>-1032.5000000000146</v>
      </c>
      <c r="R303">
        <f t="shared" si="36"/>
        <v>-8.1507578343225295E-4</v>
      </c>
      <c r="S303">
        <f>R303-(bitcoin_futures!S307/100/360)</f>
        <v>-9.3488133898780845E-4</v>
      </c>
    </row>
    <row r="304" spans="1:19">
      <c r="A304" t="str">
        <f>bitcoin_futures!A308</f>
        <v>25.02.2025</v>
      </c>
      <c r="B304">
        <f>ROUND(bitcoin_futures!D308/bitcoin_futures!B308, 0)</f>
        <v>1762</v>
      </c>
      <c r="C304">
        <f t="shared" si="38"/>
        <v>1767</v>
      </c>
      <c r="D304">
        <f t="shared" si="38"/>
        <v>100082.88</v>
      </c>
      <c r="E304">
        <f t="shared" si="38"/>
        <v>48865</v>
      </c>
      <c r="F304">
        <f>'Future Returns'!S304*F$4</f>
        <v>23632.5</v>
      </c>
      <c r="I304">
        <f>(C304-C303)*bitcoin_futures!B308</f>
        <v>0</v>
      </c>
      <c r="J304">
        <f>C304*bitcoin_futures!B308</f>
        <v>88403.01</v>
      </c>
      <c r="K304">
        <f t="shared" si="34"/>
        <v>-5972.4600000000064</v>
      </c>
      <c r="M304">
        <f>-'Future CF'!Q304</f>
        <v>6065</v>
      </c>
      <c r="O304">
        <f t="shared" si="32"/>
        <v>160900.51</v>
      </c>
      <c r="P304">
        <f t="shared" si="35"/>
        <v>92.539999999993597</v>
      </c>
      <c r="Q304">
        <f t="shared" si="33"/>
        <v>-191.24999999998545</v>
      </c>
      <c r="R304">
        <f t="shared" si="36"/>
        <v>5.7513801541084978E-4</v>
      </c>
      <c r="S304">
        <f>R304-(bitcoin_futures!S308/100/360)</f>
        <v>4.5597134874418311E-4</v>
      </c>
    </row>
    <row r="305" spans="1:19">
      <c r="A305" t="str">
        <f>bitcoin_futures!A309</f>
        <v>26.02.2025</v>
      </c>
      <c r="B305">
        <f>ROUND(bitcoin_futures!D309/bitcoin_futures!B309, 0)</f>
        <v>1743</v>
      </c>
      <c r="C305">
        <f t="shared" si="38"/>
        <v>1767</v>
      </c>
      <c r="D305">
        <f t="shared" si="38"/>
        <v>100082.88</v>
      </c>
      <c r="E305">
        <f t="shared" si="38"/>
        <v>48865</v>
      </c>
      <c r="F305">
        <f>'Future Returns'!S305*F$4</f>
        <v>22116.25</v>
      </c>
      <c r="I305">
        <f>(C305-C304)*bitcoin_futures!B309</f>
        <v>0</v>
      </c>
      <c r="J305">
        <f>C305*bitcoin_futures!B309</f>
        <v>84745.32</v>
      </c>
      <c r="K305">
        <f t="shared" si="34"/>
        <v>-3657.6899999999878</v>
      </c>
      <c r="M305">
        <f>-'Future CF'!Q305</f>
        <v>3680</v>
      </c>
      <c r="O305">
        <f t="shared" si="32"/>
        <v>155726.57</v>
      </c>
      <c r="P305">
        <f t="shared" si="35"/>
        <v>22.310000000012224</v>
      </c>
      <c r="Q305">
        <f t="shared" si="33"/>
        <v>-1516.2500000000146</v>
      </c>
      <c r="R305">
        <f t="shared" si="36"/>
        <v>1.4326392727979703E-4</v>
      </c>
      <c r="S305">
        <f>R305-(bitcoin_futures!S309/100/360)</f>
        <v>2.4013927279797017E-5</v>
      </c>
    </row>
    <row r="306" spans="1:19">
      <c r="A306" t="str">
        <f>bitcoin_futures!A310</f>
        <v>27.02.2025</v>
      </c>
      <c r="B306">
        <f>ROUND(bitcoin_futures!D310/bitcoin_futures!B310, 0)</f>
        <v>1756</v>
      </c>
      <c r="C306">
        <f t="shared" si="38"/>
        <v>1767</v>
      </c>
      <c r="D306">
        <f t="shared" si="38"/>
        <v>100082.88</v>
      </c>
      <c r="E306">
        <f t="shared" si="38"/>
        <v>48865</v>
      </c>
      <c r="F306">
        <f>'Future Returns'!S306*F$4</f>
        <v>21196.25</v>
      </c>
      <c r="I306">
        <f>(C306-C305)*bitcoin_futures!B310</f>
        <v>0</v>
      </c>
      <c r="J306">
        <f>C306*bitcoin_futures!B310</f>
        <v>83667.45</v>
      </c>
      <c r="K306">
        <f t="shared" si="34"/>
        <v>-1077.8700000000099</v>
      </c>
      <c r="M306">
        <f>-'Future CF'!Q306</f>
        <v>960</v>
      </c>
      <c r="O306">
        <f t="shared" si="32"/>
        <v>153728.70000000001</v>
      </c>
      <c r="P306">
        <f t="shared" si="35"/>
        <v>-117.8700000000099</v>
      </c>
      <c r="Q306">
        <f t="shared" si="33"/>
        <v>-919.99999999998545</v>
      </c>
      <c r="R306">
        <f t="shared" si="36"/>
        <v>-7.6674036793396348E-4</v>
      </c>
      <c r="S306">
        <f>R306-(bitcoin_futures!S310/100/360)</f>
        <v>-8.8646259015618572E-4</v>
      </c>
    </row>
    <row r="307" spans="1:19">
      <c r="A307" t="str">
        <f>bitcoin_futures!A311</f>
        <v>28.02.2025</v>
      </c>
      <c r="B307">
        <f>ROUND(bitcoin_futures!D311/bitcoin_futures!B311, 0)</f>
        <v>1754</v>
      </c>
      <c r="C307">
        <f t="shared" si="38"/>
        <v>1767</v>
      </c>
      <c r="D307">
        <f t="shared" si="38"/>
        <v>100082.88</v>
      </c>
      <c r="E307">
        <f t="shared" si="38"/>
        <v>48865</v>
      </c>
      <c r="F307">
        <f>'Future Returns'!S307*F$4</f>
        <v>20956.25</v>
      </c>
      <c r="I307">
        <f>(C307-C306)*bitcoin_futures!B311</f>
        <v>0</v>
      </c>
      <c r="J307">
        <f>C307*bitcoin_futures!B311</f>
        <v>84639.3</v>
      </c>
      <c r="K307">
        <f t="shared" si="34"/>
        <v>971.85000000000582</v>
      </c>
      <c r="M307">
        <f>-'Future CF'!Q307</f>
        <v>-825</v>
      </c>
      <c r="O307">
        <f t="shared" si="32"/>
        <v>154460.54999999999</v>
      </c>
      <c r="P307">
        <f t="shared" si="35"/>
        <v>146.85000000000582</v>
      </c>
      <c r="Q307">
        <f t="shared" si="33"/>
        <v>-240.0000000000291</v>
      </c>
      <c r="R307">
        <f t="shared" si="36"/>
        <v>9.507281956461105E-4</v>
      </c>
      <c r="S307">
        <f>R307-(bitcoin_futures!S311/100/360)</f>
        <v>8.3122819564611047E-4</v>
      </c>
    </row>
    <row r="308" spans="1:19">
      <c r="A308" t="str">
        <f>bitcoin_futures!A312</f>
        <v>03.03.2025</v>
      </c>
      <c r="B308">
        <f>ROUND(bitcoin_futures!D312/bitcoin_futures!B312, 0)</f>
        <v>1753</v>
      </c>
      <c r="C308">
        <f t="shared" si="38"/>
        <v>1767</v>
      </c>
      <c r="D308">
        <f t="shared" si="38"/>
        <v>100082.88</v>
      </c>
      <c r="E308">
        <f t="shared" si="38"/>
        <v>48865</v>
      </c>
      <c r="F308">
        <f>'Future Returns'!S308*F$4</f>
        <v>21162.5</v>
      </c>
      <c r="I308">
        <f>(C308-C307)*bitcoin_futures!B312</f>
        <v>0</v>
      </c>
      <c r="J308">
        <f>C308*bitcoin_futures!B312</f>
        <v>86406.3</v>
      </c>
      <c r="K308">
        <f t="shared" si="34"/>
        <v>1767</v>
      </c>
      <c r="M308">
        <f>-'Future CF'!Q308</f>
        <v>-1665</v>
      </c>
      <c r="O308">
        <f t="shared" si="32"/>
        <v>156433.79999999999</v>
      </c>
      <c r="P308">
        <f t="shared" si="35"/>
        <v>102</v>
      </c>
      <c r="Q308">
        <f t="shared" si="33"/>
        <v>206.25</v>
      </c>
      <c r="R308">
        <f t="shared" si="36"/>
        <v>6.5203300054080394E-4</v>
      </c>
      <c r="S308">
        <f>R308-(bitcoin_futures!S312/100/360)</f>
        <v>5.3211633387413733E-4</v>
      </c>
    </row>
    <row r="309" spans="1:19">
      <c r="A309" t="str">
        <f>bitcoin_futures!A313</f>
        <v>04.03.2025</v>
      </c>
      <c r="B309">
        <f>ROUND(bitcoin_futures!D313/bitcoin_futures!B313, 0)</f>
        <v>1783</v>
      </c>
      <c r="C309">
        <f t="shared" si="38"/>
        <v>1767</v>
      </c>
      <c r="D309">
        <f t="shared" si="38"/>
        <v>100082.88</v>
      </c>
      <c r="E309">
        <f t="shared" si="38"/>
        <v>48865</v>
      </c>
      <c r="F309">
        <f>'Future Returns'!S309*F$4</f>
        <v>21578.75</v>
      </c>
      <c r="I309">
        <f>(C309-C308)*bitcoin_futures!B313</f>
        <v>0</v>
      </c>
      <c r="J309">
        <f>C309*bitcoin_futures!B313</f>
        <v>87272.13</v>
      </c>
      <c r="K309">
        <f t="shared" si="34"/>
        <v>865.83000000000175</v>
      </c>
      <c r="M309">
        <f>-'Future CF'!Q309</f>
        <v>-1015</v>
      </c>
      <c r="O309">
        <f t="shared" si="32"/>
        <v>157715.88</v>
      </c>
      <c r="P309">
        <f t="shared" si="35"/>
        <v>-149.16999999999825</v>
      </c>
      <c r="Q309">
        <f t="shared" si="33"/>
        <v>416.25000000001455</v>
      </c>
      <c r="R309">
        <f t="shared" si="36"/>
        <v>-9.4581471440921647E-4</v>
      </c>
      <c r="S309">
        <f>R309-(bitcoin_futures!S313/100/360)</f>
        <v>-1.0658980477425497E-3</v>
      </c>
    </row>
    <row r="310" spans="1:19">
      <c r="A310" t="str">
        <f>bitcoin_futures!A314</f>
        <v>05.03.2025</v>
      </c>
      <c r="B310">
        <f>ROUND(bitcoin_futures!D314/bitcoin_futures!B314, 0)</f>
        <v>1752</v>
      </c>
      <c r="C310">
        <f t="shared" si="38"/>
        <v>1767</v>
      </c>
      <c r="D310">
        <f t="shared" si="38"/>
        <v>100082.88</v>
      </c>
      <c r="E310">
        <f t="shared" si="38"/>
        <v>48865</v>
      </c>
      <c r="F310">
        <f>'Future Returns'!S310*F$4</f>
        <v>21832.5</v>
      </c>
      <c r="I310">
        <f>(C310-C309)*bitcoin_futures!B314</f>
        <v>0</v>
      </c>
      <c r="J310">
        <f>C310*bitcoin_futures!B314</f>
        <v>90894.48</v>
      </c>
      <c r="K310">
        <f t="shared" si="34"/>
        <v>3622.3499999999913</v>
      </c>
      <c r="M310">
        <f>-'Future CF'!Q310</f>
        <v>-3605</v>
      </c>
      <c r="O310">
        <f t="shared" si="32"/>
        <v>161591.97999999998</v>
      </c>
      <c r="P310">
        <f t="shared" si="35"/>
        <v>17.349999999991269</v>
      </c>
      <c r="Q310">
        <f t="shared" si="33"/>
        <v>253.74999999998545</v>
      </c>
      <c r="R310">
        <f t="shared" si="36"/>
        <v>1.0736918998078537E-4</v>
      </c>
      <c r="S310">
        <f>R310-(bitcoin_futures!S314/100/360)</f>
        <v>-1.2353032241436851E-5</v>
      </c>
    </row>
    <row r="311" spans="1:19">
      <c r="A311" t="str">
        <f>bitcoin_futures!A315</f>
        <v>06.03.2025</v>
      </c>
      <c r="B311">
        <f>ROUND(bitcoin_futures!D315/bitcoin_futures!B315, 0)</f>
        <v>1757</v>
      </c>
      <c r="C311">
        <f t="shared" si="38"/>
        <v>1767</v>
      </c>
      <c r="D311">
        <f t="shared" si="38"/>
        <v>100082.88</v>
      </c>
      <c r="E311">
        <f t="shared" si="38"/>
        <v>48865</v>
      </c>
      <c r="F311">
        <f>'Future Returns'!S311*F$4</f>
        <v>22733.75</v>
      </c>
      <c r="I311">
        <f>(C311-C310)*bitcoin_futures!B315</f>
        <v>0</v>
      </c>
      <c r="J311">
        <f>C311*bitcoin_futures!B315</f>
        <v>89480.88</v>
      </c>
      <c r="K311">
        <f t="shared" si="34"/>
        <v>-1413.5999999999913</v>
      </c>
      <c r="M311">
        <f>-'Future CF'!Q311</f>
        <v>1475</v>
      </c>
      <c r="O311">
        <f t="shared" si="32"/>
        <v>161079.63</v>
      </c>
      <c r="P311">
        <f t="shared" si="35"/>
        <v>61.400000000008731</v>
      </c>
      <c r="Q311">
        <f>O311-O310-K311</f>
        <v>901.25000000001455</v>
      </c>
      <c r="R311">
        <f t="shared" si="36"/>
        <v>3.8117793044352492E-4</v>
      </c>
      <c r="S311">
        <f>R311-(bitcoin_futures!S315/100/360)</f>
        <v>2.6159459711019156E-4</v>
      </c>
    </row>
    <row r="313" spans="1:19">
      <c r="R313" t="s">
        <v>345</v>
      </c>
    </row>
    <row r="314" spans="1:19">
      <c r="M314" t="s">
        <v>346</v>
      </c>
      <c r="O314">
        <f>AVERAGE(P14:P311)</f>
        <v>28.249899328859069</v>
      </c>
      <c r="Q314">
        <f>AVERAGE(R14:R311)</f>
        <v>2.1204610914167424E-4</v>
      </c>
      <c r="R314" s="7">
        <f>Q314-2/10000</f>
        <v>1.2046109141674227E-5</v>
      </c>
    </row>
    <row r="315" spans="1:19">
      <c r="M315" t="s">
        <v>347</v>
      </c>
      <c r="O315">
        <f>_xlfn.STDEV.S(P14:P311)</f>
        <v>229.57337969584572</v>
      </c>
      <c r="Q315">
        <f>_xlfn.STDEV.S(R14:R311)</f>
        <v>1.5826325512346439E-3</v>
      </c>
    </row>
    <row r="316" spans="1:19">
      <c r="M316" t="s">
        <v>348</v>
      </c>
      <c r="O316">
        <f>O314/O315</f>
        <v>0.12305389834956666</v>
      </c>
      <c r="Q316">
        <f>Q314/Q315</f>
        <v>0.13398315924707396</v>
      </c>
      <c r="R316">
        <f>R314/Q315*SQRT(252)</f>
        <v>0.12082782840507804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A8C38-3BB8-4C49-BEB7-58071692CB12}">
  <dimension ref="A1:X316"/>
  <sheetViews>
    <sheetView topLeftCell="A2" workbookViewId="0">
      <pane xSplit="1" topLeftCell="L1" activePane="topRight" state="frozen"/>
      <selection activeCell="A68" sqref="A68"/>
      <selection pane="topRight" activeCell="X8" sqref="X8"/>
    </sheetView>
  </sheetViews>
  <sheetFormatPr defaultRowHeight="14"/>
  <cols>
    <col min="1" max="1" width="10.6640625" customWidth="1"/>
    <col min="2" max="2" width="22.08203125" customWidth="1"/>
    <col min="3" max="5" width="10.6640625" customWidth="1"/>
    <col min="6" max="6" width="21.83203125" customWidth="1"/>
    <col min="7" max="11" width="10.6640625" customWidth="1"/>
    <col min="12" max="12" width="13.1640625" customWidth="1"/>
    <col min="13" max="20" width="10.6640625" customWidth="1"/>
    <col min="21" max="21" width="14" customWidth="1"/>
    <col min="22" max="1025" width="10.6640625" customWidth="1"/>
  </cols>
  <sheetData>
    <row r="1" spans="1:24">
      <c r="B1" t="s">
        <v>325</v>
      </c>
      <c r="D1" s="10" t="s">
        <v>326</v>
      </c>
      <c r="E1" s="10"/>
      <c r="F1" s="10"/>
    </row>
    <row r="2" spans="1:24">
      <c r="A2" t="str">
        <f>bitcoin_futures!A6</f>
        <v>Dates</v>
      </c>
      <c r="B2" t="s">
        <v>327</v>
      </c>
      <c r="D2" t="s">
        <v>328</v>
      </c>
      <c r="E2" t="s">
        <v>322</v>
      </c>
      <c r="F2" t="s">
        <v>329</v>
      </c>
      <c r="H2" t="s">
        <v>388</v>
      </c>
    </row>
    <row r="3" spans="1:24">
      <c r="A3" t="str">
        <f>bitcoin_futures!A7</f>
        <v>01.01.2024</v>
      </c>
      <c r="F3" t="s">
        <v>330</v>
      </c>
      <c r="J3" t="s">
        <v>331</v>
      </c>
      <c r="K3" t="s">
        <v>332</v>
      </c>
      <c r="L3" t="s">
        <v>333</v>
      </c>
      <c r="N3" t="s">
        <v>334</v>
      </c>
      <c r="P3" t="s">
        <v>335</v>
      </c>
      <c r="Q3" t="s">
        <v>336</v>
      </c>
      <c r="R3" s="5" t="s">
        <v>337</v>
      </c>
      <c r="S3" t="s">
        <v>338</v>
      </c>
      <c r="T3" t="s">
        <v>339</v>
      </c>
    </row>
    <row r="4" spans="1:24">
      <c r="A4" t="str">
        <f>bitcoin_futures!A8</f>
        <v>02.01.2024</v>
      </c>
      <c r="F4">
        <v>0.5</v>
      </c>
      <c r="R4" s="5" t="s">
        <v>340</v>
      </c>
    </row>
    <row r="5" spans="1:24">
      <c r="A5" t="str">
        <f>bitcoin_futures!A9</f>
        <v>03.01.2024</v>
      </c>
      <c r="R5" s="5" t="s">
        <v>341</v>
      </c>
    </row>
    <row r="6" spans="1:24">
      <c r="A6" t="str">
        <f>bitcoin_futures!A10</f>
        <v>04.01.2024</v>
      </c>
      <c r="R6" s="5" t="s">
        <v>342</v>
      </c>
    </row>
    <row r="7" spans="1:24">
      <c r="A7" t="str">
        <f>bitcoin_futures!A11</f>
        <v>05.01.2024</v>
      </c>
    </row>
    <row r="8" spans="1:24">
      <c r="A8" t="str">
        <f>bitcoin_futures!A12</f>
        <v>08.01.2024</v>
      </c>
      <c r="U8" t="s">
        <v>343</v>
      </c>
      <c r="V8">
        <f>((AVERAGE(S14:S311)+1) ^ 252)-1</f>
        <v>0.10512104355199803</v>
      </c>
    </row>
    <row r="9" spans="1:24">
      <c r="A9" t="str">
        <f>bitcoin_futures!A13</f>
        <v>09.01.2024</v>
      </c>
      <c r="U9" t="s">
        <v>344</v>
      </c>
      <c r="V9">
        <f>AVERAGE(T14:T311)/_xlfn.STDEV.S(S14:S311)*SQRT(252)</f>
        <v>1.2890532441815481</v>
      </c>
      <c r="X9">
        <f>((AVERAGE(V14:V311)+1) ^ 252)-1</f>
        <v>0.1040484652150393</v>
      </c>
    </row>
    <row r="10" spans="1:24">
      <c r="A10" t="str">
        <f>bitcoin_futures!A14</f>
        <v>10.01.2024</v>
      </c>
    </row>
    <row r="11" spans="1:24">
      <c r="A11" t="str">
        <f>bitcoin_futures!A15</f>
        <v>11.01.2024</v>
      </c>
      <c r="B11">
        <f>ROUND(bitcoin_futures!D15/bitcoin_futures!B15, 0)</f>
        <v>1752</v>
      </c>
    </row>
    <row r="12" spans="1:24">
      <c r="A12" t="str">
        <f>bitcoin_futures!A16</f>
        <v>12.01.2024</v>
      </c>
      <c r="B12">
        <f>ROUND(bitcoin_futures!D16/bitcoin_futures!B16, 0)</f>
        <v>1753</v>
      </c>
    </row>
    <row r="13" spans="1:24" s="3" customFormat="1">
      <c r="A13" s="3" t="str">
        <f>bitcoin_futures!A17</f>
        <v>15.01.2024</v>
      </c>
      <c r="B13">
        <f>ROUND(bitcoin_futures!D17/bitcoin_futures!B17, 0)</f>
        <v>1720</v>
      </c>
      <c r="C13" s="3">
        <f>B13</f>
        <v>1720</v>
      </c>
      <c r="D13" s="3">
        <f>B13*bitcoin_futures!B17</f>
        <v>42948.4</v>
      </c>
      <c r="E13" s="3">
        <f>'Future Returns'!S13</f>
        <v>21965</v>
      </c>
      <c r="F13" s="3">
        <f>'Future Returns'!S13*F$4</f>
        <v>10982.5</v>
      </c>
      <c r="H13" s="3">
        <f>K13+E13</f>
        <v>64913.4</v>
      </c>
      <c r="K13">
        <f>C13*bitcoin_futures!B17</f>
        <v>42948.4</v>
      </c>
      <c r="N13"/>
      <c r="P13">
        <f>K13+E13</f>
        <v>64913.4</v>
      </c>
    </row>
    <row r="14" spans="1:24">
      <c r="A14" t="str">
        <f>bitcoin_futures!A18</f>
        <v>16.01.2024</v>
      </c>
      <c r="B14">
        <f>ROUND(bitcoin_futures!D18/bitcoin_futures!B18, 0)</f>
        <v>1748</v>
      </c>
      <c r="C14">
        <f t="shared" ref="C14:D35" si="0">C$13</f>
        <v>1720</v>
      </c>
      <c r="D14">
        <f t="shared" si="0"/>
        <v>42948.4</v>
      </c>
      <c r="E14">
        <f t="shared" ref="E14:E45" si="1">E13+N14</f>
        <v>22275</v>
      </c>
      <c r="F14">
        <f>'Future Returns'!S14*F$4</f>
        <v>10982.5</v>
      </c>
      <c r="H14">
        <f>H13+N14+L14</f>
        <v>64793.4</v>
      </c>
      <c r="J14">
        <f>(C14-C13)*bitcoin_futures!B18 + F14-F13</f>
        <v>0</v>
      </c>
      <c r="K14">
        <f>C14*bitcoin_futures!B18</f>
        <v>42518.400000000001</v>
      </c>
      <c r="L14">
        <f>K14-K13-J14</f>
        <v>-430</v>
      </c>
      <c r="N14">
        <f>-'Future CF'!Q14</f>
        <v>310</v>
      </c>
      <c r="P14">
        <f t="shared" ref="P14:P77" si="2">K14+E14</f>
        <v>64793.4</v>
      </c>
      <c r="Q14">
        <f>L14+N14</f>
        <v>-120</v>
      </c>
      <c r="R14">
        <f t="shared" ref="R14:R77" si="3">P14-P13-L14</f>
        <v>310</v>
      </c>
      <c r="S14">
        <f>Q14/P14</f>
        <v>-1.8520404856050153E-3</v>
      </c>
      <c r="T14">
        <f>S14-(bitcoin_futures!S18/100/360)</f>
        <v>-2.0018182633827933E-3</v>
      </c>
      <c r="V14">
        <f>-'Future Returns'!Q14+Compare_IBIT_to_BTC!B13</f>
        <v>-2.9553333337587629E-3</v>
      </c>
    </row>
    <row r="15" spans="1:24">
      <c r="A15" t="str">
        <f>bitcoin_futures!A19</f>
        <v>17.01.2024</v>
      </c>
      <c r="B15">
        <f>ROUND(bitcoin_futures!D19/bitcoin_futures!B19, 0)</f>
        <v>1748</v>
      </c>
      <c r="C15">
        <f t="shared" si="0"/>
        <v>1720</v>
      </c>
      <c r="D15">
        <f t="shared" si="0"/>
        <v>42948.4</v>
      </c>
      <c r="E15">
        <f t="shared" si="1"/>
        <v>22715</v>
      </c>
      <c r="F15">
        <f>'Future Returns'!S15*F$4</f>
        <v>10905</v>
      </c>
      <c r="H15">
        <f t="shared" ref="H15:H78" si="4">H14+N15+L15</f>
        <v>64700.2</v>
      </c>
      <c r="J15">
        <f>(C15-C14)*bitcoin_futures!B19</f>
        <v>0</v>
      </c>
      <c r="K15">
        <f>C15*bitcoin_futures!B19</f>
        <v>41985.2</v>
      </c>
      <c r="L15">
        <f t="shared" ref="L15:L78" si="5">K15-K14-J15</f>
        <v>-533.20000000000437</v>
      </c>
      <c r="N15">
        <f>-'Future CF'!Q15</f>
        <v>440</v>
      </c>
      <c r="P15">
        <f t="shared" si="2"/>
        <v>64700.2</v>
      </c>
      <c r="Q15">
        <f>L15+N15</f>
        <v>-93.200000000004366</v>
      </c>
      <c r="R15">
        <f>P15-P14-L15</f>
        <v>440</v>
      </c>
      <c r="S15">
        <f>Q15/P15</f>
        <v>-1.4404901375885139E-3</v>
      </c>
      <c r="T15">
        <f>S15-(bitcoin_futures!S19/100/360)</f>
        <v>-1.5900734709218473E-3</v>
      </c>
      <c r="V15">
        <f>-'Future Returns'!Q15+Compare_IBIT_to_BTC!B14</f>
        <v>-2.4533370725995842E-3</v>
      </c>
    </row>
    <row r="16" spans="1:24">
      <c r="A16" t="str">
        <f>bitcoin_futures!A20</f>
        <v>18.01.2024</v>
      </c>
      <c r="B16">
        <f>ROUND(bitcoin_futures!D20/bitcoin_futures!B20, 0)</f>
        <v>1754</v>
      </c>
      <c r="C16">
        <f t="shared" si="0"/>
        <v>1720</v>
      </c>
      <c r="D16">
        <f t="shared" si="0"/>
        <v>42948.4</v>
      </c>
      <c r="E16">
        <f t="shared" si="1"/>
        <v>24670</v>
      </c>
      <c r="F16">
        <f>'Future Returns'!S16*F$4</f>
        <v>10795</v>
      </c>
      <c r="H16">
        <f t="shared" si="4"/>
        <v>64814.8</v>
      </c>
      <c r="J16">
        <f>(C16-C15)*bitcoin_futures!B20</f>
        <v>0</v>
      </c>
      <c r="K16">
        <f>C16*bitcoin_futures!B20</f>
        <v>40144.800000000003</v>
      </c>
      <c r="L16">
        <f>K16-K15-J16</f>
        <v>-1840.3999999999942</v>
      </c>
      <c r="N16">
        <f>-'Future CF'!Q16</f>
        <v>1955</v>
      </c>
      <c r="P16">
        <f t="shared" si="2"/>
        <v>64814.8</v>
      </c>
      <c r="Q16">
        <f t="shared" ref="Q16:Q79" si="6">L16+N16</f>
        <v>114.60000000000582</v>
      </c>
      <c r="R16">
        <f>P16-P15-L16</f>
        <v>1955</v>
      </c>
      <c r="S16">
        <f t="shared" ref="S16:S79" si="7">Q16/P16</f>
        <v>1.768114689854876E-3</v>
      </c>
      <c r="T16">
        <f>S16-(bitcoin_futures!S20/100/360)</f>
        <v>1.6192258009659871E-3</v>
      </c>
      <c r="V16">
        <f>-'Future Returns'!Q16+Compare_IBIT_to_BTC!B15</f>
        <v>1.4410964913695382E-3</v>
      </c>
    </row>
    <row r="17" spans="1:22">
      <c r="A17" t="str">
        <f>bitcoin_futures!A21</f>
        <v>19.01.2024</v>
      </c>
      <c r="B17">
        <f>ROUND(bitcoin_futures!D21/bitcoin_futures!B21, 0)</f>
        <v>1760</v>
      </c>
      <c r="C17">
        <f t="shared" si="0"/>
        <v>1720</v>
      </c>
      <c r="D17">
        <f t="shared" si="0"/>
        <v>42948.4</v>
      </c>
      <c r="E17">
        <f t="shared" si="1"/>
        <v>23960</v>
      </c>
      <c r="F17">
        <f>'Future Returns'!S17*F$4</f>
        <v>10306.25</v>
      </c>
      <c r="H17">
        <f t="shared" si="4"/>
        <v>64896</v>
      </c>
      <c r="J17">
        <f>(C17-C16)*bitcoin_futures!B21</f>
        <v>0</v>
      </c>
      <c r="K17">
        <f>C17*bitcoin_futures!B21</f>
        <v>40936</v>
      </c>
      <c r="L17">
        <f t="shared" si="5"/>
        <v>791.19999999999709</v>
      </c>
      <c r="N17">
        <f>-'Future CF'!Q17</f>
        <v>-710</v>
      </c>
      <c r="P17">
        <f t="shared" si="2"/>
        <v>64896</v>
      </c>
      <c r="Q17">
        <f t="shared" si="6"/>
        <v>81.19999999999709</v>
      </c>
      <c r="R17">
        <f t="shared" si="3"/>
        <v>-710</v>
      </c>
      <c r="S17">
        <f t="shared" si="7"/>
        <v>1.2512327416173122E-3</v>
      </c>
      <c r="T17">
        <f>S17-(bitcoin_futures!S21/100/360)</f>
        <v>1.1024827416173122E-3</v>
      </c>
      <c r="V17">
        <f>-'Future Returns'!Q17+Compare_IBIT_to_BTC!B16</f>
        <v>2.4860955433508129E-3</v>
      </c>
    </row>
    <row r="18" spans="1:22">
      <c r="A18" t="str">
        <f>bitcoin_futures!A22</f>
        <v>22.01.2024</v>
      </c>
      <c r="B18">
        <f>ROUND(bitcoin_futures!D22/bitcoin_futures!B22, 0)</f>
        <v>1748</v>
      </c>
      <c r="C18">
        <f t="shared" si="0"/>
        <v>1720</v>
      </c>
      <c r="D18">
        <f t="shared" si="0"/>
        <v>42948.4</v>
      </c>
      <c r="E18">
        <f t="shared" si="1"/>
        <v>25410</v>
      </c>
      <c r="F18">
        <f>'Future Returns'!S18*F$4</f>
        <v>10483.75</v>
      </c>
      <c r="H18">
        <f t="shared" si="4"/>
        <v>64884</v>
      </c>
      <c r="J18">
        <f>(C18-C17)*bitcoin_futures!B22</f>
        <v>0</v>
      </c>
      <c r="K18">
        <f>C18*bitcoin_futures!B22</f>
        <v>39474</v>
      </c>
      <c r="L18">
        <f t="shared" si="5"/>
        <v>-1462</v>
      </c>
      <c r="N18">
        <f>-'Future CF'!Q18</f>
        <v>1450</v>
      </c>
      <c r="P18">
        <f t="shared" si="2"/>
        <v>64884</v>
      </c>
      <c r="Q18">
        <f t="shared" si="6"/>
        <v>-12</v>
      </c>
      <c r="R18">
        <f t="shared" si="3"/>
        <v>1450</v>
      </c>
      <c r="S18">
        <f t="shared" si="7"/>
        <v>-1.8494544109487701E-4</v>
      </c>
      <c r="T18">
        <f>S18-(bitcoin_futures!S22/100/360)</f>
        <v>-3.3450099665043259E-4</v>
      </c>
      <c r="V18">
        <f>-'Future Returns'!Q18+Compare_IBIT_to_BTC!B17</f>
        <v>-1.1369636682621656E-3</v>
      </c>
    </row>
    <row r="19" spans="1:22">
      <c r="A19" t="str">
        <f>bitcoin_futures!A23</f>
        <v>23.01.2024</v>
      </c>
      <c r="B19">
        <f>ROUND(bitcoin_futures!D23/bitcoin_futures!B23, 0)</f>
        <v>1758</v>
      </c>
      <c r="C19">
        <f t="shared" si="0"/>
        <v>1720</v>
      </c>
      <c r="D19">
        <f t="shared" si="0"/>
        <v>42948.4</v>
      </c>
      <c r="E19">
        <f t="shared" si="1"/>
        <v>26335</v>
      </c>
      <c r="F19">
        <f>'Future Returns'!S19*F$4</f>
        <v>10121.25</v>
      </c>
      <c r="H19">
        <f t="shared" si="4"/>
        <v>64725.4</v>
      </c>
      <c r="J19">
        <f>(C19-C18)*bitcoin_futures!B23</f>
        <v>0</v>
      </c>
      <c r="K19">
        <f>C19*bitcoin_futures!B23</f>
        <v>38390.400000000001</v>
      </c>
      <c r="L19">
        <f>K19-K18-J19</f>
        <v>-1083.5999999999985</v>
      </c>
      <c r="N19">
        <f>-'Future CF'!Q19</f>
        <v>925</v>
      </c>
      <c r="P19">
        <f t="shared" si="2"/>
        <v>64725.4</v>
      </c>
      <c r="Q19">
        <f t="shared" si="6"/>
        <v>-158.59999999999854</v>
      </c>
      <c r="R19">
        <f t="shared" si="3"/>
        <v>925</v>
      </c>
      <c r="S19">
        <f t="shared" si="7"/>
        <v>-2.450351793886149E-3</v>
      </c>
      <c r="T19">
        <f>S19-(bitcoin_futures!S23/100/360)</f>
        <v>-2.5996295716639267E-3</v>
      </c>
      <c r="V19">
        <f>-'Future Returns'!Q19+Compare_IBIT_to_BTC!B18</f>
        <v>-4.6030120088049603E-3</v>
      </c>
    </row>
    <row r="20" spans="1:22">
      <c r="A20" t="str">
        <f>bitcoin_futures!A24</f>
        <v>24.01.2024</v>
      </c>
      <c r="B20">
        <f>ROUND(bitcoin_futures!D24/bitcoin_futures!B24, 0)</f>
        <v>1760</v>
      </c>
      <c r="C20">
        <f t="shared" si="0"/>
        <v>1720</v>
      </c>
      <c r="D20">
        <f t="shared" si="0"/>
        <v>42948.4</v>
      </c>
      <c r="E20">
        <f t="shared" si="1"/>
        <v>25930</v>
      </c>
      <c r="F20">
        <f>'Future Returns'!S20*F$4</f>
        <v>9890</v>
      </c>
      <c r="H20">
        <f t="shared" si="4"/>
        <v>64802</v>
      </c>
      <c r="J20">
        <f>(C20-C19)*bitcoin_futures!B24</f>
        <v>0</v>
      </c>
      <c r="K20">
        <f>C20*bitcoin_futures!B24</f>
        <v>38872</v>
      </c>
      <c r="L20">
        <f t="shared" si="5"/>
        <v>481.59999999999854</v>
      </c>
      <c r="N20">
        <f>-'Future CF'!Q20</f>
        <v>-405</v>
      </c>
      <c r="P20">
        <f t="shared" si="2"/>
        <v>64802</v>
      </c>
      <c r="Q20">
        <f t="shared" si="6"/>
        <v>76.599999999998545</v>
      </c>
      <c r="R20">
        <f t="shared" si="3"/>
        <v>-405</v>
      </c>
      <c r="S20">
        <f t="shared" si="7"/>
        <v>1.18206228202831E-3</v>
      </c>
      <c r="T20">
        <f>S20-(bitcoin_futures!S24/100/360)</f>
        <v>1.0330622820283099E-3</v>
      </c>
      <c r="V20">
        <f>-'Future Returns'!Q20+Compare_IBIT_to_BTC!B19</f>
        <v>2.3071891161196602E-3</v>
      </c>
    </row>
    <row r="21" spans="1:22">
      <c r="A21" t="str">
        <f>bitcoin_futures!A25</f>
        <v>25.01.2024</v>
      </c>
      <c r="B21">
        <f>ROUND(bitcoin_futures!D25/bitcoin_futures!B25, 0)</f>
        <v>1750</v>
      </c>
      <c r="C21">
        <f t="shared" si="0"/>
        <v>1720</v>
      </c>
      <c r="D21">
        <f t="shared" si="0"/>
        <v>42948.4</v>
      </c>
      <c r="E21">
        <f t="shared" si="1"/>
        <v>25870</v>
      </c>
      <c r="F21">
        <f>'Future Returns'!S21*F$4</f>
        <v>9991.25</v>
      </c>
      <c r="H21">
        <f t="shared" si="4"/>
        <v>65017.200000000004</v>
      </c>
      <c r="J21">
        <f>(C21-C20)*bitcoin_futures!B25</f>
        <v>0</v>
      </c>
      <c r="K21">
        <f>C21*bitcoin_futures!B25</f>
        <v>39147.200000000004</v>
      </c>
      <c r="L21">
        <f t="shared" si="5"/>
        <v>275.20000000000437</v>
      </c>
      <c r="N21">
        <f>-'Future CF'!Q21</f>
        <v>-60</v>
      </c>
      <c r="P21">
        <f t="shared" si="2"/>
        <v>65017.200000000004</v>
      </c>
      <c r="Q21">
        <f t="shared" si="6"/>
        <v>215.20000000000437</v>
      </c>
      <c r="R21">
        <f t="shared" si="3"/>
        <v>-60</v>
      </c>
      <c r="S21">
        <f t="shared" si="7"/>
        <v>3.3098933820589682E-3</v>
      </c>
      <c r="T21">
        <f>S21-(bitcoin_futures!S25/100/360)</f>
        <v>3.1608656042811903E-3</v>
      </c>
      <c r="V21">
        <f>-'Future Returns'!Q21+Compare_IBIT_to_BTC!B20</f>
        <v>5.5783323682558582E-3</v>
      </c>
    </row>
    <row r="22" spans="1:22">
      <c r="A22" t="str">
        <f>bitcoin_futures!A26</f>
        <v>26.01.2024</v>
      </c>
      <c r="B22">
        <f>ROUND(bitcoin_futures!D26/bitcoin_futures!B26, 0)</f>
        <v>1751</v>
      </c>
      <c r="C22">
        <f t="shared" si="0"/>
        <v>1720</v>
      </c>
      <c r="D22">
        <f t="shared" si="0"/>
        <v>42948.4</v>
      </c>
      <c r="E22">
        <f t="shared" si="1"/>
        <v>23505</v>
      </c>
      <c r="F22">
        <f>'Future Returns'!S22*F$4</f>
        <v>10006.25</v>
      </c>
      <c r="H22">
        <f t="shared" si="4"/>
        <v>64767.799999999996</v>
      </c>
      <c r="J22">
        <f>(C22-C21)*bitcoin_futures!B26</f>
        <v>0</v>
      </c>
      <c r="K22">
        <f>C22*bitcoin_futures!B26</f>
        <v>41262.799999999996</v>
      </c>
      <c r="L22">
        <f t="shared" si="5"/>
        <v>2115.5999999999913</v>
      </c>
      <c r="N22">
        <f>-'Future CF'!Q22</f>
        <v>-2365</v>
      </c>
      <c r="P22">
        <f t="shared" si="2"/>
        <v>64767.799999999996</v>
      </c>
      <c r="Q22">
        <f t="shared" si="6"/>
        <v>-249.40000000000873</v>
      </c>
      <c r="R22">
        <f t="shared" si="3"/>
        <v>-2365</v>
      </c>
      <c r="S22">
        <f t="shared" si="7"/>
        <v>-3.8506788867308872E-3</v>
      </c>
      <c r="T22">
        <f>S22-(bitcoin_futures!S26/100/360)</f>
        <v>-3.9997899978419984E-3</v>
      </c>
      <c r="V22">
        <f>-'Future Returns'!Q22+Compare_IBIT_to_BTC!B21</f>
        <v>-5.045890694414551E-3</v>
      </c>
    </row>
    <row r="23" spans="1:22">
      <c r="A23" t="str">
        <f>bitcoin_futures!A27</f>
        <v>29.01.2024</v>
      </c>
      <c r="B23">
        <f>ROUND(bitcoin_futures!D27/bitcoin_futures!B27, 0)</f>
        <v>1747</v>
      </c>
      <c r="C23">
        <f t="shared" si="0"/>
        <v>1720</v>
      </c>
      <c r="D23">
        <f t="shared" si="0"/>
        <v>42948.4</v>
      </c>
      <c r="E23">
        <f t="shared" si="1"/>
        <v>22365</v>
      </c>
      <c r="F23">
        <f>'Future Returns'!S23*F$4</f>
        <v>10597.5</v>
      </c>
      <c r="H23">
        <f t="shared" si="4"/>
        <v>64797.4</v>
      </c>
      <c r="J23">
        <f>(C23-C22)*bitcoin_futures!B27</f>
        <v>0</v>
      </c>
      <c r="K23">
        <f>C23*bitcoin_futures!B27</f>
        <v>42432.4</v>
      </c>
      <c r="L23">
        <f t="shared" si="5"/>
        <v>1169.6000000000058</v>
      </c>
      <c r="N23">
        <f>-'Future CF'!Q23</f>
        <v>-1140</v>
      </c>
      <c r="P23">
        <f t="shared" si="2"/>
        <v>64797.4</v>
      </c>
      <c r="Q23">
        <f t="shared" si="6"/>
        <v>29.600000000005821</v>
      </c>
      <c r="R23">
        <f t="shared" si="3"/>
        <v>-1140</v>
      </c>
      <c r="S23">
        <f t="shared" si="7"/>
        <v>4.5680845219107279E-4</v>
      </c>
      <c r="T23">
        <f>S23-(bitcoin_futures!S27/100/360)</f>
        <v>3.0739178552440611E-4</v>
      </c>
      <c r="V23">
        <f>-'Future Returns'!Q23+Compare_IBIT_to_BTC!B22</f>
        <v>1.4520086365309888E-3</v>
      </c>
    </row>
    <row r="24" spans="1:22">
      <c r="A24" t="str">
        <f>bitcoin_futures!A28</f>
        <v>30.01.2024</v>
      </c>
      <c r="B24">
        <f>ROUND(bitcoin_futures!D28/bitcoin_futures!B28, 0)</f>
        <v>1753</v>
      </c>
      <c r="C24">
        <f t="shared" si="0"/>
        <v>1720</v>
      </c>
      <c r="D24">
        <f t="shared" si="0"/>
        <v>42948.4</v>
      </c>
      <c r="E24">
        <f t="shared" si="1"/>
        <v>22005</v>
      </c>
      <c r="F24">
        <f>'Future Returns'!S24*F$4</f>
        <v>10882.5</v>
      </c>
      <c r="H24">
        <f t="shared" si="4"/>
        <v>64798.6</v>
      </c>
      <c r="J24">
        <f>(C24-C23)*bitcoin_futures!B28</f>
        <v>0</v>
      </c>
      <c r="K24">
        <f>C24*bitcoin_futures!B28</f>
        <v>42793.599999999999</v>
      </c>
      <c r="L24">
        <f t="shared" si="5"/>
        <v>361.19999999999709</v>
      </c>
      <c r="N24">
        <f>-'Future CF'!Q24</f>
        <v>-360</v>
      </c>
      <c r="P24">
        <f t="shared" si="2"/>
        <v>64798.6</v>
      </c>
      <c r="Q24">
        <f t="shared" si="6"/>
        <v>1.1999999999970896</v>
      </c>
      <c r="R24">
        <f t="shared" si="3"/>
        <v>-360</v>
      </c>
      <c r="S24">
        <f t="shared" si="7"/>
        <v>1.8518918618567215E-5</v>
      </c>
      <c r="T24">
        <f>S24-(bitcoin_futures!S28/100/360)</f>
        <v>-1.3067552582587727E-4</v>
      </c>
      <c r="V24">
        <f>-'Future Returns'!Q24+Compare_IBIT_to_BTC!B23</f>
        <v>2.4220468279137312E-4</v>
      </c>
    </row>
    <row r="25" spans="1:22">
      <c r="A25" t="str">
        <f>bitcoin_futures!A29</f>
        <v>31.01.2024</v>
      </c>
      <c r="B25">
        <f>ROUND(bitcoin_futures!D29/bitcoin_futures!B29, 0)</f>
        <v>1763</v>
      </c>
      <c r="C25">
        <f t="shared" si="0"/>
        <v>1720</v>
      </c>
      <c r="D25">
        <f t="shared" si="0"/>
        <v>42948.4</v>
      </c>
      <c r="E25">
        <f t="shared" si="1"/>
        <v>23080</v>
      </c>
      <c r="F25">
        <f>'Future Returns'!S25*F$4</f>
        <v>10972.5</v>
      </c>
      <c r="H25">
        <f t="shared" si="4"/>
        <v>64876.000000000007</v>
      </c>
      <c r="J25">
        <f>(C25-C24)*bitcoin_futures!B29</f>
        <v>0</v>
      </c>
      <c r="K25">
        <f>C25*bitcoin_futures!B29</f>
        <v>41796</v>
      </c>
      <c r="L25">
        <f t="shared" si="5"/>
        <v>-997.59999999999854</v>
      </c>
      <c r="N25">
        <f>-'Future CF'!Q25</f>
        <v>1075</v>
      </c>
      <c r="P25">
        <f t="shared" si="2"/>
        <v>64876</v>
      </c>
      <c r="Q25">
        <f t="shared" si="6"/>
        <v>77.400000000001455</v>
      </c>
      <c r="R25">
        <f t="shared" si="3"/>
        <v>1075</v>
      </c>
      <c r="S25">
        <f t="shared" si="7"/>
        <v>1.1930451939084015E-3</v>
      </c>
      <c r="T25">
        <f>S25-(bitcoin_futures!S29/100/360)</f>
        <v>1.0438229716861792E-3</v>
      </c>
      <c r="V25">
        <f>-'Future Returns'!Q25+Compare_IBIT_to_BTC!B24</f>
        <v>1.1811537027310234E-3</v>
      </c>
    </row>
    <row r="26" spans="1:22">
      <c r="A26" t="str">
        <f>bitcoin_futures!A30</f>
        <v>01.02.2024</v>
      </c>
      <c r="B26">
        <f>ROUND(bitcoin_futures!D30/bitcoin_futures!B30, 0)</f>
        <v>1755</v>
      </c>
      <c r="C26">
        <f t="shared" si="0"/>
        <v>1720</v>
      </c>
      <c r="D26">
        <f t="shared" si="0"/>
        <v>42948.4</v>
      </c>
      <c r="E26">
        <f t="shared" si="1"/>
        <v>22620</v>
      </c>
      <c r="F26">
        <f>'Future Returns'!S26*F$4</f>
        <v>10703.75</v>
      </c>
      <c r="H26">
        <f t="shared" si="4"/>
        <v>64828.800000000003</v>
      </c>
      <c r="J26">
        <f>(C26-C25)*bitcoin_futures!B30</f>
        <v>0</v>
      </c>
      <c r="K26">
        <f>C26*bitcoin_futures!B30</f>
        <v>42208.799999999996</v>
      </c>
      <c r="L26">
        <f t="shared" si="5"/>
        <v>412.79999999999563</v>
      </c>
      <c r="N26">
        <f>-'Future CF'!Q26</f>
        <v>-460</v>
      </c>
      <c r="P26">
        <f t="shared" si="2"/>
        <v>64828.799999999996</v>
      </c>
      <c r="Q26">
        <f t="shared" si="6"/>
        <v>-47.200000000004366</v>
      </c>
      <c r="R26">
        <f t="shared" si="3"/>
        <v>-460</v>
      </c>
      <c r="S26">
        <f t="shared" si="7"/>
        <v>-7.2807147440650405E-4</v>
      </c>
      <c r="T26">
        <f>S26-(bitcoin_futures!S30/100/360)</f>
        <v>-8.7726591885094857E-4</v>
      </c>
      <c r="V26">
        <f>-'Future Returns'!Q26+Compare_IBIT_to_BTC!B25</f>
        <v>-8.6735495665394256E-4</v>
      </c>
    </row>
    <row r="27" spans="1:22">
      <c r="A27" t="str">
        <f>bitcoin_futures!A31</f>
        <v>02.02.2024</v>
      </c>
      <c r="B27">
        <f>ROUND(bitcoin_futures!D31/bitcoin_futures!B31, 0)</f>
        <v>1755</v>
      </c>
      <c r="C27">
        <f t="shared" si="0"/>
        <v>1720</v>
      </c>
      <c r="D27">
        <f t="shared" si="0"/>
        <v>42948.4</v>
      </c>
      <c r="E27">
        <f t="shared" si="1"/>
        <v>22710</v>
      </c>
      <c r="F27">
        <f>'Future Returns'!S27*F$4</f>
        <v>10818.75</v>
      </c>
      <c r="H27">
        <f t="shared" si="4"/>
        <v>64850.000000000007</v>
      </c>
      <c r="J27">
        <f>(C27-C26)*bitcoin_futures!B31</f>
        <v>0</v>
      </c>
      <c r="K27">
        <f>C27*bitcoin_futures!B31</f>
        <v>42140</v>
      </c>
      <c r="L27">
        <f t="shared" si="5"/>
        <v>-68.799999999995634</v>
      </c>
      <c r="N27">
        <f>-'Future CF'!Q27</f>
        <v>90</v>
      </c>
      <c r="P27">
        <f t="shared" si="2"/>
        <v>64850</v>
      </c>
      <c r="Q27">
        <f t="shared" si="6"/>
        <v>21.200000000004366</v>
      </c>
      <c r="R27">
        <f t="shared" si="3"/>
        <v>90</v>
      </c>
      <c r="S27">
        <f t="shared" si="7"/>
        <v>3.269082498073148E-4</v>
      </c>
      <c r="T27">
        <f>S27-(bitcoin_futures!S31/100/360)</f>
        <v>1.7813047202953704E-4</v>
      </c>
      <c r="V27">
        <f>-'Future Returns'!Q27+Compare_IBIT_to_BTC!B26</f>
        <v>4.4973085359879968E-4</v>
      </c>
    </row>
    <row r="28" spans="1:22">
      <c r="A28" t="str">
        <f>bitcoin_futures!A32</f>
        <v>05.02.2024</v>
      </c>
      <c r="B28">
        <f>ROUND(bitcoin_futures!D32/bitcoin_futures!B32, 0)</f>
        <v>1754</v>
      </c>
      <c r="C28">
        <f t="shared" si="0"/>
        <v>1720</v>
      </c>
      <c r="D28">
        <f t="shared" si="0"/>
        <v>42948.4</v>
      </c>
      <c r="E28">
        <f t="shared" si="1"/>
        <v>23340</v>
      </c>
      <c r="F28">
        <f>'Future Returns'!S28*F$4</f>
        <v>10796.25</v>
      </c>
      <c r="H28">
        <f t="shared" si="4"/>
        <v>64946.80000000001</v>
      </c>
      <c r="J28">
        <f>(C28-C27)*bitcoin_futures!B32</f>
        <v>0</v>
      </c>
      <c r="K28">
        <f>C28*bitcoin_futures!B32</f>
        <v>41606.800000000003</v>
      </c>
      <c r="L28">
        <f t="shared" si="5"/>
        <v>-533.19999999999709</v>
      </c>
      <c r="N28">
        <f>-'Future CF'!Q28</f>
        <v>630</v>
      </c>
      <c r="P28">
        <f t="shared" si="2"/>
        <v>64946.8</v>
      </c>
      <c r="Q28">
        <f t="shared" si="6"/>
        <v>96.80000000000291</v>
      </c>
      <c r="R28">
        <f t="shared" si="3"/>
        <v>630</v>
      </c>
      <c r="S28">
        <f t="shared" si="7"/>
        <v>1.4904506457593431E-3</v>
      </c>
      <c r="T28">
        <f>S28-(bitcoin_futures!S32/100/360)</f>
        <v>1.3407839790926764E-3</v>
      </c>
      <c r="V28">
        <f>-'Future Returns'!Q28+Compare_IBIT_to_BTC!B27</f>
        <v>1.9353375250760786E-3</v>
      </c>
    </row>
    <row r="29" spans="1:22">
      <c r="A29" t="str">
        <f>bitcoin_futures!A33</f>
        <v>06.02.2024</v>
      </c>
      <c r="B29">
        <f>ROUND(bitcoin_futures!D33/bitcoin_futures!B33, 0)</f>
        <v>1754</v>
      </c>
      <c r="C29">
        <f t="shared" si="0"/>
        <v>1720</v>
      </c>
      <c r="D29">
        <f t="shared" si="0"/>
        <v>42948.4</v>
      </c>
      <c r="E29">
        <f t="shared" si="1"/>
        <v>22590</v>
      </c>
      <c r="F29">
        <f>'Future Returns'!S29*F$4</f>
        <v>10638.75</v>
      </c>
      <c r="H29">
        <f t="shared" si="4"/>
        <v>64902.000000000007</v>
      </c>
      <c r="J29">
        <f>(C29-C28)*bitcoin_futures!B33</f>
        <v>0</v>
      </c>
      <c r="K29">
        <f>C29*bitcoin_futures!B33</f>
        <v>42312</v>
      </c>
      <c r="L29">
        <f t="shared" si="5"/>
        <v>705.19999999999709</v>
      </c>
      <c r="N29">
        <f>-'Future CF'!Q29</f>
        <v>-750</v>
      </c>
      <c r="P29">
        <f t="shared" si="2"/>
        <v>64902</v>
      </c>
      <c r="Q29">
        <f t="shared" si="6"/>
        <v>-44.80000000000291</v>
      </c>
      <c r="R29">
        <f t="shared" si="3"/>
        <v>-750</v>
      </c>
      <c r="S29">
        <f t="shared" si="7"/>
        <v>-6.9027148624083861E-4</v>
      </c>
      <c r="T29">
        <f>S29-(bitcoin_futures!S33/100/360)</f>
        <v>-8.3957704179639413E-4</v>
      </c>
      <c r="V29">
        <f>-'Future Returns'!Q29+Compare_IBIT_to_BTC!B28</f>
        <v>-6.7509842696091699E-4</v>
      </c>
    </row>
    <row r="30" spans="1:22">
      <c r="A30" t="str">
        <f>bitcoin_futures!A34</f>
        <v>07.02.2024</v>
      </c>
      <c r="B30">
        <f>ROUND(bitcoin_futures!D34/bitcoin_futures!B34, 0)</f>
        <v>1746</v>
      </c>
      <c r="C30">
        <f t="shared" si="0"/>
        <v>1720</v>
      </c>
      <c r="D30">
        <f t="shared" si="0"/>
        <v>42948.4</v>
      </c>
      <c r="E30">
        <f t="shared" si="1"/>
        <v>21485</v>
      </c>
      <c r="F30">
        <f>'Future Returns'!S30*F$4</f>
        <v>10826.25</v>
      </c>
      <c r="H30">
        <f t="shared" si="4"/>
        <v>64863.400000000009</v>
      </c>
      <c r="J30">
        <f>(C30-C29)*bitcoin_futures!B34</f>
        <v>0</v>
      </c>
      <c r="K30">
        <f>C30*bitcoin_futures!B34</f>
        <v>43378.400000000001</v>
      </c>
      <c r="L30">
        <f t="shared" si="5"/>
        <v>1066.4000000000015</v>
      </c>
      <c r="N30">
        <f>-'Future CF'!Q30</f>
        <v>-1105</v>
      </c>
      <c r="P30">
        <f t="shared" si="2"/>
        <v>64863.4</v>
      </c>
      <c r="Q30">
        <f t="shared" si="6"/>
        <v>-38.599999999998545</v>
      </c>
      <c r="R30">
        <f t="shared" si="3"/>
        <v>-1105</v>
      </c>
      <c r="S30">
        <f t="shared" si="7"/>
        <v>-5.9509677260209215E-4</v>
      </c>
      <c r="T30">
        <f>S30-(bitcoin_futures!S34/100/360)</f>
        <v>-7.444301059354255E-4</v>
      </c>
      <c r="V30">
        <f>-'Future Returns'!Q30+Compare_IBIT_to_BTC!B29</f>
        <v>-3.1343195316272873E-4</v>
      </c>
    </row>
    <row r="31" spans="1:22">
      <c r="A31" t="str">
        <f>bitcoin_futures!A35</f>
        <v>08.02.2024</v>
      </c>
      <c r="B31">
        <f>ROUND(bitcoin_futures!D35/bitcoin_futures!B35, 0)</f>
        <v>1747</v>
      </c>
      <c r="C31">
        <f t="shared" si="0"/>
        <v>1720</v>
      </c>
      <c r="D31">
        <f t="shared" si="0"/>
        <v>42948.4</v>
      </c>
      <c r="E31">
        <f t="shared" si="1"/>
        <v>20145</v>
      </c>
      <c r="F31">
        <f>'Future Returns'!S31*F$4</f>
        <v>11102.5</v>
      </c>
      <c r="H31">
        <f t="shared" si="4"/>
        <v>64916.600000000006</v>
      </c>
      <c r="J31">
        <f>(C31-C30)*bitcoin_futures!B35</f>
        <v>0</v>
      </c>
      <c r="K31">
        <f>C31*bitcoin_futures!B35</f>
        <v>44771.6</v>
      </c>
      <c r="L31">
        <f t="shared" si="5"/>
        <v>1393.1999999999971</v>
      </c>
      <c r="N31">
        <f>-'Future CF'!Q31</f>
        <v>-1340</v>
      </c>
      <c r="P31">
        <f t="shared" si="2"/>
        <v>64916.6</v>
      </c>
      <c r="Q31">
        <f t="shared" si="6"/>
        <v>53.19999999999709</v>
      </c>
      <c r="R31">
        <f t="shared" si="3"/>
        <v>-1340</v>
      </c>
      <c r="S31">
        <f t="shared" si="7"/>
        <v>8.1951303672707896E-4</v>
      </c>
      <c r="T31">
        <f>S31-(bitcoin_futures!S35/100/360)</f>
        <v>6.7034637006041227E-4</v>
      </c>
      <c r="V31">
        <f>-'Future Returns'!Q31+Compare_IBIT_to_BTC!B30</f>
        <v>1.9439827960246667E-3</v>
      </c>
    </row>
    <row r="32" spans="1:22">
      <c r="A32" t="str">
        <f>bitcoin_futures!A36</f>
        <v>09.02.2024</v>
      </c>
      <c r="B32">
        <f>ROUND(bitcoin_futures!D36/bitcoin_futures!B36, 0)</f>
        <v>1754</v>
      </c>
      <c r="C32">
        <f t="shared" si="0"/>
        <v>1720</v>
      </c>
      <c r="D32">
        <f t="shared" si="0"/>
        <v>42948.4</v>
      </c>
      <c r="E32">
        <f t="shared" si="1"/>
        <v>18125</v>
      </c>
      <c r="F32">
        <f>'Future Returns'!S32*F$4</f>
        <v>11437.5</v>
      </c>
      <c r="H32">
        <f t="shared" si="4"/>
        <v>64823.000000000007</v>
      </c>
      <c r="J32">
        <f>(C32-C31)*bitcoin_futures!B36</f>
        <v>0</v>
      </c>
      <c r="K32">
        <f>C32*bitcoin_futures!B36</f>
        <v>46698</v>
      </c>
      <c r="L32">
        <f t="shared" si="5"/>
        <v>1926.4000000000015</v>
      </c>
      <c r="N32">
        <f>-'Future CF'!Q32</f>
        <v>-2020</v>
      </c>
      <c r="P32">
        <f t="shared" si="2"/>
        <v>64823</v>
      </c>
      <c r="Q32">
        <f t="shared" si="6"/>
        <v>-93.599999999998545</v>
      </c>
      <c r="R32">
        <f t="shared" si="3"/>
        <v>-2020</v>
      </c>
      <c r="S32">
        <f t="shared" si="7"/>
        <v>-1.4439319377381259E-3</v>
      </c>
      <c r="T32">
        <f>S32-(bitcoin_futures!S36/100/360)</f>
        <v>-1.5932097155159036E-3</v>
      </c>
      <c r="V32">
        <f>-'Future Returns'!Q32+Compare_IBIT_to_BTC!B31</f>
        <v>-1.1257292447345232E-3</v>
      </c>
    </row>
    <row r="33" spans="1:22">
      <c r="A33" t="str">
        <f>bitcoin_futures!A37</f>
        <v>12.02.2024</v>
      </c>
      <c r="B33">
        <f>ROUND(bitcoin_futures!D37/bitcoin_futures!B37, 0)</f>
        <v>1744</v>
      </c>
      <c r="C33">
        <f t="shared" si="0"/>
        <v>1720</v>
      </c>
      <c r="D33">
        <f t="shared" si="0"/>
        <v>42948.4</v>
      </c>
      <c r="E33">
        <f t="shared" si="1"/>
        <v>15430</v>
      </c>
      <c r="F33">
        <f>'Future Returns'!S33*F$4</f>
        <v>11942.5</v>
      </c>
      <c r="H33">
        <f t="shared" si="4"/>
        <v>64725.200000000004</v>
      </c>
      <c r="J33">
        <f>(C33-C32)*bitcoin_futures!B37</f>
        <v>0</v>
      </c>
      <c r="K33">
        <f>C33*bitcoin_futures!B37</f>
        <v>49295.199999999997</v>
      </c>
      <c r="L33">
        <f t="shared" si="5"/>
        <v>2597.1999999999971</v>
      </c>
      <c r="N33">
        <f>-'Future CF'!Q33</f>
        <v>-2695</v>
      </c>
      <c r="P33">
        <f t="shared" si="2"/>
        <v>64725.2</v>
      </c>
      <c r="Q33">
        <f t="shared" si="6"/>
        <v>-97.80000000000291</v>
      </c>
      <c r="R33">
        <f t="shared" si="3"/>
        <v>-2695</v>
      </c>
      <c r="S33">
        <f t="shared" si="7"/>
        <v>-1.5110034422451057E-3</v>
      </c>
      <c r="T33">
        <f>S33-(bitcoin_futures!S37/100/360)</f>
        <v>-1.6606701089117723E-3</v>
      </c>
      <c r="V33">
        <f>-'Future Returns'!Q33+Compare_IBIT_to_BTC!B32</f>
        <v>-7.9921786059731353E-4</v>
      </c>
    </row>
    <row r="34" spans="1:22">
      <c r="A34" t="str">
        <f>bitcoin_futures!A38</f>
        <v>13.02.2024</v>
      </c>
      <c r="B34">
        <f>ROUND(bitcoin_futures!D38/bitcoin_futures!B38, 0)</f>
        <v>1747</v>
      </c>
      <c r="C34">
        <f t="shared" si="0"/>
        <v>1720</v>
      </c>
      <c r="D34">
        <f t="shared" si="0"/>
        <v>42948.4</v>
      </c>
      <c r="E34">
        <f t="shared" si="1"/>
        <v>16255</v>
      </c>
      <c r="F34">
        <f>'Future Returns'!S34*F$4</f>
        <v>12616.25</v>
      </c>
      <c r="H34">
        <f t="shared" si="4"/>
        <v>64793.400000000016</v>
      </c>
      <c r="J34">
        <f>(C34-C33)*bitcoin_futures!B38</f>
        <v>0</v>
      </c>
      <c r="K34">
        <f>C34*bitcoin_futures!B38</f>
        <v>48538.400000000001</v>
      </c>
      <c r="L34">
        <f t="shared" si="5"/>
        <v>-756.79999999999563</v>
      </c>
      <c r="N34">
        <f>-'Future CF'!Q34</f>
        <v>825</v>
      </c>
      <c r="P34">
        <f t="shared" si="2"/>
        <v>64793.4</v>
      </c>
      <c r="Q34">
        <f t="shared" si="6"/>
        <v>68.200000000004366</v>
      </c>
      <c r="R34">
        <f t="shared" si="3"/>
        <v>825</v>
      </c>
      <c r="S34">
        <f t="shared" si="7"/>
        <v>1.0525763426522511E-3</v>
      </c>
      <c r="T34">
        <f>S34-(bitcoin_futures!S38/100/360)</f>
        <v>9.0332634265225117E-4</v>
      </c>
      <c r="V34">
        <f>-'Future Returns'!Q34+Compare_IBIT_to_BTC!B33</f>
        <v>9.955563987643027E-4</v>
      </c>
    </row>
    <row r="35" spans="1:22">
      <c r="A35" t="str">
        <f>bitcoin_futures!A39</f>
        <v>14.02.2024</v>
      </c>
      <c r="B35">
        <f>ROUND(bitcoin_futures!D39/bitcoin_futures!B39, 0)</f>
        <v>1753</v>
      </c>
      <c r="C35">
        <f t="shared" si="0"/>
        <v>1720</v>
      </c>
      <c r="D35">
        <f t="shared" si="0"/>
        <v>42948.4</v>
      </c>
      <c r="E35">
        <f t="shared" si="1"/>
        <v>13905</v>
      </c>
      <c r="F35">
        <f>'Future Returns'!S35*F$4</f>
        <v>12410</v>
      </c>
      <c r="H35">
        <f t="shared" si="4"/>
        <v>64731.000000000015</v>
      </c>
      <c r="J35">
        <f>(C35-C34)*bitcoin_futures!B39</f>
        <v>0</v>
      </c>
      <c r="K35">
        <f>C35*bitcoin_futures!B39</f>
        <v>50826</v>
      </c>
      <c r="L35">
        <f t="shared" si="5"/>
        <v>2287.5999999999985</v>
      </c>
      <c r="N35">
        <f>-'Future CF'!Q35</f>
        <v>-2350</v>
      </c>
      <c r="P35">
        <f t="shared" si="2"/>
        <v>64731</v>
      </c>
      <c r="Q35">
        <f t="shared" si="6"/>
        <v>-62.400000000001455</v>
      </c>
      <c r="R35">
        <f t="shared" si="3"/>
        <v>-2350</v>
      </c>
      <c r="S35">
        <f t="shared" si="7"/>
        <v>-9.6398943319277403E-4</v>
      </c>
      <c r="T35">
        <f>S35-(bitcoin_futures!S39/100/360)</f>
        <v>-1.1132116554149962E-3</v>
      </c>
      <c r="V35">
        <f>-'Future Returns'!Q35+Compare_IBIT_to_BTC!B34</f>
        <v>-2.1115889828444978E-4</v>
      </c>
    </row>
    <row r="36" spans="1:22" s="3" customFormat="1">
      <c r="A36" s="3" t="str">
        <f>bitcoin_futures!A40</f>
        <v>15.02.2024</v>
      </c>
      <c r="B36">
        <f>ROUND(bitcoin_futures!D40/bitcoin_futures!B40, 0)</f>
        <v>1757</v>
      </c>
      <c r="C36" s="3">
        <f>B36</f>
        <v>1757</v>
      </c>
      <c r="D36" s="3">
        <f>B36*bitcoin_futures!B40</f>
        <v>51866.64</v>
      </c>
      <c r="E36">
        <f t="shared" si="1"/>
        <v>13940</v>
      </c>
      <c r="F36" s="3">
        <f>'Future Returns'!S36*F$4</f>
        <v>13146.25</v>
      </c>
      <c r="H36">
        <f t="shared" si="4"/>
        <v>64714.400000000016</v>
      </c>
      <c r="J36">
        <f>(C36-C35)*bitcoin_futures!B40</f>
        <v>1092.24</v>
      </c>
      <c r="K36">
        <f>C36*bitcoin_futures!B40</f>
        <v>51866.64</v>
      </c>
      <c r="L36">
        <f>K36-K35-J36</f>
        <v>-51.600000000000591</v>
      </c>
      <c r="N36">
        <f>-'Future CF'!Q36</f>
        <v>35</v>
      </c>
      <c r="P36">
        <f t="shared" si="2"/>
        <v>65806.64</v>
      </c>
      <c r="Q36">
        <f t="shared" si="6"/>
        <v>-16.600000000000591</v>
      </c>
      <c r="R36">
        <f>P36-P35-L36</f>
        <v>1127.24</v>
      </c>
      <c r="S36">
        <f t="shared" si="7"/>
        <v>-2.5225417982137658E-4</v>
      </c>
      <c r="T36">
        <f>S36-(bitcoin_futures!S40/100/360)</f>
        <v>-4.0142084648804328E-4</v>
      </c>
      <c r="V36">
        <f>-'Future Returns'!Q36+Compare_IBIT_to_BTC!B35</f>
        <v>-3.4202204055254612E-4</v>
      </c>
    </row>
    <row r="37" spans="1:22">
      <c r="A37" t="str">
        <f>bitcoin_futures!A41</f>
        <v>16.02.2024</v>
      </c>
      <c r="B37">
        <f>ROUND(bitcoin_futures!D41/bitcoin_futures!B41, 0)</f>
        <v>1750</v>
      </c>
      <c r="C37">
        <f t="shared" ref="C37:D56" si="8">C$36</f>
        <v>1757</v>
      </c>
      <c r="D37">
        <f t="shared" si="8"/>
        <v>51866.64</v>
      </c>
      <c r="E37">
        <f t="shared" si="1"/>
        <v>13840</v>
      </c>
      <c r="F37">
        <f>'Future Returns'!S37*F$4</f>
        <v>13142.5</v>
      </c>
      <c r="H37">
        <f t="shared" si="4"/>
        <v>64790.10000000002</v>
      </c>
      <c r="J37">
        <f>(C37-C36)*bitcoin_futures!B41</f>
        <v>0</v>
      </c>
      <c r="K37">
        <f>C37*bitcoin_futures!B41</f>
        <v>52042.340000000004</v>
      </c>
      <c r="L37">
        <f t="shared" si="5"/>
        <v>175.70000000000437</v>
      </c>
      <c r="N37">
        <f>-'Future CF'!Q37</f>
        <v>-100</v>
      </c>
      <c r="P37">
        <f t="shared" si="2"/>
        <v>65882.34</v>
      </c>
      <c r="Q37">
        <f t="shared" si="6"/>
        <v>75.700000000004366</v>
      </c>
      <c r="R37">
        <f t="shared" si="3"/>
        <v>-100.00000000000728</v>
      </c>
      <c r="S37">
        <f t="shared" si="7"/>
        <v>1.1490180828429041E-3</v>
      </c>
      <c r="T37">
        <f>S37-(bitcoin_futures!S41/100/360)</f>
        <v>9.9935141617623745E-4</v>
      </c>
      <c r="V37">
        <f>-'Future Returns'!Q37+Compare_IBIT_to_BTC!B36</f>
        <v>1.4853082713821724E-3</v>
      </c>
    </row>
    <row r="38" spans="1:22">
      <c r="A38" t="str">
        <f>bitcoin_futures!A42</f>
        <v>19.02.2024</v>
      </c>
      <c r="B38">
        <f>ROUND(bitcoin_futures!D42/bitcoin_futures!B42, 0)</f>
        <v>1751</v>
      </c>
      <c r="C38">
        <f t="shared" si="8"/>
        <v>1757</v>
      </c>
      <c r="D38">
        <f t="shared" si="8"/>
        <v>51866.64</v>
      </c>
      <c r="E38">
        <f t="shared" si="1"/>
        <v>13840</v>
      </c>
      <c r="F38">
        <f>'Future Returns'!S38*F$4</f>
        <v>13167.5</v>
      </c>
      <c r="H38">
        <f t="shared" si="4"/>
        <v>64790.10000000002</v>
      </c>
      <c r="J38">
        <f>(C38-C37)*bitcoin_futures!B42</f>
        <v>0</v>
      </c>
      <c r="K38">
        <f>C38*bitcoin_futures!B42</f>
        <v>52042.340000000004</v>
      </c>
      <c r="L38">
        <f t="shared" si="5"/>
        <v>0</v>
      </c>
      <c r="N38">
        <f>-'Future CF'!Q38</f>
        <v>0</v>
      </c>
      <c r="P38">
        <f t="shared" si="2"/>
        <v>65882.34</v>
      </c>
      <c r="Q38">
        <f t="shared" si="6"/>
        <v>0</v>
      </c>
      <c r="R38">
        <f t="shared" si="3"/>
        <v>0</v>
      </c>
      <c r="S38">
        <f t="shared" si="7"/>
        <v>0</v>
      </c>
      <c r="T38">
        <f>S38-(bitcoin_futures!S42/100/360)</f>
        <v>-1.4966666666666665E-4</v>
      </c>
      <c r="V38">
        <f>-'Future Returns'!Q38+Compare_IBIT_to_BTC!B37</f>
        <v>0</v>
      </c>
    </row>
    <row r="39" spans="1:22">
      <c r="A39" t="str">
        <f>bitcoin_futures!A43</f>
        <v>20.02.2024</v>
      </c>
      <c r="B39">
        <f>ROUND(bitcoin_futures!D43/bitcoin_futures!B43, 0)</f>
        <v>1756</v>
      </c>
      <c r="C39">
        <f t="shared" si="8"/>
        <v>1757</v>
      </c>
      <c r="D39">
        <f t="shared" si="8"/>
        <v>51866.64</v>
      </c>
      <c r="E39">
        <f t="shared" si="1"/>
        <v>13715</v>
      </c>
      <c r="F39">
        <f>'Future Returns'!S39*F$4</f>
        <v>13167.5</v>
      </c>
      <c r="H39">
        <f t="shared" si="4"/>
        <v>64752.950000000019</v>
      </c>
      <c r="J39">
        <f>(C39-C38)*bitcoin_futures!B43</f>
        <v>0</v>
      </c>
      <c r="K39">
        <f>C39*bitcoin_futures!B43</f>
        <v>52130.19</v>
      </c>
      <c r="L39">
        <f t="shared" si="5"/>
        <v>87.849999999998545</v>
      </c>
      <c r="N39">
        <f>-'Future CF'!Q39</f>
        <v>-125</v>
      </c>
      <c r="P39">
        <f t="shared" si="2"/>
        <v>65845.19</v>
      </c>
      <c r="Q39">
        <f t="shared" si="6"/>
        <v>-37.150000000001455</v>
      </c>
      <c r="R39">
        <f t="shared" si="3"/>
        <v>-124.99999999999272</v>
      </c>
      <c r="S39">
        <f t="shared" si="7"/>
        <v>-5.6420218394086881E-4</v>
      </c>
      <c r="T39">
        <f>S39-(bitcoin_futures!S43/100/360)</f>
        <v>-7.1386885060753546E-4</v>
      </c>
      <c r="V39">
        <f>-'Future Returns'!Q39+Compare_IBIT_to_BTC!B38</f>
        <v>-6.8521889891409965E-4</v>
      </c>
    </row>
    <row r="40" spans="1:22">
      <c r="A40" t="str">
        <f>bitcoin_futures!A44</f>
        <v>21.02.2024</v>
      </c>
      <c r="B40">
        <f>ROUND(bitcoin_futures!D44/bitcoin_futures!B44, 0)</f>
        <v>1755</v>
      </c>
      <c r="C40">
        <f t="shared" si="8"/>
        <v>1757</v>
      </c>
      <c r="D40">
        <f t="shared" si="8"/>
        <v>51866.64</v>
      </c>
      <c r="E40">
        <f t="shared" si="1"/>
        <v>14880</v>
      </c>
      <c r="F40">
        <f>'Future Returns'!S40*F$4</f>
        <v>13198.75</v>
      </c>
      <c r="H40">
        <f t="shared" si="4"/>
        <v>64881.320000000007</v>
      </c>
      <c r="J40">
        <f>(C40-C39)*bitcoin_futures!B44</f>
        <v>0</v>
      </c>
      <c r="K40">
        <f>C40*bitcoin_futures!B44</f>
        <v>51093.56</v>
      </c>
      <c r="L40">
        <f t="shared" si="5"/>
        <v>-1036.6300000000047</v>
      </c>
      <c r="N40">
        <f>-'Future CF'!Q40</f>
        <v>1165</v>
      </c>
      <c r="P40">
        <f t="shared" si="2"/>
        <v>65973.56</v>
      </c>
      <c r="Q40">
        <f t="shared" si="6"/>
        <v>128.36999999999534</v>
      </c>
      <c r="R40">
        <f t="shared" si="3"/>
        <v>1165</v>
      </c>
      <c r="S40">
        <f t="shared" si="7"/>
        <v>1.9457794910566497E-3</v>
      </c>
      <c r="T40">
        <f>S40-(bitcoin_futures!S44/100/360)</f>
        <v>1.7960294910566498E-3</v>
      </c>
      <c r="V40">
        <f>-'Future Returns'!Q40+Compare_IBIT_to_BTC!B39</f>
        <v>2.1810774343774021E-3</v>
      </c>
    </row>
    <row r="41" spans="1:22">
      <c r="A41" t="str">
        <f>bitcoin_futures!A45</f>
        <v>22.02.2024</v>
      </c>
      <c r="B41">
        <f>ROUND(bitcoin_futures!D45/bitcoin_futures!B45, 0)</f>
        <v>1742</v>
      </c>
      <c r="C41">
        <f t="shared" si="8"/>
        <v>1757</v>
      </c>
      <c r="D41">
        <f t="shared" si="8"/>
        <v>51866.64</v>
      </c>
      <c r="E41">
        <f t="shared" si="1"/>
        <v>13795</v>
      </c>
      <c r="F41">
        <f>'Future Returns'!S41*F$4</f>
        <v>12907.5</v>
      </c>
      <c r="H41">
        <f t="shared" si="4"/>
        <v>64920.80000000001</v>
      </c>
      <c r="J41">
        <f>(C41-C40)*bitcoin_futures!B45</f>
        <v>0</v>
      </c>
      <c r="K41">
        <f>C41*bitcoin_futures!B45</f>
        <v>52218.04</v>
      </c>
      <c r="L41">
        <f t="shared" si="5"/>
        <v>1124.4800000000032</v>
      </c>
      <c r="N41">
        <f>-'Future CF'!Q41</f>
        <v>-1085</v>
      </c>
      <c r="P41">
        <f t="shared" si="2"/>
        <v>66013.040000000008</v>
      </c>
      <c r="Q41">
        <f t="shared" si="6"/>
        <v>39.480000000003201</v>
      </c>
      <c r="R41">
        <f t="shared" si="3"/>
        <v>-1084.9999999999927</v>
      </c>
      <c r="S41">
        <f t="shared" si="7"/>
        <v>5.980636553020918E-4</v>
      </c>
      <c r="T41">
        <f>S41-(bitcoin_futures!S45/100/360)</f>
        <v>4.4836921085764732E-4</v>
      </c>
      <c r="V41">
        <f>-'Future Returns'!Q41+Compare_IBIT_to_BTC!B40</f>
        <v>9.9333928511010847E-4</v>
      </c>
    </row>
    <row r="42" spans="1:22">
      <c r="A42" t="str">
        <f>bitcoin_futures!A46</f>
        <v>23.02.2024</v>
      </c>
      <c r="B42">
        <f>ROUND(bitcoin_futures!D46/bitcoin_futures!B46, 0)</f>
        <v>1751</v>
      </c>
      <c r="C42">
        <f t="shared" si="8"/>
        <v>1757</v>
      </c>
      <c r="D42">
        <f t="shared" si="8"/>
        <v>51866.64</v>
      </c>
      <c r="E42">
        <f t="shared" si="1"/>
        <v>14760</v>
      </c>
      <c r="F42">
        <f>'Future Returns'!S42*F$4</f>
        <v>13178.75</v>
      </c>
      <c r="H42">
        <f t="shared" si="4"/>
        <v>64901.880000000019</v>
      </c>
      <c r="J42">
        <f>(C42-C41)*bitcoin_futures!B46</f>
        <v>0</v>
      </c>
      <c r="K42">
        <f>C42*bitcoin_futures!B46</f>
        <v>51234.12</v>
      </c>
      <c r="L42">
        <f t="shared" si="5"/>
        <v>-983.91999999999825</v>
      </c>
      <c r="N42">
        <f>-'Future CF'!Q42</f>
        <v>965</v>
      </c>
      <c r="P42">
        <f t="shared" si="2"/>
        <v>65994.12</v>
      </c>
      <c r="Q42">
        <f t="shared" si="6"/>
        <v>-18.919999999998254</v>
      </c>
      <c r="R42">
        <f t="shared" si="3"/>
        <v>964.99999999998545</v>
      </c>
      <c r="S42">
        <f t="shared" si="7"/>
        <v>-2.8669220833611015E-4</v>
      </c>
      <c r="T42">
        <f>S42-(bitcoin_futures!S46/100/360)</f>
        <v>-4.3660887500277684E-4</v>
      </c>
      <c r="V42">
        <f>-'Future Returns'!Q42+Compare_IBIT_to_BTC!B41</f>
        <v>-5.3654526888471249E-4</v>
      </c>
    </row>
    <row r="43" spans="1:22">
      <c r="A43" t="str">
        <f>bitcoin_futures!A47</f>
        <v>26.02.2024</v>
      </c>
      <c r="B43">
        <f>ROUND(bitcoin_futures!D47/bitcoin_futures!B47, 0)</f>
        <v>1752</v>
      </c>
      <c r="C43">
        <f t="shared" si="8"/>
        <v>1757</v>
      </c>
      <c r="D43">
        <f t="shared" si="8"/>
        <v>51866.64</v>
      </c>
      <c r="E43">
        <f t="shared" si="1"/>
        <v>11220</v>
      </c>
      <c r="F43">
        <f>'Future Returns'!S43*F$4</f>
        <v>12937.5</v>
      </c>
      <c r="H43">
        <f t="shared" si="4"/>
        <v>64805.60000000002</v>
      </c>
      <c r="J43">
        <f>(C43-C42)*bitcoin_futures!B47</f>
        <v>0</v>
      </c>
      <c r="K43">
        <f>C43*bitcoin_futures!B47</f>
        <v>54677.840000000004</v>
      </c>
      <c r="L43">
        <f t="shared" si="5"/>
        <v>3443.7200000000012</v>
      </c>
      <c r="N43">
        <f>-'Future CF'!Q43</f>
        <v>-3540</v>
      </c>
      <c r="P43">
        <f t="shared" si="2"/>
        <v>65897.84</v>
      </c>
      <c r="Q43">
        <f t="shared" si="6"/>
        <v>-96.279999999998836</v>
      </c>
      <c r="R43">
        <f t="shared" si="3"/>
        <v>-3540</v>
      </c>
      <c r="S43">
        <f t="shared" si="7"/>
        <v>-1.4610494061717174E-3</v>
      </c>
      <c r="T43">
        <f>S43-(bitcoin_futures!S47/100/360)</f>
        <v>-1.6111605172828285E-3</v>
      </c>
      <c r="V43">
        <f>-'Future Returns'!Q43+Compare_IBIT_to_BTC!B42</f>
        <v>-1.1904335897894303E-3</v>
      </c>
    </row>
    <row r="44" spans="1:22">
      <c r="A44" t="str">
        <f>bitcoin_futures!A48</f>
        <v>27.02.2024</v>
      </c>
      <c r="B44">
        <f>ROUND(bitcoin_futures!D48/bitcoin_futures!B48, 0)</f>
        <v>1751</v>
      </c>
      <c r="C44">
        <f t="shared" si="8"/>
        <v>1757</v>
      </c>
      <c r="D44">
        <f t="shared" si="8"/>
        <v>51866.64</v>
      </c>
      <c r="E44">
        <f t="shared" si="1"/>
        <v>8890</v>
      </c>
      <c r="F44">
        <f>'Future Returns'!S44*F$4</f>
        <v>13822.5</v>
      </c>
      <c r="H44">
        <f t="shared" si="4"/>
        <v>65058.390000000021</v>
      </c>
      <c r="J44">
        <f>(C44-C43)*bitcoin_futures!B48</f>
        <v>0</v>
      </c>
      <c r="K44">
        <f>C44*bitcoin_futures!B48</f>
        <v>57260.630000000005</v>
      </c>
      <c r="L44">
        <f t="shared" si="5"/>
        <v>2582.7900000000009</v>
      </c>
      <c r="N44">
        <f>-'Future CF'!Q44</f>
        <v>-2330</v>
      </c>
      <c r="P44">
        <f t="shared" si="2"/>
        <v>66150.63</v>
      </c>
      <c r="Q44">
        <f t="shared" si="6"/>
        <v>252.79000000000087</v>
      </c>
      <c r="R44">
        <f t="shared" si="3"/>
        <v>-2329.9999999999927</v>
      </c>
      <c r="S44">
        <f t="shared" si="7"/>
        <v>3.8214299697523794E-3</v>
      </c>
      <c r="T44">
        <f>S44-(bitcoin_futures!S48/100/360)</f>
        <v>3.6714021919746018E-3</v>
      </c>
      <c r="V44">
        <f>-'Future Returns'!Q44+Compare_IBIT_to_BTC!B43</f>
        <v>5.095067791653439E-3</v>
      </c>
    </row>
    <row r="45" spans="1:22">
      <c r="A45" t="str">
        <f>bitcoin_futures!A49</f>
        <v>28.02.2024</v>
      </c>
      <c r="B45">
        <f>ROUND(bitcoin_futures!D49/bitcoin_futures!B49, 0)</f>
        <v>1752</v>
      </c>
      <c r="C45">
        <f t="shared" si="8"/>
        <v>1757</v>
      </c>
      <c r="D45">
        <f t="shared" si="8"/>
        <v>51866.64</v>
      </c>
      <c r="E45">
        <f t="shared" si="1"/>
        <v>5640</v>
      </c>
      <c r="F45">
        <f>'Future Returns'!S45*F$4</f>
        <v>14405</v>
      </c>
      <c r="H45">
        <f t="shared" si="4"/>
        <v>65076.410000000018</v>
      </c>
      <c r="J45">
        <f>(C45-C44)*bitcoin_futures!B49</f>
        <v>0</v>
      </c>
      <c r="K45">
        <f>C45*bitcoin_futures!B49</f>
        <v>60528.65</v>
      </c>
      <c r="L45">
        <f t="shared" si="5"/>
        <v>3268.0199999999968</v>
      </c>
      <c r="N45">
        <f>-'Future CF'!Q45</f>
        <v>-3250</v>
      </c>
      <c r="P45">
        <f t="shared" si="2"/>
        <v>66168.649999999994</v>
      </c>
      <c r="Q45">
        <f t="shared" si="6"/>
        <v>18.019999999996799</v>
      </c>
      <c r="R45">
        <f t="shared" si="3"/>
        <v>-3250.0000000000073</v>
      </c>
      <c r="S45">
        <f t="shared" si="7"/>
        <v>2.7233440609709887E-4</v>
      </c>
      <c r="T45">
        <f>S45-(bitcoin_futures!S49/100/360)</f>
        <v>1.2258440609709886E-4</v>
      </c>
      <c r="V45">
        <f>-'Future Returns'!Q45+Compare_IBIT_to_BTC!B44</f>
        <v>6.6869531404181726E-4</v>
      </c>
    </row>
    <row r="46" spans="1:22">
      <c r="A46" t="str">
        <f>bitcoin_futures!A50</f>
        <v>29.02.2024</v>
      </c>
      <c r="B46">
        <f>ROUND(bitcoin_futures!D50/bitcoin_futures!B50, 0)</f>
        <v>1752</v>
      </c>
      <c r="C46">
        <f t="shared" si="8"/>
        <v>1757</v>
      </c>
      <c r="D46">
        <f t="shared" si="8"/>
        <v>51866.64</v>
      </c>
      <c r="E46">
        <f t="shared" ref="E46:E78" si="9">E45+N46</f>
        <v>3750</v>
      </c>
      <c r="F46">
        <f>'Future Returns'!S46*F$4</f>
        <v>15217.5</v>
      </c>
      <c r="H46">
        <f t="shared" si="4"/>
        <v>64890.700000000019</v>
      </c>
      <c r="J46">
        <f>(C46-C45)*bitcoin_futures!B50</f>
        <v>0</v>
      </c>
      <c r="K46">
        <f>C46*bitcoin_futures!B50</f>
        <v>62232.94</v>
      </c>
      <c r="L46">
        <f t="shared" si="5"/>
        <v>1704.2900000000009</v>
      </c>
      <c r="N46">
        <f>-'Future CF'!Q46</f>
        <v>-1890</v>
      </c>
      <c r="P46">
        <f t="shared" si="2"/>
        <v>65982.94</v>
      </c>
      <c r="Q46">
        <f t="shared" si="6"/>
        <v>-185.70999999999913</v>
      </c>
      <c r="R46">
        <f t="shared" si="3"/>
        <v>-1889.9999999999927</v>
      </c>
      <c r="S46">
        <f t="shared" si="7"/>
        <v>-2.8145153883715871E-3</v>
      </c>
      <c r="T46">
        <f>S46-(bitcoin_futures!S50/100/360)</f>
        <v>-2.9644320550382538E-3</v>
      </c>
      <c r="V46">
        <f>-'Future Returns'!Q46+Compare_IBIT_to_BTC!B45</f>
        <v>-2.8930293044040316E-3</v>
      </c>
    </row>
    <row r="47" spans="1:22">
      <c r="A47" t="str">
        <f>bitcoin_futures!A51</f>
        <v>01.03.2024</v>
      </c>
      <c r="B47">
        <f>ROUND(bitcoin_futures!D51/bitcoin_futures!B51, 0)</f>
        <v>1739</v>
      </c>
      <c r="C47">
        <f t="shared" si="8"/>
        <v>1757</v>
      </c>
      <c r="D47">
        <f t="shared" si="8"/>
        <v>51866.64</v>
      </c>
      <c r="E47">
        <f t="shared" si="9"/>
        <v>2685</v>
      </c>
      <c r="F47">
        <f>'Future Returns'!S47*F$4</f>
        <v>15690</v>
      </c>
      <c r="H47">
        <f t="shared" si="4"/>
        <v>64827.190000000017</v>
      </c>
      <c r="J47">
        <f>(C47-C46)*bitcoin_futures!B51</f>
        <v>0</v>
      </c>
      <c r="K47">
        <f>C47*bitcoin_futures!B51</f>
        <v>63234.43</v>
      </c>
      <c r="L47">
        <f t="shared" si="5"/>
        <v>1001.489999999998</v>
      </c>
      <c r="N47">
        <f>-'Future CF'!Q47</f>
        <v>-1065</v>
      </c>
      <c r="P47">
        <f t="shared" si="2"/>
        <v>65919.429999999993</v>
      </c>
      <c r="Q47">
        <f t="shared" si="6"/>
        <v>-63.510000000002037</v>
      </c>
      <c r="R47">
        <f t="shared" si="3"/>
        <v>-1065.0000000000073</v>
      </c>
      <c r="S47">
        <f t="shared" si="7"/>
        <v>-9.6344886477328531E-4</v>
      </c>
      <c r="T47">
        <f>S47-(bitcoin_futures!S51/100/360)</f>
        <v>-1.1130877536621741E-3</v>
      </c>
      <c r="V47">
        <f>-'Future Returns'!Q47+Compare_IBIT_to_BTC!B46</f>
        <v>-8.7680421664958208E-4</v>
      </c>
    </row>
    <row r="48" spans="1:22">
      <c r="A48" t="str">
        <f>bitcoin_futures!A52</f>
        <v>04.03.2024</v>
      </c>
      <c r="B48">
        <f>ROUND(bitcoin_futures!D52/bitcoin_futures!B52, 0)</f>
        <v>1747</v>
      </c>
      <c r="C48">
        <f t="shared" si="8"/>
        <v>1757</v>
      </c>
      <c r="D48">
        <f t="shared" si="8"/>
        <v>51866.64</v>
      </c>
      <c r="E48">
        <f t="shared" si="9"/>
        <v>-1970</v>
      </c>
      <c r="F48">
        <f>'Future Returns'!S48*F$4</f>
        <v>15956.25</v>
      </c>
      <c r="H48">
        <f t="shared" si="4"/>
        <v>64845.810000000019</v>
      </c>
      <c r="J48">
        <f>(C48-C47)*bitcoin_futures!B52</f>
        <v>0</v>
      </c>
      <c r="K48">
        <f>C48*bitcoin_futures!B52</f>
        <v>67908.05</v>
      </c>
      <c r="L48">
        <f t="shared" si="5"/>
        <v>4673.6200000000026</v>
      </c>
      <c r="N48">
        <f>-'Future CF'!Q48</f>
        <v>-4655</v>
      </c>
      <c r="P48">
        <f t="shared" si="2"/>
        <v>65938.05</v>
      </c>
      <c r="Q48">
        <f t="shared" si="6"/>
        <v>18.620000000002619</v>
      </c>
      <c r="R48">
        <f t="shared" si="3"/>
        <v>-4654.9999999999927</v>
      </c>
      <c r="S48">
        <f t="shared" si="7"/>
        <v>2.8238627014299963E-4</v>
      </c>
      <c r="T48">
        <f>S48-(bitcoin_futures!S52/100/360)</f>
        <v>1.3271960347633298E-4</v>
      </c>
      <c r="V48">
        <f>-'Future Returns'!Q48+Compare_IBIT_to_BTC!B47</f>
        <v>9.7561591454813079E-4</v>
      </c>
    </row>
    <row r="49" spans="1:22">
      <c r="A49" t="str">
        <f>bitcoin_futures!A53</f>
        <v>05.03.2024</v>
      </c>
      <c r="B49">
        <f>ROUND(bitcoin_futures!D53/bitcoin_futures!B53, 0)</f>
        <v>1768</v>
      </c>
      <c r="C49">
        <f t="shared" si="8"/>
        <v>1757</v>
      </c>
      <c r="D49">
        <f t="shared" si="8"/>
        <v>51866.64</v>
      </c>
      <c r="E49">
        <f t="shared" si="9"/>
        <v>4085</v>
      </c>
      <c r="F49">
        <f>'Future Returns'!S49*F$4</f>
        <v>17120</v>
      </c>
      <c r="H49">
        <f t="shared" si="4"/>
        <v>65050.000000000022</v>
      </c>
      <c r="J49">
        <f>(C49-C48)*bitcoin_futures!B53</f>
        <v>0</v>
      </c>
      <c r="K49">
        <f>C49*bitcoin_futures!B53</f>
        <v>62057.24</v>
      </c>
      <c r="L49">
        <f t="shared" si="5"/>
        <v>-5850.8100000000049</v>
      </c>
      <c r="N49">
        <f>-'Future CF'!Q49</f>
        <v>6055</v>
      </c>
      <c r="P49">
        <f t="shared" si="2"/>
        <v>66142.239999999991</v>
      </c>
      <c r="Q49">
        <f t="shared" si="6"/>
        <v>204.18999999999505</v>
      </c>
      <c r="R49">
        <f t="shared" si="3"/>
        <v>6054.9999999999927</v>
      </c>
      <c r="S49">
        <f t="shared" si="7"/>
        <v>3.0871346358997682E-3</v>
      </c>
      <c r="T49">
        <f>S49-(bitcoin_futures!S53/100/360)</f>
        <v>2.9379679692331014E-3</v>
      </c>
      <c r="V49">
        <f>-'Future Returns'!Q49+Compare_IBIT_to_BTC!B48</f>
        <v>2.2621499860961958E-3</v>
      </c>
    </row>
    <row r="50" spans="1:22">
      <c r="A50" t="str">
        <f>bitcoin_futures!A54</f>
        <v>06.03.2024</v>
      </c>
      <c r="B50">
        <f>ROUND(bitcoin_futures!D54/bitcoin_futures!B54, 0)</f>
        <v>1754</v>
      </c>
      <c r="C50">
        <f t="shared" si="8"/>
        <v>1757</v>
      </c>
      <c r="D50">
        <f t="shared" si="8"/>
        <v>51866.64</v>
      </c>
      <c r="E50">
        <f t="shared" si="9"/>
        <v>-1250</v>
      </c>
      <c r="F50">
        <f>'Future Returns'!S50*F$4</f>
        <v>15606.25</v>
      </c>
      <c r="H50">
        <f t="shared" si="4"/>
        <v>64933.290000000023</v>
      </c>
      <c r="J50">
        <f>(C50-C49)*bitcoin_futures!B54</f>
        <v>0</v>
      </c>
      <c r="K50">
        <f>C50*bitcoin_futures!B54</f>
        <v>67275.53</v>
      </c>
      <c r="L50">
        <f t="shared" si="5"/>
        <v>5218.2900000000009</v>
      </c>
      <c r="N50">
        <f>-'Future CF'!Q50</f>
        <v>-5335</v>
      </c>
      <c r="P50">
        <f t="shared" si="2"/>
        <v>66025.53</v>
      </c>
      <c r="Q50">
        <f t="shared" si="6"/>
        <v>-116.70999999999913</v>
      </c>
      <c r="R50">
        <f t="shared" si="3"/>
        <v>-5334.9999999999927</v>
      </c>
      <c r="S50">
        <f t="shared" si="7"/>
        <v>-1.7676495743388827E-3</v>
      </c>
      <c r="T50">
        <f>S50-(bitcoin_futures!S54/100/360)</f>
        <v>-1.916871796561105E-3</v>
      </c>
      <c r="V50">
        <f>-'Future Returns'!Q50+Compare_IBIT_to_BTC!B49</f>
        <v>-1.3742198452412757E-3</v>
      </c>
    </row>
    <row r="51" spans="1:22">
      <c r="A51" t="str">
        <f>bitcoin_futures!A55</f>
        <v>07.03.2024</v>
      </c>
      <c r="B51">
        <f>ROUND(bitcoin_futures!D55/bitcoin_futures!B55, 0)</f>
        <v>1756</v>
      </c>
      <c r="C51">
        <f t="shared" si="8"/>
        <v>1757</v>
      </c>
      <c r="D51">
        <f t="shared" si="8"/>
        <v>51866.64</v>
      </c>
      <c r="E51">
        <f t="shared" si="9"/>
        <v>-1855</v>
      </c>
      <c r="F51">
        <f>'Future Returns'!S51*F$4</f>
        <v>16940</v>
      </c>
      <c r="H51">
        <f t="shared" si="4"/>
        <v>64925.670000000027</v>
      </c>
      <c r="J51">
        <f>(C51-C50)*bitcoin_futures!B55</f>
        <v>0</v>
      </c>
      <c r="K51">
        <f>C51*bitcoin_futures!B55</f>
        <v>67872.91</v>
      </c>
      <c r="L51">
        <f t="shared" si="5"/>
        <v>597.38000000000466</v>
      </c>
      <c r="N51">
        <f>-'Future CF'!Q51</f>
        <v>-605</v>
      </c>
      <c r="P51">
        <f t="shared" si="2"/>
        <v>66017.91</v>
      </c>
      <c r="Q51">
        <f t="shared" si="6"/>
        <v>-7.6199999999953434</v>
      </c>
      <c r="R51">
        <f t="shared" si="3"/>
        <v>-605</v>
      </c>
      <c r="S51">
        <f t="shared" si="7"/>
        <v>-1.1542322378874677E-4</v>
      </c>
      <c r="T51">
        <f>S51-(bitcoin_futures!S55/100/360)</f>
        <v>-2.6481211267763568E-4</v>
      </c>
      <c r="V51">
        <f>-'Future Returns'!Q51+Compare_IBIT_to_BTC!B50</f>
        <v>-4.8968399059717491E-5</v>
      </c>
    </row>
    <row r="52" spans="1:22">
      <c r="A52" t="str">
        <f>bitcoin_futures!A56</f>
        <v>08.03.2024</v>
      </c>
      <c r="B52">
        <f>ROUND(bitcoin_futures!D56/bitcoin_futures!B56, 0)</f>
        <v>1752</v>
      </c>
      <c r="C52">
        <f t="shared" si="8"/>
        <v>1757</v>
      </c>
      <c r="D52">
        <f t="shared" si="8"/>
        <v>51866.64</v>
      </c>
      <c r="E52">
        <f t="shared" si="9"/>
        <v>-3295</v>
      </c>
      <c r="F52">
        <f>'Future Returns'!S52*F$4</f>
        <v>17091.25</v>
      </c>
      <c r="H52">
        <f t="shared" si="4"/>
        <v>65102.110000000015</v>
      </c>
      <c r="J52">
        <f>(C52-C51)*bitcoin_futures!B56</f>
        <v>0</v>
      </c>
      <c r="K52">
        <f>C52*bitcoin_futures!B56</f>
        <v>69489.349999999991</v>
      </c>
      <c r="L52">
        <f t="shared" si="5"/>
        <v>1616.4399999999878</v>
      </c>
      <c r="N52">
        <f>-'Future CF'!Q52</f>
        <v>-1440</v>
      </c>
      <c r="P52">
        <f t="shared" si="2"/>
        <v>66194.349999999991</v>
      </c>
      <c r="Q52">
        <f t="shared" si="6"/>
        <v>176.43999999998778</v>
      </c>
      <c r="R52">
        <f t="shared" si="3"/>
        <v>-1440</v>
      </c>
      <c r="S52">
        <f t="shared" si="7"/>
        <v>2.6654842898221343E-3</v>
      </c>
      <c r="T52">
        <f>S52-(bitcoin_futures!S56/100/360)</f>
        <v>2.5163176231554675E-3</v>
      </c>
      <c r="V52">
        <f>-'Future Returns'!Q52+Compare_IBIT_to_BTC!B51</f>
        <v>2.7522776502357134E-3</v>
      </c>
    </row>
    <row r="53" spans="1:22">
      <c r="A53" t="str">
        <f>bitcoin_futures!A57</f>
        <v>11.03.2024</v>
      </c>
      <c r="B53">
        <f>ROUND(bitcoin_futures!D57/bitcoin_futures!B57, 0)</f>
        <v>1762</v>
      </c>
      <c r="C53">
        <f t="shared" si="8"/>
        <v>1757</v>
      </c>
      <c r="D53">
        <f t="shared" si="8"/>
        <v>51866.64</v>
      </c>
      <c r="E53">
        <f t="shared" si="9"/>
        <v>-6150</v>
      </c>
      <c r="F53">
        <f>'Future Returns'!S53*F$4</f>
        <v>17451.25</v>
      </c>
      <c r="H53">
        <f t="shared" si="4"/>
        <v>65005.60000000002</v>
      </c>
      <c r="J53">
        <f>(C53-C52)*bitcoin_futures!B57</f>
        <v>0</v>
      </c>
      <c r="K53">
        <f>C53*bitcoin_futures!B57</f>
        <v>72247.839999999997</v>
      </c>
      <c r="L53">
        <f t="shared" si="5"/>
        <v>2758.4900000000052</v>
      </c>
      <c r="N53">
        <f>-'Future CF'!Q53</f>
        <v>-2855</v>
      </c>
      <c r="P53">
        <f t="shared" si="2"/>
        <v>66097.84</v>
      </c>
      <c r="Q53">
        <f t="shared" si="6"/>
        <v>-96.509999999994761</v>
      </c>
      <c r="R53">
        <f t="shared" si="3"/>
        <v>-2855</v>
      </c>
      <c r="S53">
        <f t="shared" si="7"/>
        <v>-1.4601082274397282E-3</v>
      </c>
      <c r="T53">
        <f>S53-(bitcoin_futures!S57/100/360)</f>
        <v>-1.6095248941063948E-3</v>
      </c>
      <c r="V53">
        <f>-'Future Returns'!Q53+Compare_IBIT_to_BTC!B52</f>
        <v>-1.2030624230348688E-3</v>
      </c>
    </row>
    <row r="54" spans="1:22">
      <c r="A54" t="str">
        <f>bitcoin_futures!A58</f>
        <v>12.03.2024</v>
      </c>
      <c r="B54">
        <f>ROUND(bitcoin_futures!D58/bitcoin_futures!B58, 0)</f>
        <v>1756</v>
      </c>
      <c r="C54">
        <f t="shared" si="8"/>
        <v>1757</v>
      </c>
      <c r="D54">
        <f t="shared" si="8"/>
        <v>51866.64</v>
      </c>
      <c r="E54">
        <f t="shared" si="9"/>
        <v>-5290</v>
      </c>
      <c r="F54">
        <f>'Future Returns'!S54*F$4</f>
        <v>18165</v>
      </c>
      <c r="H54">
        <f t="shared" si="4"/>
        <v>65180.370000000024</v>
      </c>
      <c r="J54">
        <f>(C54-C53)*bitcoin_futures!B58</f>
        <v>0</v>
      </c>
      <c r="K54">
        <f>C54*bitcoin_futures!B58</f>
        <v>71562.61</v>
      </c>
      <c r="L54">
        <f t="shared" si="5"/>
        <v>-685.22999999999593</v>
      </c>
      <c r="N54">
        <f>-'Future CF'!Q54</f>
        <v>860</v>
      </c>
      <c r="P54">
        <f t="shared" si="2"/>
        <v>66272.61</v>
      </c>
      <c r="Q54">
        <f t="shared" si="6"/>
        <v>174.77000000000407</v>
      </c>
      <c r="R54">
        <f t="shared" si="3"/>
        <v>860</v>
      </c>
      <c r="S54">
        <f t="shared" si="7"/>
        <v>2.6371377255249803E-3</v>
      </c>
      <c r="T54">
        <f>S54-(bitcoin_futures!S58/100/360)</f>
        <v>2.4877488366360913E-3</v>
      </c>
      <c r="V54">
        <f>-'Future Returns'!Q54+Compare_IBIT_to_BTC!B53</f>
        <v>2.3515124544678384E-3</v>
      </c>
    </row>
    <row r="55" spans="1:22">
      <c r="A55" t="str">
        <f>bitcoin_futures!A59</f>
        <v>13.03.2024</v>
      </c>
      <c r="B55">
        <f>ROUND(bitcoin_futures!D59/bitcoin_futures!B59, 0)</f>
        <v>1743</v>
      </c>
      <c r="C55">
        <f t="shared" si="8"/>
        <v>1757</v>
      </c>
      <c r="D55">
        <f t="shared" si="8"/>
        <v>51866.64</v>
      </c>
      <c r="E55">
        <f t="shared" si="9"/>
        <v>-7405</v>
      </c>
      <c r="F55">
        <f>'Future Returns'!S55*F$4</f>
        <v>17950</v>
      </c>
      <c r="H55">
        <f t="shared" si="4"/>
        <v>65208.910000000033</v>
      </c>
      <c r="J55">
        <f>(C55-C54)*bitcoin_futures!B59</f>
        <v>0</v>
      </c>
      <c r="K55">
        <f>C55*bitcoin_futures!B59</f>
        <v>73706.150000000009</v>
      </c>
      <c r="L55">
        <f t="shared" si="5"/>
        <v>2143.5400000000081</v>
      </c>
      <c r="N55">
        <f>-'Future CF'!Q55</f>
        <v>-2115</v>
      </c>
      <c r="P55">
        <f t="shared" si="2"/>
        <v>66301.150000000009</v>
      </c>
      <c r="Q55">
        <f t="shared" si="6"/>
        <v>28.540000000008149</v>
      </c>
      <c r="R55">
        <f t="shared" si="3"/>
        <v>-2115</v>
      </c>
      <c r="S55">
        <f t="shared" si="7"/>
        <v>4.3046010514158719E-4</v>
      </c>
      <c r="T55">
        <f>S55-(bitcoin_futures!S59/100/360)</f>
        <v>2.8098788291936496E-4</v>
      </c>
      <c r="V55">
        <f>-'Future Returns'!Q55+Compare_IBIT_to_BTC!B54</f>
        <v>4.9652682554536878E-4</v>
      </c>
    </row>
    <row r="56" spans="1:22">
      <c r="A56" t="str">
        <f>bitcoin_futures!A60</f>
        <v>14.03.2024</v>
      </c>
      <c r="B56">
        <f>ROUND(bitcoin_futures!D60/bitcoin_futures!B60, 0)</f>
        <v>1760</v>
      </c>
      <c r="C56">
        <f t="shared" si="8"/>
        <v>1757</v>
      </c>
      <c r="D56">
        <f t="shared" si="8"/>
        <v>51866.64</v>
      </c>
      <c r="E56">
        <f t="shared" si="9"/>
        <v>-3090</v>
      </c>
      <c r="F56">
        <f>'Future Returns'!S56*F$4</f>
        <v>18478.75</v>
      </c>
      <c r="H56">
        <f t="shared" si="4"/>
        <v>65236.830000000016</v>
      </c>
      <c r="J56">
        <f>(C56-C55)*bitcoin_futures!B60</f>
        <v>0</v>
      </c>
      <c r="K56">
        <f>C56*bitcoin_futures!B60</f>
        <v>69419.069999999992</v>
      </c>
      <c r="L56">
        <f t="shared" si="5"/>
        <v>-4287.0800000000163</v>
      </c>
      <c r="N56">
        <f>-'Future CF'!Q56</f>
        <v>4315</v>
      </c>
      <c r="P56">
        <f t="shared" si="2"/>
        <v>66329.069999999992</v>
      </c>
      <c r="Q56">
        <f t="shared" si="6"/>
        <v>27.919999999983702</v>
      </c>
      <c r="R56">
        <f t="shared" si="3"/>
        <v>4315</v>
      </c>
      <c r="S56">
        <f t="shared" si="7"/>
        <v>4.2093157645635171E-4</v>
      </c>
      <c r="T56">
        <f>S56-(bitcoin_futures!S60/100/360)</f>
        <v>2.7170935423412952E-4</v>
      </c>
      <c r="V56">
        <f>-'Future Returns'!Q56+Compare_IBIT_to_BTC!B55</f>
        <v>2.1338494261468471E-4</v>
      </c>
    </row>
    <row r="57" spans="1:22" s="3" customFormat="1">
      <c r="A57" s="3" t="str">
        <f>bitcoin_futures!A61</f>
        <v>15.03.2024</v>
      </c>
      <c r="B57">
        <f>ROUND(bitcoin_futures!D61/bitcoin_futures!B61, 0)</f>
        <v>1770</v>
      </c>
      <c r="C57" s="3">
        <f>B57</f>
        <v>1770</v>
      </c>
      <c r="D57" s="3">
        <f>B57*bitcoin_futures!B61</f>
        <v>69720.3</v>
      </c>
      <c r="E57">
        <f t="shared" si="9"/>
        <v>-2655</v>
      </c>
      <c r="F57" s="3">
        <f>'Future Returns'!S57*F$4</f>
        <v>17590</v>
      </c>
      <c r="H57">
        <f t="shared" si="4"/>
        <v>65460.990000000027</v>
      </c>
      <c r="J57">
        <f>(C57-C56)*bitcoin_futures!B61</f>
        <v>512.07000000000005</v>
      </c>
      <c r="K57">
        <f>C57*bitcoin_futures!B61</f>
        <v>69720.3</v>
      </c>
      <c r="L57">
        <f t="shared" si="5"/>
        <v>-210.83999999998957</v>
      </c>
      <c r="N57">
        <f>-'Future CF'!Q57</f>
        <v>435</v>
      </c>
      <c r="P57">
        <f t="shared" si="2"/>
        <v>67065.3</v>
      </c>
      <c r="Q57">
        <f t="shared" si="6"/>
        <v>224.16000000001043</v>
      </c>
      <c r="R57">
        <f t="shared" si="3"/>
        <v>947.07</v>
      </c>
      <c r="S57">
        <f t="shared" si="7"/>
        <v>3.3424140352762222E-3</v>
      </c>
      <c r="T57">
        <f>S57-(bitcoin_futures!S61/100/360)</f>
        <v>3.1931918130540002E-3</v>
      </c>
      <c r="V57">
        <f>-'Future Returns'!Q57+Compare_IBIT_to_BTC!B56</f>
        <v>3.2127942293091005E-3</v>
      </c>
    </row>
    <row r="58" spans="1:22">
      <c r="A58" t="str">
        <f>bitcoin_futures!A62</f>
        <v>18.03.2024</v>
      </c>
      <c r="B58">
        <f>ROUND(bitcoin_futures!D62/bitcoin_futures!B62, 0)</f>
        <v>1761</v>
      </c>
      <c r="C58">
        <f t="shared" ref="C58:D77" si="10">C$57</f>
        <v>1770</v>
      </c>
      <c r="D58">
        <f t="shared" si="10"/>
        <v>69720.3</v>
      </c>
      <c r="E58">
        <f t="shared" si="9"/>
        <v>-595</v>
      </c>
      <c r="F58">
        <f>'Future Returns'!S58*F$4</f>
        <v>17481.25</v>
      </c>
      <c r="H58">
        <f t="shared" si="4"/>
        <v>65308.49000000002</v>
      </c>
      <c r="J58">
        <f>(C58-C57)*bitcoin_futures!B62</f>
        <v>0</v>
      </c>
      <c r="K58">
        <f>C58*bitcoin_futures!B62</f>
        <v>67507.8</v>
      </c>
      <c r="L58">
        <f t="shared" si="5"/>
        <v>-2212.5</v>
      </c>
      <c r="N58">
        <f>-'Future CF'!Q58</f>
        <v>2060</v>
      </c>
      <c r="P58">
        <f t="shared" si="2"/>
        <v>66912.800000000003</v>
      </c>
      <c r="Q58">
        <f t="shared" si="6"/>
        <v>-152.5</v>
      </c>
      <c r="R58">
        <f t="shared" si="3"/>
        <v>2060</v>
      </c>
      <c r="S58">
        <f t="shared" si="7"/>
        <v>-2.2790856159060745E-3</v>
      </c>
      <c r="T58">
        <f>S58-(bitcoin_futures!S62/100/360)</f>
        <v>-2.4290578381282969E-3</v>
      </c>
      <c r="V58">
        <f>-'Future Returns'!Q58+Compare_IBIT_to_BTC!B57</f>
        <v>-2.2738067651818968E-3</v>
      </c>
    </row>
    <row r="59" spans="1:22">
      <c r="A59" t="str">
        <f>bitcoin_futures!A63</f>
        <v>19.03.2024</v>
      </c>
      <c r="B59">
        <f>ROUND(bitcoin_futures!D63/bitcoin_futures!B63, 0)</f>
        <v>1764</v>
      </c>
      <c r="C59">
        <f t="shared" si="10"/>
        <v>1770</v>
      </c>
      <c r="D59">
        <f t="shared" si="10"/>
        <v>69720.3</v>
      </c>
      <c r="E59">
        <f t="shared" si="9"/>
        <v>2010</v>
      </c>
      <c r="F59">
        <f>'Future Returns'!S59*F$4</f>
        <v>16966.25</v>
      </c>
      <c r="H59">
        <f t="shared" si="4"/>
        <v>65364.690000000024</v>
      </c>
      <c r="J59">
        <f>(C59-C58)*bitcoin_futures!B63</f>
        <v>0</v>
      </c>
      <c r="K59">
        <f>C59*bitcoin_futures!B63</f>
        <v>64959.000000000007</v>
      </c>
      <c r="L59">
        <f t="shared" si="5"/>
        <v>-2548.7999999999956</v>
      </c>
      <c r="N59">
        <f>-'Future CF'!Q59</f>
        <v>2605</v>
      </c>
      <c r="P59">
        <f t="shared" si="2"/>
        <v>66969</v>
      </c>
      <c r="Q59">
        <f t="shared" si="6"/>
        <v>56.200000000004366</v>
      </c>
      <c r="R59">
        <f t="shared" si="3"/>
        <v>2604.9999999999927</v>
      </c>
      <c r="S59">
        <f t="shared" si="7"/>
        <v>8.3919425405791287E-4</v>
      </c>
      <c r="T59">
        <f>S59-(bitcoin_futures!S63/100/360)</f>
        <v>6.8941647628013511E-4</v>
      </c>
      <c r="V59">
        <f>-'Future Returns'!Q59+Compare_IBIT_to_BTC!B58</f>
        <v>6.2939197551702131E-4</v>
      </c>
    </row>
    <row r="60" spans="1:22">
      <c r="A60" t="str">
        <f>bitcoin_futures!A64</f>
        <v>20.03.2024</v>
      </c>
      <c r="B60">
        <f>ROUND(bitcoin_futures!D64/bitcoin_futures!B64, 0)</f>
        <v>1746</v>
      </c>
      <c r="C60">
        <f t="shared" si="10"/>
        <v>1770</v>
      </c>
      <c r="D60">
        <f t="shared" si="10"/>
        <v>69720.3</v>
      </c>
      <c r="E60">
        <f t="shared" si="9"/>
        <v>580</v>
      </c>
      <c r="F60">
        <f>'Future Returns'!S60*F$4</f>
        <v>16315</v>
      </c>
      <c r="H60">
        <f t="shared" si="4"/>
        <v>65439.190000000017</v>
      </c>
      <c r="J60">
        <f>(C60-C59)*bitcoin_futures!B64</f>
        <v>0</v>
      </c>
      <c r="K60">
        <f>C60*bitcoin_futures!B64</f>
        <v>66463.5</v>
      </c>
      <c r="L60">
        <f t="shared" si="5"/>
        <v>1504.4999999999927</v>
      </c>
      <c r="N60">
        <f>-'Future CF'!Q60</f>
        <v>-1430</v>
      </c>
      <c r="P60">
        <f t="shared" si="2"/>
        <v>67043.5</v>
      </c>
      <c r="Q60">
        <f t="shared" si="6"/>
        <v>74.499999999992724</v>
      </c>
      <c r="R60">
        <f t="shared" si="3"/>
        <v>-1429.9999999999927</v>
      </c>
      <c r="S60">
        <f t="shared" si="7"/>
        <v>1.1112188355320459E-3</v>
      </c>
      <c r="T60">
        <f>S60-(bitcoin_futures!S64/100/360)</f>
        <v>9.6188550219871252E-4</v>
      </c>
      <c r="V60">
        <f>-'Future Returns'!Q60+Compare_IBIT_to_BTC!B59</f>
        <v>1.2484123451695708E-3</v>
      </c>
    </row>
    <row r="61" spans="1:22">
      <c r="A61" t="str">
        <f>bitcoin_futures!A65</f>
        <v>21.03.2024</v>
      </c>
      <c r="B61">
        <f>ROUND(bitcoin_futures!D65/bitcoin_futures!B65, 0)</f>
        <v>1757</v>
      </c>
      <c r="C61">
        <f t="shared" si="10"/>
        <v>1770</v>
      </c>
      <c r="D61">
        <f t="shared" si="10"/>
        <v>69720.3</v>
      </c>
      <c r="E61">
        <f t="shared" si="9"/>
        <v>1140</v>
      </c>
      <c r="F61">
        <f>'Future Returns'!S61*F$4</f>
        <v>16672.5</v>
      </c>
      <c r="H61">
        <f t="shared" si="4"/>
        <v>65291.190000000017</v>
      </c>
      <c r="J61">
        <f>(C61-C60)*bitcoin_futures!B65</f>
        <v>0</v>
      </c>
      <c r="K61">
        <f>C61*bitcoin_futures!B65</f>
        <v>65755.5</v>
      </c>
      <c r="L61">
        <f t="shared" si="5"/>
        <v>-708</v>
      </c>
      <c r="N61">
        <f>-'Future CF'!Q61</f>
        <v>560</v>
      </c>
      <c r="P61">
        <f t="shared" si="2"/>
        <v>66895.5</v>
      </c>
      <c r="Q61">
        <f t="shared" si="6"/>
        <v>-148</v>
      </c>
      <c r="R61">
        <f t="shared" si="3"/>
        <v>560</v>
      </c>
      <c r="S61">
        <f t="shared" si="7"/>
        <v>-2.2124059166909581E-3</v>
      </c>
      <c r="T61">
        <f>S61-(bitcoin_futures!S65/100/360)</f>
        <v>-2.3616003611354026E-3</v>
      </c>
      <c r="V61">
        <f>-'Future Returns'!Q61+Compare_IBIT_to_BTC!B60</f>
        <v>-2.2554023535171098E-3</v>
      </c>
    </row>
    <row r="62" spans="1:22">
      <c r="A62" t="str">
        <f>bitcoin_futures!A66</f>
        <v>22.03.2024</v>
      </c>
      <c r="B62">
        <f>ROUND(bitcoin_futures!D66/bitcoin_futures!B66, 0)</f>
        <v>1752</v>
      </c>
      <c r="C62">
        <f t="shared" si="10"/>
        <v>1770</v>
      </c>
      <c r="D62">
        <f t="shared" si="10"/>
        <v>69720.3</v>
      </c>
      <c r="E62">
        <f t="shared" si="9"/>
        <v>2555</v>
      </c>
      <c r="F62">
        <f>'Future Returns'!S62*F$4</f>
        <v>16532.5</v>
      </c>
      <c r="H62">
        <f t="shared" si="4"/>
        <v>65396.390000000014</v>
      </c>
      <c r="J62">
        <f>(C62-C61)*bitcoin_futures!B66</f>
        <v>0</v>
      </c>
      <c r="K62">
        <f>C62*bitcoin_futures!B66</f>
        <v>64445.7</v>
      </c>
      <c r="L62">
        <f t="shared" si="5"/>
        <v>-1309.8000000000029</v>
      </c>
      <c r="N62">
        <f>-'Future CF'!Q62</f>
        <v>1415</v>
      </c>
      <c r="P62">
        <f t="shared" si="2"/>
        <v>67000.7</v>
      </c>
      <c r="Q62">
        <f t="shared" si="6"/>
        <v>105.19999999999709</v>
      </c>
      <c r="R62">
        <f t="shared" si="3"/>
        <v>1415</v>
      </c>
      <c r="S62">
        <f t="shared" si="7"/>
        <v>1.5701328493582468E-3</v>
      </c>
      <c r="T62">
        <f>S62-(bitcoin_futures!S66/100/360)</f>
        <v>1.4207995160249135E-3</v>
      </c>
      <c r="V62">
        <f>-'Future Returns'!Q62+Compare_IBIT_to_BTC!B61</f>
        <v>1.4780015463647378E-3</v>
      </c>
    </row>
    <row r="63" spans="1:22">
      <c r="A63" t="str">
        <f>bitcoin_futures!A67</f>
        <v>25.03.2024</v>
      </c>
      <c r="B63">
        <f>ROUND(bitcoin_futures!D67/bitcoin_futures!B67, 0)</f>
        <v>1746</v>
      </c>
      <c r="C63">
        <f t="shared" si="10"/>
        <v>1770</v>
      </c>
      <c r="D63">
        <f t="shared" si="10"/>
        <v>69720.3</v>
      </c>
      <c r="E63">
        <f t="shared" si="9"/>
        <v>-4655</v>
      </c>
      <c r="F63">
        <f>'Future Returns'!S63*F$4</f>
        <v>16178.75</v>
      </c>
      <c r="H63">
        <f t="shared" si="4"/>
        <v>65514.190000000017</v>
      </c>
      <c r="J63">
        <f>(C63-C62)*bitcoin_futures!B67</f>
        <v>0</v>
      </c>
      <c r="K63">
        <f>C63*bitcoin_futures!B67</f>
        <v>71773.5</v>
      </c>
      <c r="L63">
        <f t="shared" si="5"/>
        <v>7327.8000000000029</v>
      </c>
      <c r="N63">
        <f>-'Future CF'!Q63</f>
        <v>-7210</v>
      </c>
      <c r="P63">
        <f t="shared" si="2"/>
        <v>67118.5</v>
      </c>
      <c r="Q63">
        <f t="shared" si="6"/>
        <v>117.80000000000291</v>
      </c>
      <c r="R63">
        <f t="shared" si="3"/>
        <v>-7210</v>
      </c>
      <c r="S63">
        <f t="shared" si="7"/>
        <v>1.755104777371409E-3</v>
      </c>
      <c r="T63">
        <f>S63-(bitcoin_futures!S67/100/360)</f>
        <v>1.6054381107047423E-3</v>
      </c>
      <c r="V63">
        <f>-'Future Returns'!Q63+Compare_IBIT_to_BTC!B62</f>
        <v>2.2934522680445879E-3</v>
      </c>
    </row>
    <row r="64" spans="1:22">
      <c r="A64" t="str">
        <f>bitcoin_futures!A68</f>
        <v>26.03.2024</v>
      </c>
      <c r="B64">
        <f>ROUND(bitcoin_futures!D68/bitcoin_futures!B68, 0)</f>
        <v>1761</v>
      </c>
      <c r="C64">
        <f t="shared" si="10"/>
        <v>1770</v>
      </c>
      <c r="D64">
        <f t="shared" si="10"/>
        <v>69720.3</v>
      </c>
      <c r="E64">
        <f t="shared" si="9"/>
        <v>-2940</v>
      </c>
      <c r="F64">
        <f>'Future Returns'!S64*F$4</f>
        <v>17981.25</v>
      </c>
      <c r="H64">
        <f t="shared" si="4"/>
        <v>65600.790000000023</v>
      </c>
      <c r="J64">
        <f>(C64-C63)*bitcoin_futures!B68</f>
        <v>0</v>
      </c>
      <c r="K64">
        <f>C64*bitcoin_futures!B68</f>
        <v>70145.100000000006</v>
      </c>
      <c r="L64">
        <f t="shared" si="5"/>
        <v>-1628.3999999999942</v>
      </c>
      <c r="N64">
        <f>-'Future CF'!Q64</f>
        <v>1715</v>
      </c>
      <c r="P64">
        <f t="shared" si="2"/>
        <v>67205.100000000006</v>
      </c>
      <c r="Q64">
        <f t="shared" si="6"/>
        <v>86.600000000005821</v>
      </c>
      <c r="R64">
        <f t="shared" si="3"/>
        <v>1715</v>
      </c>
      <c r="S64">
        <f t="shared" si="7"/>
        <v>1.2885926812102922E-3</v>
      </c>
      <c r="T64">
        <f>S64-(bitcoin_futures!S68/100/360)</f>
        <v>1.1392037923214035E-3</v>
      </c>
      <c r="V64">
        <f>-'Future Returns'!Q64+Compare_IBIT_to_BTC!B63</f>
        <v>1.1562427809830265E-3</v>
      </c>
    </row>
    <row r="65" spans="1:22">
      <c r="A65" t="str">
        <f>bitcoin_futures!A69</f>
        <v>27.03.2024</v>
      </c>
      <c r="B65">
        <f>ROUND(bitcoin_futures!D69/bitcoin_futures!B69, 0)</f>
        <v>1754</v>
      </c>
      <c r="C65">
        <f t="shared" si="10"/>
        <v>1770</v>
      </c>
      <c r="D65">
        <f t="shared" si="10"/>
        <v>69720.3</v>
      </c>
      <c r="E65">
        <f t="shared" si="9"/>
        <v>-2040</v>
      </c>
      <c r="F65">
        <f>'Future Returns'!S65*F$4</f>
        <v>17552.5</v>
      </c>
      <c r="H65">
        <f t="shared" si="4"/>
        <v>65615.790000000023</v>
      </c>
      <c r="J65">
        <f>(C65-C64)*bitcoin_futures!B69</f>
        <v>0</v>
      </c>
      <c r="K65">
        <f>C65*bitcoin_futures!B69</f>
        <v>69260.100000000006</v>
      </c>
      <c r="L65">
        <f t="shared" si="5"/>
        <v>-885</v>
      </c>
      <c r="N65">
        <f>-'Future CF'!Q65</f>
        <v>900</v>
      </c>
      <c r="P65">
        <f t="shared" si="2"/>
        <v>67220.100000000006</v>
      </c>
      <c r="Q65">
        <f t="shared" si="6"/>
        <v>15</v>
      </c>
      <c r="R65">
        <f t="shared" si="3"/>
        <v>900</v>
      </c>
      <c r="S65">
        <f t="shared" si="7"/>
        <v>2.2314754069095402E-4</v>
      </c>
      <c r="T65">
        <f>S65-(bitcoin_futures!S69/100/360)</f>
        <v>7.3869762913176244E-5</v>
      </c>
      <c r="V65">
        <f>-'Future Returns'!Q65+Compare_IBIT_to_BTC!B64</f>
        <v>2.0198227997238194E-4</v>
      </c>
    </row>
    <row r="66" spans="1:22">
      <c r="A66" t="str">
        <f>bitcoin_futures!A70</f>
        <v>28.03.2024</v>
      </c>
      <c r="B66">
        <f>ROUND(bitcoin_futures!D70/bitcoin_futures!B70, 0)</f>
        <v>1748</v>
      </c>
      <c r="C66">
        <f t="shared" si="10"/>
        <v>1770</v>
      </c>
      <c r="D66">
        <f t="shared" si="10"/>
        <v>69720.3</v>
      </c>
      <c r="E66">
        <f t="shared" si="9"/>
        <v>-4260</v>
      </c>
      <c r="F66">
        <f>'Future Returns'!S66*F$4</f>
        <v>17327.5</v>
      </c>
      <c r="H66">
        <f t="shared" si="4"/>
        <v>65767.590000000011</v>
      </c>
      <c r="J66">
        <f>(C66-C65)*bitcoin_futures!B70</f>
        <v>0</v>
      </c>
      <c r="K66">
        <f>C66*bitcoin_futures!B70</f>
        <v>71631.899999999994</v>
      </c>
      <c r="L66">
        <f t="shared" si="5"/>
        <v>2371.7999999999884</v>
      </c>
      <c r="N66">
        <f>-'Future CF'!Q66</f>
        <v>-2220</v>
      </c>
      <c r="P66">
        <f t="shared" si="2"/>
        <v>67371.899999999994</v>
      </c>
      <c r="Q66">
        <f t="shared" si="6"/>
        <v>151.79999999998836</v>
      </c>
      <c r="R66">
        <f t="shared" si="3"/>
        <v>-2220</v>
      </c>
      <c r="S66">
        <f t="shared" si="7"/>
        <v>2.2531648951564136E-3</v>
      </c>
      <c r="T66">
        <f>S66-(bitcoin_futures!S70/100/360)</f>
        <v>2.1040815618230801E-3</v>
      </c>
      <c r="V66">
        <f>-'Future Returns'!Q66+Compare_IBIT_to_BTC!B65</f>
        <v>2.2148148429465345E-3</v>
      </c>
    </row>
    <row r="67" spans="1:22">
      <c r="A67" t="str">
        <f>bitcoin_futures!A71</f>
        <v>29.03.2024</v>
      </c>
      <c r="B67">
        <f>ROUND(bitcoin_futures!D71/bitcoin_futures!B71, 0)</f>
        <v>1718</v>
      </c>
      <c r="C67">
        <f t="shared" si="10"/>
        <v>1770</v>
      </c>
      <c r="D67">
        <f t="shared" si="10"/>
        <v>69720.3</v>
      </c>
      <c r="E67">
        <f t="shared" si="9"/>
        <v>-4260</v>
      </c>
      <c r="F67">
        <f>'Future Returns'!S67*F$4</f>
        <v>17882.5</v>
      </c>
      <c r="H67">
        <f t="shared" si="4"/>
        <v>65767.590000000011</v>
      </c>
      <c r="J67">
        <f>(C67-C66)*bitcoin_futures!B71</f>
        <v>0</v>
      </c>
      <c r="K67">
        <f>C67*bitcoin_futures!B71</f>
        <v>71631.899999999994</v>
      </c>
      <c r="L67">
        <f t="shared" si="5"/>
        <v>0</v>
      </c>
      <c r="N67">
        <f>-'Future CF'!Q67</f>
        <v>0</v>
      </c>
      <c r="P67">
        <f t="shared" si="2"/>
        <v>67371.899999999994</v>
      </c>
      <c r="Q67">
        <f t="shared" si="6"/>
        <v>0</v>
      </c>
      <c r="R67">
        <f t="shared" si="3"/>
        <v>0</v>
      </c>
      <c r="S67">
        <f t="shared" si="7"/>
        <v>0</v>
      </c>
      <c r="T67">
        <f>S67-(bitcoin_futures!S71/100/360)</f>
        <v>-1.4877777777777776E-4</v>
      </c>
      <c r="V67">
        <f>-'Future Returns'!Q67+Compare_IBIT_to_BTC!B66</f>
        <v>0</v>
      </c>
    </row>
    <row r="68" spans="1:22">
      <c r="A68" t="str">
        <f>bitcoin_futures!A72</f>
        <v>01.04.2024</v>
      </c>
      <c r="B68">
        <f>ROUND(bitcoin_futures!D72/bitcoin_futures!B72, 0)</f>
        <v>1744</v>
      </c>
      <c r="C68">
        <f t="shared" si="10"/>
        <v>1770</v>
      </c>
      <c r="D68">
        <f t="shared" si="10"/>
        <v>69720.3</v>
      </c>
      <c r="E68">
        <f t="shared" si="9"/>
        <v>-3110</v>
      </c>
      <c r="F68">
        <f>'Future Returns'!S68*F$4</f>
        <v>17882.5</v>
      </c>
      <c r="H68">
        <f t="shared" si="4"/>
        <v>65643.190000000017</v>
      </c>
      <c r="J68">
        <f>(C68-C67)*bitcoin_futures!B72</f>
        <v>0</v>
      </c>
      <c r="K68">
        <f>C68*bitcoin_futures!B72</f>
        <v>70357.5</v>
      </c>
      <c r="L68">
        <f t="shared" si="5"/>
        <v>-1274.3999999999942</v>
      </c>
      <c r="N68">
        <f>-'Future CF'!Q68</f>
        <v>1150</v>
      </c>
      <c r="P68">
        <f t="shared" si="2"/>
        <v>67247.5</v>
      </c>
      <c r="Q68">
        <f t="shared" si="6"/>
        <v>-124.39999999999418</v>
      </c>
      <c r="R68">
        <f t="shared" si="3"/>
        <v>1150</v>
      </c>
      <c r="S68">
        <f t="shared" si="7"/>
        <v>-1.8498828952748308E-3</v>
      </c>
      <c r="T68">
        <f>S68-(bitcoin_futures!S72/100/360)</f>
        <v>-1.9996328952748307E-3</v>
      </c>
      <c r="V68">
        <f>-'Future Returns'!Q68+Compare_IBIT_to_BTC!B67</f>
        <v>-1.7137858458927263E-3</v>
      </c>
    </row>
    <row r="69" spans="1:22">
      <c r="A69" t="str">
        <f>bitcoin_futures!A73</f>
        <v>02.04.2024</v>
      </c>
      <c r="B69">
        <f>ROUND(bitcoin_futures!D73/bitcoin_futures!B73, 0)</f>
        <v>1757</v>
      </c>
      <c r="C69">
        <f t="shared" si="10"/>
        <v>1770</v>
      </c>
      <c r="D69">
        <f t="shared" si="10"/>
        <v>69720.3</v>
      </c>
      <c r="E69">
        <f t="shared" si="9"/>
        <v>720</v>
      </c>
      <c r="F69">
        <f>'Future Returns'!S69*F$4</f>
        <v>17595</v>
      </c>
      <c r="H69">
        <f t="shared" si="4"/>
        <v>65667.690000000017</v>
      </c>
      <c r="J69">
        <f>(C69-C68)*bitcoin_futures!B73</f>
        <v>0</v>
      </c>
      <c r="K69">
        <f>C69*bitcoin_futures!B73</f>
        <v>66552</v>
      </c>
      <c r="L69">
        <f t="shared" si="5"/>
        <v>-3805.5</v>
      </c>
      <c r="N69">
        <f>-'Future CF'!Q69</f>
        <v>3830</v>
      </c>
      <c r="P69">
        <f t="shared" si="2"/>
        <v>67272</v>
      </c>
      <c r="Q69">
        <f t="shared" si="6"/>
        <v>24.5</v>
      </c>
      <c r="R69">
        <f t="shared" si="3"/>
        <v>3830</v>
      </c>
      <c r="S69">
        <f t="shared" si="7"/>
        <v>3.6419312641217745E-4</v>
      </c>
      <c r="T69">
        <f>S69-(bitcoin_futures!S73/100/360)</f>
        <v>2.1455423752328857E-4</v>
      </c>
      <c r="V69">
        <f>-'Future Returns'!Q69+Compare_IBIT_to_BTC!B68</f>
        <v>3.3081868240873724E-4</v>
      </c>
    </row>
    <row r="70" spans="1:22">
      <c r="A70" t="str">
        <f>bitcoin_futures!A74</f>
        <v>03.04.2024</v>
      </c>
      <c r="B70">
        <f>ROUND(bitcoin_futures!D74/bitcoin_futures!B74, 0)</f>
        <v>1755</v>
      </c>
      <c r="C70">
        <f t="shared" si="10"/>
        <v>1770</v>
      </c>
      <c r="D70">
        <f t="shared" si="10"/>
        <v>69720.3</v>
      </c>
      <c r="E70">
        <f t="shared" si="9"/>
        <v>965</v>
      </c>
      <c r="F70">
        <f>'Future Returns'!S70*F$4</f>
        <v>16637.5</v>
      </c>
      <c r="H70">
        <f t="shared" si="4"/>
        <v>65806.49000000002</v>
      </c>
      <c r="J70">
        <f>(C70-C69)*bitcoin_futures!B74</f>
        <v>0</v>
      </c>
      <c r="K70">
        <f>C70*bitcoin_futures!B74</f>
        <v>66445.8</v>
      </c>
      <c r="L70">
        <f t="shared" si="5"/>
        <v>-106.19999999999709</v>
      </c>
      <c r="N70">
        <f>-'Future CF'!Q70</f>
        <v>245</v>
      </c>
      <c r="P70">
        <f t="shared" si="2"/>
        <v>67410.8</v>
      </c>
      <c r="Q70">
        <f t="shared" si="6"/>
        <v>138.80000000000291</v>
      </c>
      <c r="R70">
        <f t="shared" si="3"/>
        <v>245</v>
      </c>
      <c r="S70">
        <f t="shared" si="7"/>
        <v>2.0590172494615536E-3</v>
      </c>
      <c r="T70">
        <f>S70-(bitcoin_futures!S74/100/360)</f>
        <v>1.9097394716837759E-3</v>
      </c>
      <c r="V70">
        <f>-'Future Returns'!Q70+Compare_IBIT_to_BTC!B69</f>
        <v>2.0856978435666068E-3</v>
      </c>
    </row>
    <row r="71" spans="1:22">
      <c r="A71" t="str">
        <f>bitcoin_futures!A75</f>
        <v>04.04.2024</v>
      </c>
      <c r="B71">
        <f>ROUND(bitcoin_futures!D75/bitcoin_futures!B75, 0)</f>
        <v>1758</v>
      </c>
      <c r="C71">
        <f t="shared" si="10"/>
        <v>1770</v>
      </c>
      <c r="D71">
        <f t="shared" si="10"/>
        <v>69720.3</v>
      </c>
      <c r="E71">
        <f t="shared" si="9"/>
        <v>-1570</v>
      </c>
      <c r="F71">
        <f>'Future Returns'!S71*F$4</f>
        <v>16576.25</v>
      </c>
      <c r="H71">
        <f t="shared" si="4"/>
        <v>65997.290000000008</v>
      </c>
      <c r="J71">
        <f>(C71-C70)*bitcoin_futures!B75</f>
        <v>0</v>
      </c>
      <c r="K71">
        <f>C71*bitcoin_futures!B75</f>
        <v>69171.599999999991</v>
      </c>
      <c r="L71">
        <f t="shared" si="5"/>
        <v>2725.7999999999884</v>
      </c>
      <c r="N71">
        <f>-'Future CF'!Q71</f>
        <v>-2535</v>
      </c>
      <c r="P71">
        <f t="shared" si="2"/>
        <v>67601.599999999991</v>
      </c>
      <c r="Q71">
        <f t="shared" si="6"/>
        <v>190.79999999998836</v>
      </c>
      <c r="R71">
        <f t="shared" si="3"/>
        <v>-2535</v>
      </c>
      <c r="S71">
        <f t="shared" si="7"/>
        <v>2.8224184042979512E-3</v>
      </c>
      <c r="T71">
        <f>S71-(bitcoin_futures!S75/100/360)</f>
        <v>2.6734739598535066E-3</v>
      </c>
      <c r="V71">
        <f>-'Future Returns'!Q71+Compare_IBIT_to_BTC!B70</f>
        <v>2.7904980684303748E-3</v>
      </c>
    </row>
    <row r="72" spans="1:22">
      <c r="A72" t="str">
        <f>bitcoin_futures!A76</f>
        <v>05.04.2024</v>
      </c>
      <c r="B72">
        <f>ROUND(bitcoin_futures!D76/bitcoin_futures!B76, 0)</f>
        <v>1765</v>
      </c>
      <c r="C72">
        <f t="shared" si="10"/>
        <v>1770</v>
      </c>
      <c r="D72">
        <f t="shared" si="10"/>
        <v>69720.3</v>
      </c>
      <c r="E72">
        <f t="shared" si="9"/>
        <v>-485</v>
      </c>
      <c r="F72">
        <f>'Future Returns'!S72*F$4</f>
        <v>17210</v>
      </c>
      <c r="H72">
        <f t="shared" si="4"/>
        <v>65896.390000000014</v>
      </c>
      <c r="J72">
        <f>(C72-C71)*bitcoin_futures!B76</f>
        <v>0</v>
      </c>
      <c r="K72">
        <f>C72*bitcoin_futures!B76</f>
        <v>67985.7</v>
      </c>
      <c r="L72">
        <f t="shared" si="5"/>
        <v>-1185.8999999999942</v>
      </c>
      <c r="N72">
        <f>-'Future CF'!Q72</f>
        <v>1085</v>
      </c>
      <c r="P72">
        <f t="shared" si="2"/>
        <v>67500.7</v>
      </c>
      <c r="Q72">
        <f t="shared" si="6"/>
        <v>-100.89999999999418</v>
      </c>
      <c r="R72">
        <f t="shared" si="3"/>
        <v>1085</v>
      </c>
      <c r="S72">
        <f t="shared" si="7"/>
        <v>-1.4947993131922215E-3</v>
      </c>
      <c r="T72">
        <f>S72-(bitcoin_futures!S76/100/360)</f>
        <v>-1.6435215354144437E-3</v>
      </c>
      <c r="V72">
        <f>-'Future Returns'!Q72+Compare_IBIT_to_BTC!B71</f>
        <v>-1.383133987583135E-3</v>
      </c>
    </row>
    <row r="73" spans="1:22">
      <c r="A73" t="str">
        <f>bitcoin_futures!A77</f>
        <v>08.04.2024</v>
      </c>
      <c r="B73">
        <f>ROUND(bitcoin_futures!D77/bitcoin_futures!B77, 0)</f>
        <v>1754</v>
      </c>
      <c r="C73">
        <f t="shared" si="10"/>
        <v>1770</v>
      </c>
      <c r="D73">
        <f t="shared" si="10"/>
        <v>69720.3</v>
      </c>
      <c r="E73">
        <f t="shared" si="9"/>
        <v>-4840</v>
      </c>
      <c r="F73">
        <f>'Future Returns'!S73*F$4</f>
        <v>16938.75</v>
      </c>
      <c r="H73">
        <f t="shared" si="4"/>
        <v>66037.190000000017</v>
      </c>
      <c r="J73">
        <f>(C73-C72)*bitcoin_futures!B77</f>
        <v>0</v>
      </c>
      <c r="K73">
        <f>C73*bitcoin_futures!B77</f>
        <v>72481.5</v>
      </c>
      <c r="L73">
        <f t="shared" si="5"/>
        <v>4495.8000000000029</v>
      </c>
      <c r="N73">
        <f>-'Future CF'!Q73</f>
        <v>-4355</v>
      </c>
      <c r="P73">
        <f t="shared" si="2"/>
        <v>67641.5</v>
      </c>
      <c r="Q73">
        <f t="shared" si="6"/>
        <v>140.80000000000291</v>
      </c>
      <c r="R73">
        <f t="shared" si="3"/>
        <v>-4355</v>
      </c>
      <c r="S73">
        <f t="shared" si="7"/>
        <v>2.08156235447178E-3</v>
      </c>
      <c r="T73">
        <f>S73-(bitcoin_futures!S77/100/360)</f>
        <v>1.9322012433606688E-3</v>
      </c>
      <c r="V73">
        <f>-'Future Returns'!Q73+Compare_IBIT_to_BTC!B72</f>
        <v>1.8529131301461138E-3</v>
      </c>
    </row>
    <row r="74" spans="1:22">
      <c r="A74" t="str">
        <f>bitcoin_futures!A78</f>
        <v>09.04.2024</v>
      </c>
      <c r="B74">
        <f>ROUND(bitcoin_futures!D78/bitcoin_futures!B78, 0)</f>
        <v>1751</v>
      </c>
      <c r="C74">
        <f t="shared" si="10"/>
        <v>1770</v>
      </c>
      <c r="D74">
        <f t="shared" si="10"/>
        <v>69720.3</v>
      </c>
      <c r="E74">
        <f t="shared" si="9"/>
        <v>-2085</v>
      </c>
      <c r="F74">
        <f>'Future Returns'!S74*F$4</f>
        <v>18027.5</v>
      </c>
      <c r="H74">
        <f t="shared" si="4"/>
        <v>65924.790000000008</v>
      </c>
      <c r="J74">
        <f>(C74-C73)*bitcoin_futures!B78</f>
        <v>0</v>
      </c>
      <c r="K74">
        <f>C74*bitcoin_futures!B78</f>
        <v>69614.099999999991</v>
      </c>
      <c r="L74">
        <f t="shared" si="5"/>
        <v>-2867.4000000000087</v>
      </c>
      <c r="N74">
        <f>-'Future CF'!Q74</f>
        <v>2755</v>
      </c>
      <c r="P74">
        <f t="shared" si="2"/>
        <v>67529.099999999991</v>
      </c>
      <c r="Q74">
        <f t="shared" si="6"/>
        <v>-112.40000000000873</v>
      </c>
      <c r="R74">
        <f t="shared" si="3"/>
        <v>2755</v>
      </c>
      <c r="S74">
        <f t="shared" si="7"/>
        <v>-1.6644676147025319E-3</v>
      </c>
      <c r="T74">
        <f>S74-(bitcoin_futures!S78/100/360)</f>
        <v>-1.813967614702532E-3</v>
      </c>
      <c r="V74">
        <f>-'Future Returns'!Q74+Compare_IBIT_to_BTC!B73</f>
        <v>-1.3549202149952116E-3</v>
      </c>
    </row>
    <row r="75" spans="1:22">
      <c r="A75" t="str">
        <f>bitcoin_futures!A79</f>
        <v>10.04.2024</v>
      </c>
      <c r="B75">
        <f>ROUND(bitcoin_futures!D79/bitcoin_futures!B79, 0)</f>
        <v>1739</v>
      </c>
      <c r="C75">
        <f t="shared" si="10"/>
        <v>1770</v>
      </c>
      <c r="D75">
        <f t="shared" si="10"/>
        <v>69720.3</v>
      </c>
      <c r="E75">
        <f t="shared" si="9"/>
        <v>-3140</v>
      </c>
      <c r="F75">
        <f>'Future Returns'!S75*F$4</f>
        <v>17338.75</v>
      </c>
      <c r="H75">
        <f t="shared" si="4"/>
        <v>66055.690000000017</v>
      </c>
      <c r="J75">
        <f>(C75-C74)*bitcoin_futures!B79</f>
        <v>0</v>
      </c>
      <c r="K75">
        <f>C75*bitcoin_futures!B79</f>
        <v>70800</v>
      </c>
      <c r="L75">
        <f t="shared" si="5"/>
        <v>1185.9000000000087</v>
      </c>
      <c r="N75">
        <f>-'Future CF'!Q75</f>
        <v>-1055</v>
      </c>
      <c r="P75">
        <f t="shared" si="2"/>
        <v>67660</v>
      </c>
      <c r="Q75">
        <f t="shared" si="6"/>
        <v>130.90000000000873</v>
      </c>
      <c r="R75">
        <f t="shared" si="3"/>
        <v>-1055</v>
      </c>
      <c r="S75">
        <f t="shared" si="7"/>
        <v>1.9346733668343E-3</v>
      </c>
      <c r="T75">
        <f>S75-(bitcoin_futures!S79/100/360)</f>
        <v>1.7849789223898555E-3</v>
      </c>
      <c r="V75">
        <f>-'Future Returns'!Q75+Compare_IBIT_to_BTC!B74</f>
        <v>1.8237494469536247E-3</v>
      </c>
    </row>
    <row r="76" spans="1:22">
      <c r="A76" t="str">
        <f>bitcoin_futures!A80</f>
        <v>11.04.2024</v>
      </c>
      <c r="B76">
        <f>ROUND(bitcoin_futures!D80/bitcoin_futures!B80, 0)</f>
        <v>1749</v>
      </c>
      <c r="C76">
        <f t="shared" si="10"/>
        <v>1770</v>
      </c>
      <c r="D76">
        <f t="shared" si="10"/>
        <v>69720.3</v>
      </c>
      <c r="E76">
        <f t="shared" si="9"/>
        <v>-3530</v>
      </c>
      <c r="F76">
        <f>'Future Returns'!S76*F$4</f>
        <v>17602.5</v>
      </c>
      <c r="H76">
        <f t="shared" si="4"/>
        <v>65966.590000000026</v>
      </c>
      <c r="J76">
        <f>(C76-C75)*bitcoin_futures!B80</f>
        <v>0</v>
      </c>
      <c r="K76">
        <f>C76*bitcoin_futures!B80</f>
        <v>71100.900000000009</v>
      </c>
      <c r="L76">
        <f t="shared" si="5"/>
        <v>300.90000000000873</v>
      </c>
      <c r="N76">
        <f>-'Future CF'!Q76</f>
        <v>-390</v>
      </c>
      <c r="P76">
        <f t="shared" si="2"/>
        <v>67570.900000000009</v>
      </c>
      <c r="Q76">
        <f t="shared" si="6"/>
        <v>-89.099999999991269</v>
      </c>
      <c r="R76">
        <f t="shared" si="3"/>
        <v>-390</v>
      </c>
      <c r="S76">
        <f t="shared" si="7"/>
        <v>-1.318614965909752E-3</v>
      </c>
      <c r="T76">
        <f>S76-(bitcoin_futures!S80/100/360)</f>
        <v>-1.4682260770208632E-3</v>
      </c>
      <c r="V76">
        <f>-'Future Returns'!Q76+Compare_IBIT_to_BTC!B75</f>
        <v>-1.2889859394971878E-3</v>
      </c>
    </row>
    <row r="77" spans="1:22">
      <c r="A77" t="str">
        <f>bitcoin_futures!A81</f>
        <v>12.04.2024</v>
      </c>
      <c r="B77">
        <f>ROUND(bitcoin_futures!D81/bitcoin_futures!B81, 0)</f>
        <v>1752</v>
      </c>
      <c r="C77">
        <f t="shared" si="10"/>
        <v>1770</v>
      </c>
      <c r="D77">
        <f t="shared" si="10"/>
        <v>69720.3</v>
      </c>
      <c r="E77">
        <f t="shared" si="9"/>
        <v>100</v>
      </c>
      <c r="F77">
        <f>'Future Returns'!S77*F$4</f>
        <v>17700</v>
      </c>
      <c r="H77">
        <f t="shared" si="4"/>
        <v>66003.49000000002</v>
      </c>
      <c r="J77">
        <f>(C77-C76)*bitcoin_futures!B81</f>
        <v>0</v>
      </c>
      <c r="K77">
        <f>C77*bitcoin_futures!B81</f>
        <v>67507.8</v>
      </c>
      <c r="L77">
        <f t="shared" si="5"/>
        <v>-3593.1000000000058</v>
      </c>
      <c r="N77">
        <f>-'Future CF'!Q77</f>
        <v>3630</v>
      </c>
      <c r="P77">
        <f t="shared" si="2"/>
        <v>67607.8</v>
      </c>
      <c r="Q77">
        <f t="shared" si="6"/>
        <v>36.899999999994179</v>
      </c>
      <c r="R77">
        <f t="shared" si="3"/>
        <v>3630</v>
      </c>
      <c r="S77">
        <f t="shared" si="7"/>
        <v>5.4579501181807686E-4</v>
      </c>
      <c r="T77">
        <f>S77-(bitcoin_futures!S81/100/360)</f>
        <v>3.9646167848474351E-4</v>
      </c>
      <c r="V77">
        <f>-'Future Returns'!Q77+Compare_IBIT_to_BTC!B76</f>
        <v>7.359611481710937E-4</v>
      </c>
    </row>
    <row r="78" spans="1:22" s="3" customFormat="1">
      <c r="A78" s="3" t="str">
        <f>bitcoin_futures!A82</f>
        <v>15.04.2024</v>
      </c>
      <c r="B78">
        <f>ROUND(bitcoin_futures!D82/bitcoin_futures!B82, 0)</f>
        <v>1751</v>
      </c>
      <c r="C78" s="3">
        <f>B78</f>
        <v>1751</v>
      </c>
      <c r="D78" s="3">
        <f>B78*bitcoin_futures!B82</f>
        <v>63176.079999999994</v>
      </c>
      <c r="E78">
        <f t="shared" si="9"/>
        <v>3710</v>
      </c>
      <c r="F78" s="3">
        <f>'Future Returns'!S78*F$4</f>
        <v>16991.25</v>
      </c>
      <c r="H78">
        <f t="shared" si="4"/>
        <v>65967.290000000008</v>
      </c>
      <c r="J78">
        <f>(C78-C77)*bitcoin_futures!B82</f>
        <v>-685.52</v>
      </c>
      <c r="K78">
        <f>C78*bitcoin_futures!B82</f>
        <v>63176.079999999994</v>
      </c>
      <c r="L78">
        <f t="shared" si="5"/>
        <v>-3646.2000000000085</v>
      </c>
      <c r="N78">
        <f>-'Future CF'!Q78</f>
        <v>3610</v>
      </c>
      <c r="P78">
        <f t="shared" ref="P78:P141" si="11">K78+E78</f>
        <v>66886.079999999987</v>
      </c>
      <c r="Q78">
        <f t="shared" si="6"/>
        <v>-36.200000000008458</v>
      </c>
      <c r="R78">
        <f t="shared" ref="R78:R141" si="12">P78-P77-L78</f>
        <v>2924.4799999999927</v>
      </c>
      <c r="S78">
        <f t="shared" si="7"/>
        <v>-5.4121874088014228E-4</v>
      </c>
      <c r="T78">
        <f>S78-(bitcoin_futures!S82/100/360)</f>
        <v>-6.9102429643569786E-4</v>
      </c>
      <c r="V78">
        <f>-'Future Returns'!Q78+Compare_IBIT_to_BTC!B77</f>
        <v>-2.6730538914682134E-4</v>
      </c>
    </row>
    <row r="79" spans="1:22">
      <c r="A79" t="str">
        <f>bitcoin_futures!A83</f>
        <v>16.04.2024</v>
      </c>
      <c r="B79">
        <f>ROUND(bitcoin_futures!D83/bitcoin_futures!B83, 0)</f>
        <v>1759</v>
      </c>
      <c r="C79">
        <f t="shared" ref="C79:D99" si="13">C$78</f>
        <v>1751</v>
      </c>
      <c r="D79">
        <f t="shared" si="13"/>
        <v>63176.079999999994</v>
      </c>
      <c r="E79">
        <f t="shared" ref="E79:E142" si="14">E78+N79</f>
        <v>4365</v>
      </c>
      <c r="F79">
        <f>'Future Returns'!S79*F$4</f>
        <v>16085</v>
      </c>
      <c r="H79">
        <f t="shared" ref="H79:H142" si="15">H78+N79+L79</f>
        <v>66044.460000000021</v>
      </c>
      <c r="J79">
        <f>(C79-C78)*bitcoin_futures!B83</f>
        <v>0</v>
      </c>
      <c r="K79">
        <f>C79*bitcoin_futures!B83</f>
        <v>62598.25</v>
      </c>
      <c r="L79">
        <f t="shared" ref="L79:L142" si="16">K79-K78-J79</f>
        <v>-577.82999999999447</v>
      </c>
      <c r="N79">
        <f>-'Future CF'!Q79</f>
        <v>655</v>
      </c>
      <c r="P79">
        <f t="shared" si="11"/>
        <v>66963.25</v>
      </c>
      <c r="Q79">
        <f t="shared" si="6"/>
        <v>77.17000000000553</v>
      </c>
      <c r="R79">
        <f t="shared" si="12"/>
        <v>655.00000000000728</v>
      </c>
      <c r="S79">
        <f t="shared" si="7"/>
        <v>1.1524231574782517E-3</v>
      </c>
      <c r="T79">
        <f>S79-(bitcoin_futures!S83/100/360)</f>
        <v>1.0026176019226961E-3</v>
      </c>
      <c r="V79">
        <f>-'Future Returns'!Q79+Compare_IBIT_to_BTC!B78</f>
        <v>1.0339507342851332E-3</v>
      </c>
    </row>
    <row r="80" spans="1:22">
      <c r="A80" t="str">
        <f>bitcoin_futures!A84</f>
        <v>17.04.2024</v>
      </c>
      <c r="B80">
        <f>ROUND(bitcoin_futures!D84/bitcoin_futures!B84, 0)</f>
        <v>1757</v>
      </c>
      <c r="C80">
        <f t="shared" si="13"/>
        <v>1751</v>
      </c>
      <c r="D80">
        <f t="shared" si="13"/>
        <v>63176.079999999994</v>
      </c>
      <c r="E80">
        <f t="shared" si="14"/>
        <v>6205</v>
      </c>
      <c r="F80">
        <f>'Future Returns'!S80*F$4</f>
        <v>15921.25</v>
      </c>
      <c r="H80">
        <f t="shared" si="15"/>
        <v>66150.970000000016</v>
      </c>
      <c r="J80">
        <f>(C80-C79)*bitcoin_futures!B84</f>
        <v>0</v>
      </c>
      <c r="K80">
        <f>C80*bitcoin_futures!B84</f>
        <v>60864.759999999995</v>
      </c>
      <c r="L80">
        <f t="shared" si="16"/>
        <v>-1733.4900000000052</v>
      </c>
      <c r="N80">
        <f>-'Future CF'!Q80</f>
        <v>1840</v>
      </c>
      <c r="P80">
        <f t="shared" si="11"/>
        <v>67069.759999999995</v>
      </c>
      <c r="Q80">
        <f t="shared" ref="Q80:Q143" si="17">L80+N80</f>
        <v>106.50999999999476</v>
      </c>
      <c r="R80">
        <f t="shared" si="12"/>
        <v>1840</v>
      </c>
      <c r="S80">
        <f t="shared" ref="S80:S143" si="18">Q80/P80</f>
        <v>1.5880480264130179E-3</v>
      </c>
      <c r="T80">
        <f>S80-(bitcoin_futures!S84/100/360)</f>
        <v>1.4382146930796845E-3</v>
      </c>
      <c r="V80">
        <f>-'Future Returns'!Q80+Compare_IBIT_to_BTC!B79</f>
        <v>1.1998961233474284E-3</v>
      </c>
    </row>
    <row r="81" spans="1:22">
      <c r="A81" t="str">
        <f>bitcoin_futures!A85</f>
        <v>18.04.2024</v>
      </c>
      <c r="B81">
        <f>ROUND(bitcoin_futures!D85/bitcoin_futures!B85, 0)</f>
        <v>1750</v>
      </c>
      <c r="C81">
        <f t="shared" si="13"/>
        <v>1751</v>
      </c>
      <c r="D81">
        <f t="shared" si="13"/>
        <v>63176.079999999994</v>
      </c>
      <c r="E81">
        <f t="shared" si="14"/>
        <v>3685</v>
      </c>
      <c r="F81">
        <f>'Future Returns'!S81*F$4</f>
        <v>15461.25</v>
      </c>
      <c r="H81">
        <f t="shared" si="15"/>
        <v>66169.920000000013</v>
      </c>
      <c r="J81">
        <f>(C81-C80)*bitcoin_futures!B85</f>
        <v>0</v>
      </c>
      <c r="K81">
        <f>C81*bitcoin_futures!B85</f>
        <v>63403.71</v>
      </c>
      <c r="L81">
        <f t="shared" si="16"/>
        <v>2538.9500000000044</v>
      </c>
      <c r="N81">
        <f>-'Future CF'!Q81</f>
        <v>-2520</v>
      </c>
      <c r="P81">
        <f t="shared" si="11"/>
        <v>67088.709999999992</v>
      </c>
      <c r="Q81">
        <f t="shared" si="17"/>
        <v>18.950000000004366</v>
      </c>
      <c r="R81">
        <f t="shared" si="12"/>
        <v>-2520.0000000000073</v>
      </c>
      <c r="S81">
        <f t="shared" si="18"/>
        <v>2.8246183299700305E-4</v>
      </c>
      <c r="T81">
        <f>S81-(bitcoin_futures!S85/100/360)</f>
        <v>1.3265627744144749E-4</v>
      </c>
      <c r="V81">
        <f>-'Future Returns'!Q81+Compare_IBIT_to_BTC!B80</f>
        <v>9.6758563694592653E-4</v>
      </c>
    </row>
    <row r="82" spans="1:22">
      <c r="A82" t="str">
        <f>bitcoin_futures!A86</f>
        <v>19.04.2024</v>
      </c>
      <c r="B82">
        <f>ROUND(bitcoin_futures!D86/bitcoin_futures!B86, 0)</f>
        <v>1752</v>
      </c>
      <c r="C82">
        <f t="shared" si="13"/>
        <v>1751</v>
      </c>
      <c r="D82">
        <f t="shared" si="13"/>
        <v>63176.079999999994</v>
      </c>
      <c r="E82">
        <f t="shared" si="14"/>
        <v>2995</v>
      </c>
      <c r="F82">
        <f>'Future Returns'!S82*F$4</f>
        <v>16091.25</v>
      </c>
      <c r="H82">
        <f t="shared" si="15"/>
        <v>66285.380000000019</v>
      </c>
      <c r="J82">
        <f>(C82-C81)*bitcoin_futures!B86</f>
        <v>0</v>
      </c>
      <c r="K82">
        <f>C82*bitcoin_futures!B86</f>
        <v>64209.170000000006</v>
      </c>
      <c r="L82">
        <f t="shared" si="16"/>
        <v>805.4600000000064</v>
      </c>
      <c r="N82">
        <f>-'Future CF'!Q82</f>
        <v>-690</v>
      </c>
      <c r="P82">
        <f t="shared" si="11"/>
        <v>67204.170000000013</v>
      </c>
      <c r="Q82">
        <f t="shared" si="17"/>
        <v>115.4600000000064</v>
      </c>
      <c r="R82">
        <f t="shared" si="12"/>
        <v>-689.99999999998545</v>
      </c>
      <c r="S82">
        <f t="shared" si="18"/>
        <v>1.7180481508812084E-3</v>
      </c>
      <c r="T82">
        <f>S82-(bitcoin_futures!S86/100/360)</f>
        <v>1.5682981508812084E-3</v>
      </c>
      <c r="V82">
        <f>-'Future Returns'!Q82+Compare_IBIT_to_BTC!B81</f>
        <v>1.9835611564663781E-3</v>
      </c>
    </row>
    <row r="83" spans="1:22">
      <c r="A83" t="str">
        <f>bitcoin_futures!A87</f>
        <v>22.04.2024</v>
      </c>
      <c r="B83">
        <f>ROUND(bitcoin_futures!D87/bitcoin_futures!B87, 0)</f>
        <v>1750</v>
      </c>
      <c r="C83">
        <f t="shared" si="13"/>
        <v>1751</v>
      </c>
      <c r="D83">
        <f t="shared" si="13"/>
        <v>63176.079999999994</v>
      </c>
      <c r="E83">
        <f t="shared" si="14"/>
        <v>695</v>
      </c>
      <c r="F83">
        <f>'Future Returns'!S83*F$4</f>
        <v>16263.75</v>
      </c>
      <c r="H83">
        <f t="shared" si="15"/>
        <v>66191.640000000014</v>
      </c>
      <c r="J83">
        <f>(C83-C82)*bitcoin_futures!B87</f>
        <v>0</v>
      </c>
      <c r="K83">
        <f>C83*bitcoin_futures!B87</f>
        <v>66415.429999999993</v>
      </c>
      <c r="L83">
        <f t="shared" si="16"/>
        <v>2206.2599999999875</v>
      </c>
      <c r="N83">
        <f>-'Future CF'!Q83</f>
        <v>-2300</v>
      </c>
      <c r="P83">
        <f t="shared" si="11"/>
        <v>67110.429999999993</v>
      </c>
      <c r="Q83">
        <f t="shared" si="17"/>
        <v>-93.740000000012515</v>
      </c>
      <c r="R83">
        <f t="shared" si="12"/>
        <v>-2300.0000000000073</v>
      </c>
      <c r="S83">
        <f t="shared" si="18"/>
        <v>-1.396802255625728E-3</v>
      </c>
      <c r="T83">
        <f>S83-(bitcoin_futures!S87/100/360)</f>
        <v>-1.5466078111812836E-3</v>
      </c>
      <c r="V83">
        <f>-'Future Returns'!Q83+Compare_IBIT_to_BTC!B82</f>
        <v>-9.941871886759851E-4</v>
      </c>
    </row>
    <row r="84" spans="1:22">
      <c r="A84" t="str">
        <f>bitcoin_futures!A88</f>
        <v>23.04.2024</v>
      </c>
      <c r="B84">
        <f>ROUND(bitcoin_futures!D88/bitcoin_futures!B88, 0)</f>
        <v>1757</v>
      </c>
      <c r="C84">
        <f t="shared" si="13"/>
        <v>1751</v>
      </c>
      <c r="D84">
        <f t="shared" si="13"/>
        <v>63176.079999999994</v>
      </c>
      <c r="E84">
        <f t="shared" si="14"/>
        <v>895</v>
      </c>
      <c r="F84">
        <f>'Future Returns'!S84*F$4</f>
        <v>16838.75</v>
      </c>
      <c r="H84">
        <f t="shared" si="15"/>
        <v>66339.110000000015</v>
      </c>
      <c r="J84">
        <f>(C84-C83)*bitcoin_futures!B88</f>
        <v>0</v>
      </c>
      <c r="K84">
        <f>C84*bitcoin_futures!B88</f>
        <v>66362.899999999994</v>
      </c>
      <c r="L84">
        <f t="shared" si="16"/>
        <v>-52.529999999998836</v>
      </c>
      <c r="N84">
        <f>-'Future CF'!Q84</f>
        <v>200</v>
      </c>
      <c r="P84">
        <f t="shared" si="11"/>
        <v>67257.899999999994</v>
      </c>
      <c r="Q84">
        <f t="shared" si="17"/>
        <v>147.47000000000116</v>
      </c>
      <c r="R84">
        <f t="shared" si="12"/>
        <v>200</v>
      </c>
      <c r="S84">
        <f t="shared" si="18"/>
        <v>2.1926048835899008E-3</v>
      </c>
      <c r="T84">
        <f>S84-(bitcoin_futures!S88/100/360)</f>
        <v>2.0427993280343454E-3</v>
      </c>
      <c r="V84">
        <f>-'Future Returns'!Q84+Compare_IBIT_to_BTC!B83</f>
        <v>2.1784108867662672E-3</v>
      </c>
    </row>
    <row r="85" spans="1:22">
      <c r="A85" t="str">
        <f>bitcoin_futures!A89</f>
        <v>24.04.2024</v>
      </c>
      <c r="B85">
        <f>ROUND(bitcoin_futures!D89/bitcoin_futures!B89, 0)</f>
        <v>1764</v>
      </c>
      <c r="C85">
        <f t="shared" si="13"/>
        <v>1751</v>
      </c>
      <c r="D85">
        <f t="shared" si="13"/>
        <v>63176.079999999994</v>
      </c>
      <c r="E85">
        <f t="shared" si="14"/>
        <v>3560</v>
      </c>
      <c r="F85">
        <f>'Future Returns'!S85*F$4</f>
        <v>16788.75</v>
      </c>
      <c r="H85">
        <f t="shared" si="15"/>
        <v>66395.120000000024</v>
      </c>
      <c r="J85">
        <f>(C85-C84)*bitcoin_futures!B89</f>
        <v>0</v>
      </c>
      <c r="K85">
        <f>C85*bitcoin_futures!B89</f>
        <v>63753.909999999996</v>
      </c>
      <c r="L85">
        <f t="shared" si="16"/>
        <v>-2608.989999999998</v>
      </c>
      <c r="N85">
        <f>-'Future CF'!Q85</f>
        <v>2665</v>
      </c>
      <c r="P85">
        <f t="shared" si="11"/>
        <v>67313.91</v>
      </c>
      <c r="Q85">
        <f t="shared" si="17"/>
        <v>56.010000000002037</v>
      </c>
      <c r="R85">
        <f t="shared" si="12"/>
        <v>2665.0000000000073</v>
      </c>
      <c r="S85">
        <f t="shared" si="18"/>
        <v>8.3207170702165475E-4</v>
      </c>
      <c r="T85">
        <f>S85-(bitcoin_futures!S89/100/360)</f>
        <v>6.8259948479943247E-4</v>
      </c>
      <c r="V85">
        <f>-'Future Returns'!Q85+Compare_IBIT_to_BTC!B84</f>
        <v>3.7032824271965303E-4</v>
      </c>
    </row>
    <row r="86" spans="1:22">
      <c r="A86" t="str">
        <f>bitcoin_futures!A90</f>
        <v>25.04.2024</v>
      </c>
      <c r="B86">
        <f>ROUND(bitcoin_futures!D90/bitcoin_futures!B90, 0)</f>
        <v>1754</v>
      </c>
      <c r="C86">
        <f t="shared" si="13"/>
        <v>1751</v>
      </c>
      <c r="D86">
        <f t="shared" si="13"/>
        <v>63176.079999999994</v>
      </c>
      <c r="E86">
        <f t="shared" si="14"/>
        <v>2780</v>
      </c>
      <c r="F86">
        <f>'Future Returns'!S86*F$4</f>
        <v>16122.5</v>
      </c>
      <c r="H86">
        <f t="shared" si="15"/>
        <v>66403.070000000036</v>
      </c>
      <c r="J86">
        <f>(C86-C85)*bitcoin_futures!B90</f>
        <v>0</v>
      </c>
      <c r="K86">
        <f>C86*bitcoin_futures!B90</f>
        <v>64541.86</v>
      </c>
      <c r="L86">
        <f t="shared" si="16"/>
        <v>787.95000000000437</v>
      </c>
      <c r="N86">
        <f>-'Future CF'!Q86</f>
        <v>-780</v>
      </c>
      <c r="P86">
        <f t="shared" si="11"/>
        <v>67321.86</v>
      </c>
      <c r="Q86">
        <f t="shared" si="17"/>
        <v>7.9500000000043656</v>
      </c>
      <c r="R86">
        <f t="shared" si="12"/>
        <v>-780.00000000000728</v>
      </c>
      <c r="S86">
        <f t="shared" si="18"/>
        <v>1.1808942890176186E-4</v>
      </c>
      <c r="T86">
        <f>S86-(bitcoin_futures!S90/100/360)</f>
        <v>-3.1132793320460362E-5</v>
      </c>
      <c r="V86">
        <f>-'Future Returns'!Q86+Compare_IBIT_to_BTC!B85</f>
        <v>2.6434353262708501E-4</v>
      </c>
    </row>
    <row r="87" spans="1:22">
      <c r="A87" t="str">
        <f>bitcoin_futures!A91</f>
        <v>26.04.2024</v>
      </c>
      <c r="B87">
        <f>ROUND(bitcoin_futures!D91/bitcoin_futures!B91, 0)</f>
        <v>1759</v>
      </c>
      <c r="C87">
        <f t="shared" si="13"/>
        <v>1751</v>
      </c>
      <c r="D87">
        <f t="shared" si="13"/>
        <v>63176.079999999994</v>
      </c>
      <c r="E87">
        <f t="shared" si="14"/>
        <v>3750</v>
      </c>
      <c r="F87">
        <f>'Future Returns'!S87*F$4</f>
        <v>16317.5</v>
      </c>
      <c r="H87">
        <f t="shared" si="15"/>
        <v>66427.530000000028</v>
      </c>
      <c r="J87">
        <f>(C87-C86)*bitcoin_futures!B91</f>
        <v>0</v>
      </c>
      <c r="K87">
        <f>C87*bitcoin_futures!B91</f>
        <v>63596.32</v>
      </c>
      <c r="L87">
        <f t="shared" si="16"/>
        <v>-945.54000000000087</v>
      </c>
      <c r="N87">
        <f>-'Future CF'!Q87</f>
        <v>970</v>
      </c>
      <c r="P87">
        <f t="shared" si="11"/>
        <v>67346.320000000007</v>
      </c>
      <c r="Q87">
        <f t="shared" si="17"/>
        <v>24.459999999999127</v>
      </c>
      <c r="R87">
        <f t="shared" si="12"/>
        <v>970.00000000000728</v>
      </c>
      <c r="S87">
        <f t="shared" si="18"/>
        <v>3.6319727640647811E-4</v>
      </c>
      <c r="T87">
        <f>S87-(bitcoin_futures!S91/100/360)</f>
        <v>2.1383616529536701E-4</v>
      </c>
      <c r="V87">
        <f>-'Future Returns'!Q87+Compare_IBIT_to_BTC!B86</f>
        <v>2.1131805187370005E-4</v>
      </c>
    </row>
    <row r="88" spans="1:22">
      <c r="A88" t="str">
        <f>bitcoin_futures!A92</f>
        <v>29.04.2024</v>
      </c>
      <c r="B88">
        <f>ROUND(bitcoin_futures!D92/bitcoin_futures!B92, 0)</f>
        <v>1748</v>
      </c>
      <c r="C88">
        <f t="shared" si="13"/>
        <v>1751</v>
      </c>
      <c r="D88">
        <f t="shared" si="13"/>
        <v>63176.079999999994</v>
      </c>
      <c r="E88">
        <f t="shared" si="14"/>
        <v>4600</v>
      </c>
      <c r="F88">
        <f>'Future Returns'!S88*F$4</f>
        <v>16075</v>
      </c>
      <c r="H88">
        <f t="shared" si="15"/>
        <v>66489.580000000016</v>
      </c>
      <c r="J88">
        <f>(C88-C87)*bitcoin_futures!B92</f>
        <v>0</v>
      </c>
      <c r="K88">
        <f>C88*bitcoin_futures!B92</f>
        <v>62808.369999999995</v>
      </c>
      <c r="L88">
        <f t="shared" si="16"/>
        <v>-787.95000000000437</v>
      </c>
      <c r="N88">
        <f>-'Future CF'!Q88</f>
        <v>850</v>
      </c>
      <c r="P88">
        <f t="shared" si="11"/>
        <v>67408.37</v>
      </c>
      <c r="Q88">
        <f t="shared" si="17"/>
        <v>62.049999999995634</v>
      </c>
      <c r="R88">
        <f t="shared" si="12"/>
        <v>849.99999999999272</v>
      </c>
      <c r="S88">
        <f t="shared" si="18"/>
        <v>9.2050883295346911E-4</v>
      </c>
      <c r="T88">
        <f>S88-(bitcoin_futures!S92/100/360)</f>
        <v>7.7100883295346911E-4</v>
      </c>
      <c r="V88">
        <f>-'Future Returns'!Q88+Compare_IBIT_to_BTC!B87</f>
        <v>8.2941676201169108E-4</v>
      </c>
    </row>
    <row r="89" spans="1:22">
      <c r="A89" t="str">
        <f>bitcoin_futures!A93</f>
        <v>30.04.2024</v>
      </c>
      <c r="B89">
        <f>ROUND(bitcoin_futures!D93/bitcoin_futures!B93, 0)</f>
        <v>1786</v>
      </c>
      <c r="C89">
        <f t="shared" si="13"/>
        <v>1751</v>
      </c>
      <c r="D89">
        <f t="shared" si="13"/>
        <v>63176.079999999994</v>
      </c>
      <c r="E89">
        <f t="shared" si="14"/>
        <v>8650</v>
      </c>
      <c r="F89">
        <f>'Future Returns'!S89*F$4</f>
        <v>15862.5</v>
      </c>
      <c r="H89">
        <f t="shared" si="15"/>
        <v>66512.280000000028</v>
      </c>
      <c r="J89">
        <f>(C89-C88)*bitcoin_futures!B93</f>
        <v>0</v>
      </c>
      <c r="K89">
        <f>C89*bitcoin_futures!B93</f>
        <v>58781.07</v>
      </c>
      <c r="L89">
        <f t="shared" si="16"/>
        <v>-4027.2999999999956</v>
      </c>
      <c r="N89">
        <f>-'Future CF'!Q89</f>
        <v>4050</v>
      </c>
      <c r="P89">
        <f t="shared" si="11"/>
        <v>67431.070000000007</v>
      </c>
      <c r="Q89">
        <f t="shared" si="17"/>
        <v>22.700000000004366</v>
      </c>
      <c r="R89">
        <f t="shared" si="12"/>
        <v>4050.0000000000073</v>
      </c>
      <c r="S89">
        <f t="shared" si="18"/>
        <v>3.3664006814669209E-4</v>
      </c>
      <c r="T89">
        <f>S89-(bitcoin_futures!S93/100/360)</f>
        <v>1.8722340148002545E-4</v>
      </c>
      <c r="V89">
        <f>-'Future Returns'!Q89+Compare_IBIT_to_BTC!B88</f>
        <v>-2.9064766977672518E-4</v>
      </c>
    </row>
    <row r="90" spans="1:22">
      <c r="A90" t="str">
        <f>bitcoin_futures!A94</f>
        <v>01.05.2024</v>
      </c>
      <c r="B90">
        <f>ROUND(bitcoin_futures!D94/bitcoin_futures!B94, 0)</f>
        <v>1788</v>
      </c>
      <c r="C90">
        <f t="shared" si="13"/>
        <v>1751</v>
      </c>
      <c r="D90">
        <f t="shared" si="13"/>
        <v>63176.079999999994</v>
      </c>
      <c r="E90">
        <f t="shared" si="14"/>
        <v>10695</v>
      </c>
      <c r="F90">
        <f>'Future Returns'!S90*F$4</f>
        <v>14850</v>
      </c>
      <c r="H90">
        <f t="shared" si="15"/>
        <v>66491.100000000035</v>
      </c>
      <c r="J90">
        <f>(C90-C89)*bitcoin_futures!B94</f>
        <v>0</v>
      </c>
      <c r="K90">
        <f>C90*bitcoin_futures!B94</f>
        <v>56714.89</v>
      </c>
      <c r="L90">
        <f t="shared" si="16"/>
        <v>-2066.1800000000003</v>
      </c>
      <c r="N90">
        <f>-'Future CF'!Q90</f>
        <v>2045</v>
      </c>
      <c r="P90">
        <f t="shared" si="11"/>
        <v>67409.89</v>
      </c>
      <c r="Q90">
        <f t="shared" si="17"/>
        <v>-21.180000000000291</v>
      </c>
      <c r="R90">
        <f t="shared" si="12"/>
        <v>2044.9999999999927</v>
      </c>
      <c r="S90">
        <f t="shared" si="18"/>
        <v>-3.1419721942878547E-4</v>
      </c>
      <c r="T90">
        <f>S90-(bitcoin_futures!S94/100/360)</f>
        <v>-4.6322499720656324E-4</v>
      </c>
      <c r="V90">
        <f>-'Future Returns'!Q90+Compare_IBIT_to_BTC!B89</f>
        <v>-7.2282250566432088E-4</v>
      </c>
    </row>
    <row r="91" spans="1:22">
      <c r="A91" t="str">
        <f>bitcoin_futures!A95</f>
        <v>02.05.2024</v>
      </c>
      <c r="B91">
        <f>ROUND(bitcoin_futures!D95/bitcoin_futures!B95, 0)</f>
        <v>1751</v>
      </c>
      <c r="C91">
        <f t="shared" si="13"/>
        <v>1751</v>
      </c>
      <c r="D91">
        <f t="shared" si="13"/>
        <v>63176.079999999994</v>
      </c>
      <c r="E91">
        <f t="shared" si="14"/>
        <v>8285</v>
      </c>
      <c r="F91">
        <f>'Future Returns'!S91*F$4</f>
        <v>14338.75</v>
      </c>
      <c r="H91">
        <f t="shared" si="15"/>
        <v>66550.010000000038</v>
      </c>
      <c r="J91">
        <f>(C91-C90)*bitcoin_futures!B95</f>
        <v>0</v>
      </c>
      <c r="K91">
        <f>C91*bitcoin_futures!B95</f>
        <v>59183.799999999996</v>
      </c>
      <c r="L91">
        <f t="shared" si="16"/>
        <v>2468.9099999999962</v>
      </c>
      <c r="N91">
        <f>-'Future CF'!Q91</f>
        <v>-2410</v>
      </c>
      <c r="P91">
        <f t="shared" si="11"/>
        <v>67468.799999999988</v>
      </c>
      <c r="Q91">
        <f t="shared" si="17"/>
        <v>58.909999999996217</v>
      </c>
      <c r="R91">
        <f t="shared" si="12"/>
        <v>-2410.0000000000073</v>
      </c>
      <c r="S91">
        <f t="shared" si="18"/>
        <v>8.7314432745204049E-4</v>
      </c>
      <c r="T91">
        <f>S91-(bitcoin_futures!S95/100/360)</f>
        <v>7.2447766078537375E-4</v>
      </c>
      <c r="V91">
        <f>-'Future Returns'!Q91+Compare_IBIT_to_BTC!B90</f>
        <v>1.5129498608904904E-3</v>
      </c>
    </row>
    <row r="92" spans="1:22">
      <c r="A92" t="str">
        <f>bitcoin_futures!A96</f>
        <v>03.05.2024</v>
      </c>
      <c r="B92">
        <f>ROUND(bitcoin_futures!D96/bitcoin_futures!B96, 0)</f>
        <v>1745</v>
      </c>
      <c r="C92">
        <f t="shared" si="13"/>
        <v>1751</v>
      </c>
      <c r="D92">
        <f t="shared" si="13"/>
        <v>63176.079999999994</v>
      </c>
      <c r="E92">
        <f t="shared" si="14"/>
        <v>5460</v>
      </c>
      <c r="F92">
        <f>'Future Returns'!S92*F$4</f>
        <v>14941.25</v>
      </c>
      <c r="H92">
        <f t="shared" si="15"/>
        <v>66526.610000000044</v>
      </c>
      <c r="J92">
        <f>(C92-C91)*bitcoin_futures!B96</f>
        <v>0</v>
      </c>
      <c r="K92">
        <f>C92*bitcoin_futures!B96</f>
        <v>61985.399999999994</v>
      </c>
      <c r="L92">
        <f t="shared" si="16"/>
        <v>2801.5999999999985</v>
      </c>
      <c r="N92">
        <f>-'Future CF'!Q92</f>
        <v>-2825</v>
      </c>
      <c r="P92">
        <f t="shared" si="11"/>
        <v>67445.399999999994</v>
      </c>
      <c r="Q92">
        <f t="shared" si="17"/>
        <v>-23.400000000001455</v>
      </c>
      <c r="R92">
        <f t="shared" si="12"/>
        <v>-2824.9999999999927</v>
      </c>
      <c r="S92">
        <f t="shared" si="18"/>
        <v>-3.4694730848955536E-4</v>
      </c>
      <c r="T92">
        <f>S92-(bitcoin_futures!S96/100/360)</f>
        <v>-4.9628064182288866E-4</v>
      </c>
      <c r="V92">
        <f>-'Future Returns'!Q92+Compare_IBIT_to_BTC!B91</f>
        <v>6.8809939521553842E-5</v>
      </c>
    </row>
    <row r="93" spans="1:22">
      <c r="A93" t="str">
        <f>bitcoin_futures!A97</f>
        <v>06.05.2024</v>
      </c>
      <c r="B93">
        <f>ROUND(bitcoin_futures!D97/bitcoin_futures!B97, 0)</f>
        <v>1751</v>
      </c>
      <c r="C93">
        <f t="shared" si="13"/>
        <v>1751</v>
      </c>
      <c r="D93">
        <f t="shared" si="13"/>
        <v>63176.079999999994</v>
      </c>
      <c r="E93">
        <f t="shared" si="14"/>
        <v>4465</v>
      </c>
      <c r="F93">
        <f>'Future Returns'!S93*F$4</f>
        <v>15647.5</v>
      </c>
      <c r="H93">
        <f t="shared" si="15"/>
        <v>66599.720000000045</v>
      </c>
      <c r="J93">
        <f>(C93-C92)*bitcoin_futures!B97</f>
        <v>0</v>
      </c>
      <c r="K93">
        <f>C93*bitcoin_futures!B97</f>
        <v>63053.509999999995</v>
      </c>
      <c r="L93">
        <f t="shared" si="16"/>
        <v>1068.1100000000006</v>
      </c>
      <c r="N93">
        <f>-'Future CF'!Q93</f>
        <v>-995</v>
      </c>
      <c r="P93">
        <f t="shared" si="11"/>
        <v>67518.509999999995</v>
      </c>
      <c r="Q93">
        <f t="shared" si="17"/>
        <v>73.110000000000582</v>
      </c>
      <c r="R93">
        <f t="shared" si="12"/>
        <v>-995</v>
      </c>
      <c r="S93">
        <f t="shared" si="18"/>
        <v>1.0828141794005908E-3</v>
      </c>
      <c r="T93">
        <f>S93-(bitcoin_futures!S97/100/360)</f>
        <v>9.3325862384503527E-4</v>
      </c>
      <c r="V93">
        <f>-'Future Returns'!Q93+Compare_IBIT_to_BTC!B92</f>
        <v>1.3345302538355919E-3</v>
      </c>
    </row>
    <row r="94" spans="1:22">
      <c r="A94" t="str">
        <f>bitcoin_futures!A98</f>
        <v>07.05.2024</v>
      </c>
      <c r="B94">
        <f>ROUND(bitcoin_futures!D98/bitcoin_futures!B98, 0)</f>
        <v>1757</v>
      </c>
      <c r="C94">
        <f t="shared" si="13"/>
        <v>1751</v>
      </c>
      <c r="D94">
        <f t="shared" si="13"/>
        <v>63176.079999999994</v>
      </c>
      <c r="E94">
        <f t="shared" si="14"/>
        <v>4685</v>
      </c>
      <c r="F94">
        <f>'Future Returns'!S94*F$4</f>
        <v>15896.25</v>
      </c>
      <c r="H94">
        <f t="shared" si="15"/>
        <v>66679.640000000043</v>
      </c>
      <c r="J94">
        <f>(C94-C93)*bitcoin_futures!B98</f>
        <v>0</v>
      </c>
      <c r="K94">
        <f>C94*bitcoin_futures!B98</f>
        <v>62913.43</v>
      </c>
      <c r="L94">
        <f t="shared" si="16"/>
        <v>-140.07999999999447</v>
      </c>
      <c r="N94">
        <f>-'Future CF'!Q94</f>
        <v>220</v>
      </c>
      <c r="P94">
        <f t="shared" si="11"/>
        <v>67598.429999999993</v>
      </c>
      <c r="Q94">
        <f t="shared" si="17"/>
        <v>79.92000000000553</v>
      </c>
      <c r="R94">
        <f t="shared" si="12"/>
        <v>219.99999999999272</v>
      </c>
      <c r="S94">
        <f t="shared" si="18"/>
        <v>1.182275978894858E-3</v>
      </c>
      <c r="T94">
        <f>S94-(bitcoin_futures!S98/100/360)</f>
        <v>1.0327204233393024E-3</v>
      </c>
      <c r="V94">
        <f>-'Future Returns'!Q94+Compare_IBIT_to_BTC!B93</f>
        <v>1.2383304096917971E-3</v>
      </c>
    </row>
    <row r="95" spans="1:22">
      <c r="A95" t="str">
        <f>bitcoin_futures!A99</f>
        <v>08.05.2024</v>
      </c>
      <c r="B95">
        <f>ROUND(bitcoin_futures!D99/bitcoin_futures!B99, 0)</f>
        <v>1760</v>
      </c>
      <c r="C95">
        <f t="shared" si="13"/>
        <v>1751</v>
      </c>
      <c r="D95">
        <f t="shared" si="13"/>
        <v>63176.079999999994</v>
      </c>
      <c r="E95">
        <f t="shared" si="14"/>
        <v>5590</v>
      </c>
      <c r="F95">
        <f>'Future Returns'!S95*F$4</f>
        <v>15841.25</v>
      </c>
      <c r="H95">
        <f t="shared" si="15"/>
        <v>66621.590000000055</v>
      </c>
      <c r="J95">
        <f>(C95-C94)*bitcoin_futures!B99</f>
        <v>0</v>
      </c>
      <c r="K95">
        <f>C95*bitcoin_futures!B99</f>
        <v>61950.380000000005</v>
      </c>
      <c r="L95">
        <f t="shared" si="16"/>
        <v>-963.04999999999563</v>
      </c>
      <c r="N95">
        <f>-'Future CF'!Q95</f>
        <v>905</v>
      </c>
      <c r="P95">
        <f t="shared" si="11"/>
        <v>67540.38</v>
      </c>
      <c r="Q95">
        <f t="shared" si="17"/>
        <v>-58.049999999995634</v>
      </c>
      <c r="R95">
        <f t="shared" si="12"/>
        <v>905.00000000000728</v>
      </c>
      <c r="S95">
        <f t="shared" si="18"/>
        <v>-8.5948583647287198E-4</v>
      </c>
      <c r="T95">
        <f>S95-(bitcoin_futures!S99/100/360)</f>
        <v>-1.0089858364728719E-3</v>
      </c>
      <c r="V95">
        <f>-'Future Returns'!Q95+Compare_IBIT_to_BTC!B94</f>
        <v>-1.0252099256887835E-3</v>
      </c>
    </row>
    <row r="96" spans="1:22">
      <c r="A96" t="str">
        <f>bitcoin_futures!A100</f>
        <v>09.05.2024</v>
      </c>
      <c r="B96">
        <f>ROUND(bitcoin_futures!D100/bitcoin_futures!B100, 0)</f>
        <v>1752</v>
      </c>
      <c r="C96">
        <f t="shared" si="13"/>
        <v>1751</v>
      </c>
      <c r="D96">
        <f t="shared" si="13"/>
        <v>63176.079999999994</v>
      </c>
      <c r="E96">
        <f t="shared" si="14"/>
        <v>5210</v>
      </c>
      <c r="F96">
        <f>'Future Returns'!S96*F$4</f>
        <v>15615</v>
      </c>
      <c r="H96">
        <f t="shared" si="15"/>
        <v>66591.790000000037</v>
      </c>
      <c r="J96">
        <f>(C96-C95)*bitcoin_futures!B100</f>
        <v>0</v>
      </c>
      <c r="K96">
        <f>C96*bitcoin_futures!B100</f>
        <v>62300.579999999994</v>
      </c>
      <c r="L96">
        <f t="shared" si="16"/>
        <v>350.19999999998981</v>
      </c>
      <c r="N96">
        <f>-'Future CF'!Q96</f>
        <v>-380</v>
      </c>
      <c r="P96">
        <f t="shared" si="11"/>
        <v>67510.579999999987</v>
      </c>
      <c r="Q96">
        <f t="shared" si="17"/>
        <v>-29.800000000010186</v>
      </c>
      <c r="R96">
        <f t="shared" si="12"/>
        <v>-380.00000000000728</v>
      </c>
      <c r="S96">
        <f t="shared" si="18"/>
        <v>-4.4141229419166882E-4</v>
      </c>
      <c r="T96">
        <f>S96-(bitcoin_futures!S100/100/360)</f>
        <v>-5.9069007196944662E-4</v>
      </c>
      <c r="V96">
        <f>-'Future Returns'!Q96+Compare_IBIT_to_BTC!B95</f>
        <v>-4.3098244266959098E-4</v>
      </c>
    </row>
    <row r="97" spans="1:22">
      <c r="A97" t="str">
        <f>bitcoin_futures!A101</f>
        <v>10.05.2024</v>
      </c>
      <c r="B97">
        <f>ROUND(bitcoin_futures!D101/bitcoin_futures!B101, 0)</f>
        <v>1754</v>
      </c>
      <c r="C97">
        <f t="shared" si="13"/>
        <v>1751</v>
      </c>
      <c r="D97">
        <f t="shared" si="13"/>
        <v>63176.079999999994</v>
      </c>
      <c r="E97">
        <f t="shared" si="14"/>
        <v>7100</v>
      </c>
      <c r="F97">
        <f>'Future Returns'!S97*F$4</f>
        <v>15710</v>
      </c>
      <c r="H97">
        <f t="shared" si="15"/>
        <v>66730.790000000037</v>
      </c>
      <c r="J97">
        <f>(C97-C96)*bitcoin_futures!B101</f>
        <v>0</v>
      </c>
      <c r="K97">
        <f>C97*bitcoin_futures!B101</f>
        <v>60549.579999999994</v>
      </c>
      <c r="L97">
        <f t="shared" si="16"/>
        <v>-1751</v>
      </c>
      <c r="N97">
        <f>-'Future CF'!Q97</f>
        <v>1890</v>
      </c>
      <c r="P97">
        <f t="shared" si="11"/>
        <v>67649.579999999987</v>
      </c>
      <c r="Q97">
        <f t="shared" si="17"/>
        <v>139</v>
      </c>
      <c r="R97">
        <f t="shared" si="12"/>
        <v>1890</v>
      </c>
      <c r="S97">
        <f t="shared" si="18"/>
        <v>2.0547060306952392E-3</v>
      </c>
      <c r="T97">
        <f>S97-(bitcoin_futures!S101/100/360)</f>
        <v>1.9056226973619059E-3</v>
      </c>
      <c r="V97">
        <f>-'Future Returns'!Q97+Compare_IBIT_to_BTC!B96</f>
        <v>1.9707071216673484E-3</v>
      </c>
    </row>
    <row r="98" spans="1:22">
      <c r="A98" t="str">
        <f>bitcoin_futures!A102</f>
        <v>13.05.2024</v>
      </c>
      <c r="B98">
        <f>ROUND(bitcoin_futures!D102/bitcoin_futures!B102, 0)</f>
        <v>1750</v>
      </c>
      <c r="C98">
        <f t="shared" si="13"/>
        <v>1751</v>
      </c>
      <c r="D98">
        <f t="shared" si="13"/>
        <v>63176.079999999994</v>
      </c>
      <c r="E98">
        <f t="shared" si="14"/>
        <v>4570</v>
      </c>
      <c r="F98">
        <f>'Future Returns'!S98*F$4</f>
        <v>15237.5</v>
      </c>
      <c r="H98">
        <f t="shared" si="15"/>
        <v>66687.21000000005</v>
      </c>
      <c r="J98">
        <f>(C98-C97)*bitcoin_futures!B102</f>
        <v>0</v>
      </c>
      <c r="K98">
        <f>C98*bitcoin_futures!B102</f>
        <v>63036</v>
      </c>
      <c r="L98">
        <f t="shared" si="16"/>
        <v>2486.4200000000055</v>
      </c>
      <c r="N98">
        <f>-'Future CF'!Q98</f>
        <v>-2530</v>
      </c>
      <c r="P98">
        <f t="shared" si="11"/>
        <v>67606</v>
      </c>
      <c r="Q98">
        <f t="shared" si="17"/>
        <v>-43.57999999999447</v>
      </c>
      <c r="R98">
        <f t="shared" si="12"/>
        <v>-2529.9999999999927</v>
      </c>
      <c r="S98">
        <f t="shared" si="18"/>
        <v>-6.4461734165598421E-4</v>
      </c>
      <c r="T98">
        <f>S98-(bitcoin_futures!S102/100/360)</f>
        <v>-7.9403400832265083E-4</v>
      </c>
      <c r="V98">
        <f>-'Future Returns'!Q98+Compare_IBIT_to_BTC!B97</f>
        <v>-4.4523500332829813E-4</v>
      </c>
    </row>
    <row r="99" spans="1:22">
      <c r="A99" t="str">
        <f>bitcoin_futures!A103</f>
        <v>14.05.2024</v>
      </c>
      <c r="B99">
        <f>ROUND(bitcoin_futures!D103/bitcoin_futures!B103, 0)</f>
        <v>1754</v>
      </c>
      <c r="C99">
        <f t="shared" si="13"/>
        <v>1751</v>
      </c>
      <c r="D99">
        <f t="shared" si="13"/>
        <v>63176.079999999994</v>
      </c>
      <c r="E99">
        <f t="shared" si="14"/>
        <v>6215</v>
      </c>
      <c r="F99">
        <f>'Future Returns'!S99*F$4</f>
        <v>15870</v>
      </c>
      <c r="H99">
        <f t="shared" si="15"/>
        <v>66703.780000000057</v>
      </c>
      <c r="J99">
        <f>(C99-C98)*bitcoin_futures!B103</f>
        <v>0</v>
      </c>
      <c r="K99">
        <f>C99*bitcoin_futures!B103</f>
        <v>61407.57</v>
      </c>
      <c r="L99">
        <f t="shared" si="16"/>
        <v>-1628.4300000000003</v>
      </c>
      <c r="N99">
        <f>-'Future CF'!Q99</f>
        <v>1645</v>
      </c>
      <c r="P99">
        <f t="shared" si="11"/>
        <v>67622.570000000007</v>
      </c>
      <c r="Q99">
        <f t="shared" si="17"/>
        <v>16.569999999999709</v>
      </c>
      <c r="R99">
        <f t="shared" si="12"/>
        <v>1645.0000000000073</v>
      </c>
      <c r="S99">
        <f t="shared" si="18"/>
        <v>2.450365314420867E-4</v>
      </c>
      <c r="T99">
        <f>S99-(bitcoin_futures!S103/100/360)</f>
        <v>9.5842086997642226E-5</v>
      </c>
      <c r="V99">
        <f>-'Future Returns'!Q99+Compare_IBIT_to_BTC!B98</f>
        <v>8.0340264650289456E-5</v>
      </c>
    </row>
    <row r="100" spans="1:22" s="3" customFormat="1">
      <c r="A100" s="3" t="str">
        <f>bitcoin_futures!A104</f>
        <v>15.05.2024</v>
      </c>
      <c r="B100">
        <f>ROUND(bitcoin_futures!D104/bitcoin_futures!B104, 0)</f>
        <v>1750</v>
      </c>
      <c r="C100" s="3">
        <f>B100</f>
        <v>1750</v>
      </c>
      <c r="D100" s="3">
        <f>B100*bitcoin_futures!B104</f>
        <v>65922.5</v>
      </c>
      <c r="E100">
        <f t="shared" si="14"/>
        <v>1555</v>
      </c>
      <c r="F100" s="3">
        <f>'Future Returns'!S100*F$4</f>
        <v>15581.25</v>
      </c>
      <c r="H100">
        <f t="shared" si="15"/>
        <v>66596.380000000063</v>
      </c>
      <c r="J100">
        <f>(C100-C99)*bitcoin_futures!B104</f>
        <v>-37.67</v>
      </c>
      <c r="K100">
        <f>C100*bitcoin_futures!B104</f>
        <v>65922.5</v>
      </c>
      <c r="L100">
        <f t="shared" si="16"/>
        <v>4552.6000000000004</v>
      </c>
      <c r="N100">
        <f>-'Future CF'!Q100</f>
        <v>-4660</v>
      </c>
      <c r="P100">
        <f t="shared" si="11"/>
        <v>67477.5</v>
      </c>
      <c r="Q100">
        <f t="shared" si="17"/>
        <v>-107.39999999999964</v>
      </c>
      <c r="R100">
        <f t="shared" si="12"/>
        <v>-4697.6700000000073</v>
      </c>
      <c r="S100">
        <f t="shared" si="18"/>
        <v>-1.5916416583305493E-3</v>
      </c>
      <c r="T100">
        <f>S100-(bitcoin_futures!S104/100/360)</f>
        <v>-1.7406138805527716E-3</v>
      </c>
      <c r="V100">
        <f>-'Future Returns'!Q100+Compare_IBIT_to_BTC!B99</f>
        <v>-1.2244106780028435E-3</v>
      </c>
    </row>
    <row r="101" spans="1:22">
      <c r="A101" t="str">
        <f>bitcoin_futures!A105</f>
        <v>16.05.2024</v>
      </c>
      <c r="B101">
        <f>ROUND(bitcoin_futures!D105/bitcoin_futures!B105, 0)</f>
        <v>1758</v>
      </c>
      <c r="C101">
        <f t="shared" ref="C101:D121" si="19">C$100</f>
        <v>1750</v>
      </c>
      <c r="D101">
        <f t="shared" si="19"/>
        <v>65922.5</v>
      </c>
      <c r="E101">
        <f t="shared" si="14"/>
        <v>2590</v>
      </c>
      <c r="F101">
        <f>'Future Returns'!S101*F$4</f>
        <v>16757.5</v>
      </c>
      <c r="H101">
        <f t="shared" si="15"/>
        <v>66721.380000000063</v>
      </c>
      <c r="J101">
        <f>(C101-C100)*bitcoin_futures!B105</f>
        <v>0</v>
      </c>
      <c r="K101">
        <f>C101*bitcoin_futures!B105</f>
        <v>65012.5</v>
      </c>
      <c r="L101">
        <f t="shared" si="16"/>
        <v>-910</v>
      </c>
      <c r="N101">
        <f>-'Future CF'!Q101</f>
        <v>1035</v>
      </c>
      <c r="P101">
        <f t="shared" si="11"/>
        <v>67602.5</v>
      </c>
      <c r="Q101">
        <f t="shared" si="17"/>
        <v>125</v>
      </c>
      <c r="R101">
        <f t="shared" si="12"/>
        <v>1035</v>
      </c>
      <c r="S101">
        <f t="shared" si="18"/>
        <v>1.8490440442291336E-3</v>
      </c>
      <c r="T101">
        <f>S101-(bitcoin_futures!S105/100/360)</f>
        <v>1.7003773775624668E-3</v>
      </c>
      <c r="V101">
        <f>-'Future Returns'!Q101+Compare_IBIT_to_BTC!B100</f>
        <v>1.6367592479758046E-3</v>
      </c>
    </row>
    <row r="102" spans="1:22">
      <c r="A102" t="str">
        <f>bitcoin_futures!A106</f>
        <v>17.05.2024</v>
      </c>
      <c r="B102">
        <f>ROUND(bitcoin_futures!D106/bitcoin_futures!B106, 0)</f>
        <v>1747</v>
      </c>
      <c r="C102">
        <f t="shared" si="19"/>
        <v>1750</v>
      </c>
      <c r="D102">
        <f t="shared" si="19"/>
        <v>65922.5</v>
      </c>
      <c r="E102">
        <f t="shared" si="14"/>
        <v>670</v>
      </c>
      <c r="F102">
        <f>'Future Returns'!S102*F$4</f>
        <v>16498.75</v>
      </c>
      <c r="H102">
        <f t="shared" si="15"/>
        <v>66778.880000000063</v>
      </c>
      <c r="J102">
        <f>(C102-C101)*bitcoin_futures!B106</f>
        <v>0</v>
      </c>
      <c r="K102">
        <f>C102*bitcoin_futures!B106</f>
        <v>66990</v>
      </c>
      <c r="L102">
        <f t="shared" si="16"/>
        <v>1977.5</v>
      </c>
      <c r="N102">
        <f>-'Future CF'!Q102</f>
        <v>-1920</v>
      </c>
      <c r="P102">
        <f t="shared" si="11"/>
        <v>67660</v>
      </c>
      <c r="Q102">
        <f t="shared" si="17"/>
        <v>57.5</v>
      </c>
      <c r="R102">
        <f t="shared" si="12"/>
        <v>-1920</v>
      </c>
      <c r="S102">
        <f t="shared" si="18"/>
        <v>8.4983742240614835E-4</v>
      </c>
      <c r="T102">
        <f>S102-(bitcoin_futures!S106/100/360)</f>
        <v>7.0075408907281503E-4</v>
      </c>
      <c r="V102">
        <f>-'Future Returns'!Q102+Compare_IBIT_to_BTC!B101</f>
        <v>1.3241143416285843E-3</v>
      </c>
    </row>
    <row r="103" spans="1:22">
      <c r="A103" t="str">
        <f>bitcoin_futures!A107</f>
        <v>20.05.2024</v>
      </c>
      <c r="B103">
        <f>ROUND(bitcoin_futures!D107/bitcoin_futures!B107, 0)</f>
        <v>1735</v>
      </c>
      <c r="C103">
        <f t="shared" si="19"/>
        <v>1750</v>
      </c>
      <c r="D103">
        <f t="shared" si="19"/>
        <v>65922.5</v>
      </c>
      <c r="E103">
        <f t="shared" si="14"/>
        <v>-2410</v>
      </c>
      <c r="F103">
        <f>'Future Returns'!S103*F$4</f>
        <v>16978.75</v>
      </c>
      <c r="H103">
        <f t="shared" si="15"/>
        <v>66656.380000000063</v>
      </c>
      <c r="J103">
        <f>(C103-C102)*bitcoin_futures!B107</f>
        <v>0</v>
      </c>
      <c r="K103">
        <f>C103*bitcoin_futures!B107</f>
        <v>69947.5</v>
      </c>
      <c r="L103">
        <f t="shared" si="16"/>
        <v>2957.5</v>
      </c>
      <c r="N103">
        <f>-'Future CF'!Q103</f>
        <v>-3080</v>
      </c>
      <c r="P103">
        <f t="shared" si="11"/>
        <v>67537.5</v>
      </c>
      <c r="Q103">
        <f t="shared" si="17"/>
        <v>-122.5</v>
      </c>
      <c r="R103">
        <f t="shared" si="12"/>
        <v>-3080</v>
      </c>
      <c r="S103">
        <f t="shared" si="18"/>
        <v>-1.8138071441791597E-3</v>
      </c>
      <c r="T103">
        <f>S103-(bitcoin_futures!S107/100/360)</f>
        <v>-1.9631126997347154E-3</v>
      </c>
      <c r="V103">
        <f>-'Future Returns'!Q103+Compare_IBIT_to_BTC!B102</f>
        <v>-1.2024257994754234E-3</v>
      </c>
    </row>
    <row r="104" spans="1:22">
      <c r="A104" t="str">
        <f>bitcoin_futures!A108</f>
        <v>21.05.2024</v>
      </c>
      <c r="B104">
        <f>ROUND(bitcoin_futures!D108/bitcoin_futures!B108, 0)</f>
        <v>1763</v>
      </c>
      <c r="C104">
        <f t="shared" si="19"/>
        <v>1750</v>
      </c>
      <c r="D104">
        <f t="shared" si="19"/>
        <v>65922.5</v>
      </c>
      <c r="E104">
        <f t="shared" si="14"/>
        <v>-1475</v>
      </c>
      <c r="F104">
        <f>'Future Returns'!S104*F$4</f>
        <v>17748.75</v>
      </c>
      <c r="H104">
        <f t="shared" si="15"/>
        <v>66716.380000000063</v>
      </c>
      <c r="J104">
        <f>(C104-C103)*bitcoin_futures!B108</f>
        <v>0</v>
      </c>
      <c r="K104">
        <f>C104*bitcoin_futures!B108</f>
        <v>69072.5</v>
      </c>
      <c r="L104">
        <f t="shared" si="16"/>
        <v>-875</v>
      </c>
      <c r="N104">
        <f>-'Future CF'!Q104</f>
        <v>935</v>
      </c>
      <c r="P104">
        <f t="shared" si="11"/>
        <v>67597.5</v>
      </c>
      <c r="Q104">
        <f t="shared" si="17"/>
        <v>60</v>
      </c>
      <c r="R104">
        <f t="shared" si="12"/>
        <v>935</v>
      </c>
      <c r="S104">
        <f t="shared" si="18"/>
        <v>8.8760679019194496E-4</v>
      </c>
      <c r="T104">
        <f>S104-(bitcoin_futures!S108/100/360)</f>
        <v>7.3844012352527826E-4</v>
      </c>
      <c r="V104">
        <f>-'Future Returns'!Q104+Compare_IBIT_to_BTC!B103</f>
        <v>6.6055950865184267E-4</v>
      </c>
    </row>
    <row r="105" spans="1:22">
      <c r="A105" t="str">
        <f>bitcoin_futures!A109</f>
        <v>22.05.2024</v>
      </c>
      <c r="B105">
        <f>ROUND(bitcoin_futures!D109/bitcoin_futures!B109, 0)</f>
        <v>1753</v>
      </c>
      <c r="C105">
        <f t="shared" si="19"/>
        <v>1750</v>
      </c>
      <c r="D105">
        <f t="shared" si="19"/>
        <v>65922.5</v>
      </c>
      <c r="E105">
        <f t="shared" si="14"/>
        <v>-1805</v>
      </c>
      <c r="F105">
        <f>'Future Returns'!S105*F$4</f>
        <v>17515</v>
      </c>
      <c r="H105">
        <f t="shared" si="15"/>
        <v>66806.380000000063</v>
      </c>
      <c r="J105">
        <f>(C105-C104)*bitcoin_futures!B109</f>
        <v>0</v>
      </c>
      <c r="K105">
        <f>C105*bitcoin_futures!B109</f>
        <v>69492.5</v>
      </c>
      <c r="L105">
        <f t="shared" si="16"/>
        <v>420</v>
      </c>
      <c r="N105">
        <f>-'Future CF'!Q105</f>
        <v>-330</v>
      </c>
      <c r="P105">
        <f t="shared" si="11"/>
        <v>67687.5</v>
      </c>
      <c r="Q105">
        <f t="shared" si="17"/>
        <v>90</v>
      </c>
      <c r="R105">
        <f t="shared" si="12"/>
        <v>-330</v>
      </c>
      <c r="S105">
        <f t="shared" si="18"/>
        <v>1.329639889196676E-3</v>
      </c>
      <c r="T105">
        <f>S105-(bitcoin_futures!S109/100/360)</f>
        <v>1.1806676669744538E-3</v>
      </c>
      <c r="V105">
        <f>-'Future Returns'!Q105+Compare_IBIT_to_BTC!B104</f>
        <v>1.370319161085402E-3</v>
      </c>
    </row>
    <row r="106" spans="1:22">
      <c r="A106" t="str">
        <f>bitcoin_futures!A110</f>
        <v>23.05.2024</v>
      </c>
      <c r="B106">
        <f>ROUND(bitcoin_futures!D110/bitcoin_futures!B110, 0)</f>
        <v>1760</v>
      </c>
      <c r="C106">
        <f t="shared" si="19"/>
        <v>1750</v>
      </c>
      <c r="D106">
        <f t="shared" si="19"/>
        <v>65922.5</v>
      </c>
      <c r="E106">
        <f t="shared" si="14"/>
        <v>805</v>
      </c>
      <c r="F106">
        <f>'Future Returns'!S106*F$4</f>
        <v>17597.5</v>
      </c>
      <c r="H106">
        <f t="shared" si="15"/>
        <v>66896.380000000063</v>
      </c>
      <c r="J106">
        <f>(C106-C105)*bitcoin_futures!B110</f>
        <v>0</v>
      </c>
      <c r="K106">
        <f>C106*bitcoin_futures!B110</f>
        <v>66972.5</v>
      </c>
      <c r="L106">
        <f t="shared" si="16"/>
        <v>-2520</v>
      </c>
      <c r="N106">
        <f>-'Future CF'!Q106</f>
        <v>2610</v>
      </c>
      <c r="P106">
        <f t="shared" si="11"/>
        <v>67777.5</v>
      </c>
      <c r="Q106">
        <f t="shared" si="17"/>
        <v>90</v>
      </c>
      <c r="R106">
        <f t="shared" si="12"/>
        <v>2610</v>
      </c>
      <c r="S106">
        <f t="shared" si="18"/>
        <v>1.3278742945667811E-3</v>
      </c>
      <c r="T106">
        <f>S106-(bitcoin_futures!S110/100/360)</f>
        <v>1.1788187390112256E-3</v>
      </c>
      <c r="V106">
        <f>-'Future Returns'!Q106+Compare_IBIT_to_BTC!B105</f>
        <v>8.1622448931775032E-4</v>
      </c>
    </row>
    <row r="107" spans="1:22">
      <c r="A107" t="str">
        <f>bitcoin_futures!A111</f>
        <v>24.05.2024</v>
      </c>
      <c r="B107">
        <f>ROUND(bitcoin_futures!D111/bitcoin_futures!B111, 0)</f>
        <v>1747</v>
      </c>
      <c r="C107">
        <f t="shared" si="19"/>
        <v>1750</v>
      </c>
      <c r="D107">
        <f t="shared" si="19"/>
        <v>65922.5</v>
      </c>
      <c r="E107">
        <f t="shared" si="14"/>
        <v>-1480</v>
      </c>
      <c r="F107">
        <f>'Future Returns'!S107*F$4</f>
        <v>16945</v>
      </c>
      <c r="H107">
        <f t="shared" si="15"/>
        <v>66693.880000000063</v>
      </c>
      <c r="J107">
        <f>(C107-C106)*bitcoin_futures!B111</f>
        <v>0</v>
      </c>
      <c r="K107">
        <f>C107*bitcoin_futures!B111</f>
        <v>69055</v>
      </c>
      <c r="L107">
        <f t="shared" si="16"/>
        <v>2082.5</v>
      </c>
      <c r="N107">
        <f>-'Future CF'!Q107</f>
        <v>-2285</v>
      </c>
      <c r="P107">
        <f t="shared" si="11"/>
        <v>67575</v>
      </c>
      <c r="Q107">
        <f t="shared" si="17"/>
        <v>-202.5</v>
      </c>
      <c r="R107">
        <f t="shared" si="12"/>
        <v>-2285</v>
      </c>
      <c r="S107">
        <f t="shared" si="18"/>
        <v>-2.9966703662597113E-3</v>
      </c>
      <c r="T107">
        <f>S107-(bitcoin_futures!S111/100/360)</f>
        <v>-3.1461703662597111E-3</v>
      </c>
      <c r="V107">
        <f>-'Future Returns'!Q107+Compare_IBIT_to_BTC!B106</f>
        <v>-2.6171570775368434E-3</v>
      </c>
    </row>
    <row r="108" spans="1:22">
      <c r="A108" t="str">
        <f>bitcoin_futures!A112</f>
        <v>27.05.2024</v>
      </c>
      <c r="B108">
        <f>ROUND(bitcoin_futures!D112/bitcoin_futures!B112, 0)</f>
        <v>1767</v>
      </c>
      <c r="C108">
        <f t="shared" si="19"/>
        <v>1750</v>
      </c>
      <c r="D108">
        <f t="shared" si="19"/>
        <v>65922.5</v>
      </c>
      <c r="E108">
        <f t="shared" si="14"/>
        <v>-1480</v>
      </c>
      <c r="F108">
        <f>'Future Returns'!S108*F$4</f>
        <v>17516.25</v>
      </c>
      <c r="H108">
        <f t="shared" si="15"/>
        <v>66693.880000000063</v>
      </c>
      <c r="J108">
        <f>(C108-C107)*bitcoin_futures!B112</f>
        <v>0</v>
      </c>
      <c r="K108">
        <f>C108*bitcoin_futures!B112</f>
        <v>69055</v>
      </c>
      <c r="L108">
        <f t="shared" si="16"/>
        <v>0</v>
      </c>
      <c r="N108">
        <f>-'Future CF'!Q108</f>
        <v>0</v>
      </c>
      <c r="P108">
        <f t="shared" si="11"/>
        <v>67575</v>
      </c>
      <c r="Q108">
        <f t="shared" si="17"/>
        <v>0</v>
      </c>
      <c r="R108">
        <f t="shared" si="12"/>
        <v>0</v>
      </c>
      <c r="S108">
        <f t="shared" si="18"/>
        <v>0</v>
      </c>
      <c r="T108">
        <f>S108-(bitcoin_futures!S112/100/360)</f>
        <v>-1.495E-4</v>
      </c>
      <c r="V108">
        <f>-'Future Returns'!Q108+Compare_IBIT_to_BTC!B107</f>
        <v>0</v>
      </c>
    </row>
    <row r="109" spans="1:22">
      <c r="A109" t="str">
        <f>bitcoin_futures!A113</f>
        <v>28.05.2024</v>
      </c>
      <c r="B109">
        <f>ROUND(bitcoin_futures!D113/bitcoin_futures!B113, 0)</f>
        <v>1750</v>
      </c>
      <c r="C109">
        <f t="shared" si="19"/>
        <v>1750</v>
      </c>
      <c r="D109">
        <f t="shared" si="19"/>
        <v>65922.5</v>
      </c>
      <c r="E109">
        <f t="shared" si="14"/>
        <v>-490</v>
      </c>
      <c r="F109">
        <f>'Future Returns'!S109*F$4</f>
        <v>17516.25</v>
      </c>
      <c r="H109">
        <f t="shared" si="15"/>
        <v>66843.880000000063</v>
      </c>
      <c r="J109">
        <f>(C109-C108)*bitcoin_futures!B113</f>
        <v>0</v>
      </c>
      <c r="K109">
        <f>C109*bitcoin_futures!B113</f>
        <v>68215</v>
      </c>
      <c r="L109">
        <f t="shared" si="16"/>
        <v>-840</v>
      </c>
      <c r="N109">
        <f>-'Future CF'!Q109</f>
        <v>990</v>
      </c>
      <c r="P109">
        <f t="shared" si="11"/>
        <v>67725</v>
      </c>
      <c r="Q109">
        <f t="shared" si="17"/>
        <v>150</v>
      </c>
      <c r="R109">
        <f t="shared" si="12"/>
        <v>990</v>
      </c>
      <c r="S109">
        <f t="shared" si="18"/>
        <v>2.2148394241417496E-3</v>
      </c>
      <c r="T109">
        <f>S109-(bitcoin_futures!S113/100/360)</f>
        <v>2.065422757475083E-3</v>
      </c>
      <c r="V109">
        <f>-'Future Returns'!Q109+Compare_IBIT_to_BTC!B108</f>
        <v>1.9655197445539487E-3</v>
      </c>
    </row>
    <row r="110" spans="1:22">
      <c r="A110" t="str">
        <f>bitcoin_futures!A114</f>
        <v>29.05.2024</v>
      </c>
      <c r="B110">
        <f>ROUND(bitcoin_futures!D114/bitcoin_futures!B114, 0)</f>
        <v>1759</v>
      </c>
      <c r="C110">
        <f t="shared" si="19"/>
        <v>1750</v>
      </c>
      <c r="D110">
        <f t="shared" si="19"/>
        <v>65922.5</v>
      </c>
      <c r="E110">
        <f t="shared" si="14"/>
        <v>805</v>
      </c>
      <c r="F110">
        <f>'Future Returns'!S110*F$4</f>
        <v>17268.75</v>
      </c>
      <c r="H110">
        <f t="shared" si="15"/>
        <v>66983.880000000063</v>
      </c>
      <c r="J110">
        <f>(C110-C109)*bitcoin_futures!B114</f>
        <v>0</v>
      </c>
      <c r="K110">
        <f>C110*bitcoin_futures!B114</f>
        <v>67060</v>
      </c>
      <c r="L110">
        <f t="shared" si="16"/>
        <v>-1155</v>
      </c>
      <c r="N110">
        <f>-'Future CF'!Q110</f>
        <v>1295</v>
      </c>
      <c r="P110">
        <f t="shared" si="11"/>
        <v>67865</v>
      </c>
      <c r="Q110">
        <f t="shared" si="17"/>
        <v>140</v>
      </c>
      <c r="R110">
        <f t="shared" si="12"/>
        <v>1295</v>
      </c>
      <c r="S110">
        <f t="shared" si="18"/>
        <v>2.0629190304280558E-3</v>
      </c>
      <c r="T110">
        <f>S110-(bitcoin_futures!S114/100/360)</f>
        <v>1.9135856970947224E-3</v>
      </c>
      <c r="V110">
        <f>-'Future Returns'!Q110+Compare_IBIT_to_BTC!B109</f>
        <v>1.8159780891191662E-3</v>
      </c>
    </row>
    <row r="111" spans="1:22">
      <c r="A111" t="str">
        <f>bitcoin_futures!A115</f>
        <v>30.05.2024</v>
      </c>
      <c r="B111">
        <f>ROUND(bitcoin_futures!D115/bitcoin_futures!B115, 0)</f>
        <v>1761</v>
      </c>
      <c r="C111">
        <f t="shared" si="19"/>
        <v>1750</v>
      </c>
      <c r="D111">
        <f t="shared" si="19"/>
        <v>65922.5</v>
      </c>
      <c r="E111">
        <f t="shared" si="14"/>
        <v>-760</v>
      </c>
      <c r="F111">
        <f>'Future Returns'!S111*F$4</f>
        <v>16945</v>
      </c>
      <c r="H111">
        <f t="shared" si="15"/>
        <v>66888.880000000063</v>
      </c>
      <c r="J111">
        <f>(C111-C110)*bitcoin_futures!B115</f>
        <v>0</v>
      </c>
      <c r="K111">
        <f>C111*bitcoin_futures!B115</f>
        <v>68530</v>
      </c>
      <c r="L111">
        <f t="shared" si="16"/>
        <v>1470</v>
      </c>
      <c r="N111">
        <f>-'Future CF'!Q111</f>
        <v>-1565</v>
      </c>
      <c r="P111">
        <f t="shared" si="11"/>
        <v>67770</v>
      </c>
      <c r="Q111">
        <f t="shared" si="17"/>
        <v>-95</v>
      </c>
      <c r="R111">
        <f t="shared" si="12"/>
        <v>-1565</v>
      </c>
      <c r="S111">
        <f t="shared" si="18"/>
        <v>-1.4018002065810831E-3</v>
      </c>
      <c r="T111">
        <f>S111-(bitcoin_futures!S115/100/360)</f>
        <v>-1.5512446510255276E-3</v>
      </c>
      <c r="V111">
        <f>-'Future Returns'!Q111+Compare_IBIT_to_BTC!B110</f>
        <v>-1.1687388462366284E-3</v>
      </c>
    </row>
    <row r="112" spans="1:22">
      <c r="A112" t="str">
        <f>bitcoin_futures!A116</f>
        <v>31.05.2024</v>
      </c>
      <c r="B112">
        <f>ROUND(bitcoin_futures!D116/bitcoin_futures!B116, 0)</f>
        <v>1751</v>
      </c>
      <c r="C112">
        <f t="shared" si="19"/>
        <v>1750</v>
      </c>
      <c r="D112">
        <f t="shared" si="19"/>
        <v>65922.5</v>
      </c>
      <c r="E112">
        <f t="shared" si="14"/>
        <v>550</v>
      </c>
      <c r="F112">
        <f>'Future Returns'!S112*F$4</f>
        <v>17336.25</v>
      </c>
      <c r="H112">
        <f t="shared" si="15"/>
        <v>67131.380000000063</v>
      </c>
      <c r="J112">
        <f>(C112-C111)*bitcoin_futures!B116</f>
        <v>0</v>
      </c>
      <c r="K112">
        <f>C112*bitcoin_futures!B116</f>
        <v>67462.5</v>
      </c>
      <c r="L112">
        <f t="shared" si="16"/>
        <v>-1067.5</v>
      </c>
      <c r="N112">
        <f>-'Future CF'!Q112</f>
        <v>1310</v>
      </c>
      <c r="P112">
        <f t="shared" si="11"/>
        <v>68012.5</v>
      </c>
      <c r="Q112">
        <f t="shared" si="17"/>
        <v>242.5</v>
      </c>
      <c r="R112">
        <f t="shared" si="12"/>
        <v>1310</v>
      </c>
      <c r="S112">
        <f t="shared" si="18"/>
        <v>3.5655210439257488E-3</v>
      </c>
      <c r="T112">
        <f>S112-(bitcoin_futures!S116/100/360)</f>
        <v>3.4166043772590822E-3</v>
      </c>
      <c r="V112">
        <f>-'Future Returns'!Q112+Compare_IBIT_to_BTC!B111</f>
        <v>3.3139324767408225E-3</v>
      </c>
    </row>
    <row r="113" spans="1:22">
      <c r="A113" t="str">
        <f>bitcoin_futures!A117</f>
        <v>03.06.2024</v>
      </c>
      <c r="B113">
        <f>ROUND(bitcoin_futures!D117/bitcoin_futures!B117, 0)</f>
        <v>1752</v>
      </c>
      <c r="C113">
        <f t="shared" si="19"/>
        <v>1750</v>
      </c>
      <c r="D113">
        <f t="shared" si="19"/>
        <v>65922.5</v>
      </c>
      <c r="E113">
        <f t="shared" si="14"/>
        <v>-1075</v>
      </c>
      <c r="F113">
        <f>'Future Returns'!S113*F$4</f>
        <v>17008.75</v>
      </c>
      <c r="H113">
        <f t="shared" si="15"/>
        <v>67063.880000000063</v>
      </c>
      <c r="J113">
        <f>(C113-C112)*bitcoin_futures!B117</f>
        <v>0</v>
      </c>
      <c r="K113">
        <f>C113*bitcoin_futures!B117</f>
        <v>69020</v>
      </c>
      <c r="L113">
        <f t="shared" si="16"/>
        <v>1557.5</v>
      </c>
      <c r="N113">
        <f>-'Future CF'!Q113</f>
        <v>-1625</v>
      </c>
      <c r="P113">
        <f t="shared" si="11"/>
        <v>67945</v>
      </c>
      <c r="Q113">
        <f t="shared" si="17"/>
        <v>-67.5</v>
      </c>
      <c r="R113">
        <f t="shared" si="12"/>
        <v>-1625</v>
      </c>
      <c r="S113">
        <f t="shared" si="18"/>
        <v>-9.9345058503201122E-4</v>
      </c>
      <c r="T113">
        <f>S113-(bitcoin_futures!S117/100/360)</f>
        <v>-1.1426172516986778E-3</v>
      </c>
      <c r="V113">
        <f>-'Future Returns'!Q113+Compare_IBIT_to_BTC!B112</f>
        <v>-7.9786506468354154E-4</v>
      </c>
    </row>
    <row r="114" spans="1:22">
      <c r="A114" t="str">
        <f>bitcoin_futures!A118</f>
        <v>04.06.2024</v>
      </c>
      <c r="B114">
        <f>ROUND(bitcoin_futures!D118/bitcoin_futures!B118, 0)</f>
        <v>1754</v>
      </c>
      <c r="C114">
        <f t="shared" si="19"/>
        <v>1750</v>
      </c>
      <c r="D114">
        <f t="shared" si="19"/>
        <v>65922.5</v>
      </c>
      <c r="E114">
        <f t="shared" si="14"/>
        <v>-2500</v>
      </c>
      <c r="F114">
        <f>'Future Returns'!S114*F$4</f>
        <v>17415</v>
      </c>
      <c r="H114">
        <f t="shared" si="15"/>
        <v>66916.380000000063</v>
      </c>
      <c r="J114">
        <f>(C114-C113)*bitcoin_futures!B118</f>
        <v>0</v>
      </c>
      <c r="K114">
        <f>C114*bitcoin_futures!B118</f>
        <v>70297.5</v>
      </c>
      <c r="L114">
        <f t="shared" si="16"/>
        <v>1277.5</v>
      </c>
      <c r="N114">
        <f>-'Future CF'!Q114</f>
        <v>-1425</v>
      </c>
      <c r="P114">
        <f t="shared" si="11"/>
        <v>67797.5</v>
      </c>
      <c r="Q114">
        <f t="shared" si="17"/>
        <v>-147.5</v>
      </c>
      <c r="R114">
        <f t="shared" si="12"/>
        <v>-1425</v>
      </c>
      <c r="S114">
        <f t="shared" si="18"/>
        <v>-2.1755964452966556E-3</v>
      </c>
      <c r="T114">
        <f>S114-(bitcoin_futures!S118/100/360)</f>
        <v>-2.3247631119633224E-3</v>
      </c>
      <c r="V114">
        <f>-'Future Returns'!Q114+Compare_IBIT_to_BTC!B113</f>
        <v>-1.9473752255957932E-3</v>
      </c>
    </row>
    <row r="115" spans="1:22">
      <c r="A115" t="str">
        <f>bitcoin_futures!A119</f>
        <v>05.06.2024</v>
      </c>
      <c r="B115">
        <f>ROUND(bitcoin_futures!D119/bitcoin_futures!B119, 0)</f>
        <v>1748</v>
      </c>
      <c r="C115">
        <f t="shared" si="19"/>
        <v>1750</v>
      </c>
      <c r="D115">
        <f t="shared" si="19"/>
        <v>65922.5</v>
      </c>
      <c r="E115">
        <f t="shared" si="14"/>
        <v>-3305</v>
      </c>
      <c r="F115">
        <f>'Future Returns'!S115*F$4</f>
        <v>17771.25</v>
      </c>
      <c r="H115">
        <f t="shared" si="15"/>
        <v>66986.380000000063</v>
      </c>
      <c r="J115">
        <f>(C115-C114)*bitcoin_futures!B119</f>
        <v>0</v>
      </c>
      <c r="K115">
        <f>C115*bitcoin_futures!B119</f>
        <v>71172.5</v>
      </c>
      <c r="L115">
        <f t="shared" si="16"/>
        <v>875</v>
      </c>
      <c r="N115">
        <f>-'Future CF'!Q115</f>
        <v>-805</v>
      </c>
      <c r="P115">
        <f t="shared" si="11"/>
        <v>67867.5</v>
      </c>
      <c r="Q115">
        <f t="shared" si="17"/>
        <v>70</v>
      </c>
      <c r="R115">
        <f t="shared" si="12"/>
        <v>-805</v>
      </c>
      <c r="S115">
        <f t="shared" si="18"/>
        <v>1.0314215198732825E-3</v>
      </c>
      <c r="T115">
        <f>S115-(bitcoin_futures!S119/100/360)</f>
        <v>8.8233818653994916E-4</v>
      </c>
      <c r="V115">
        <f>-'Future Returns'!Q115+Compare_IBIT_to_BTC!B114</f>
        <v>1.1226291216539456E-3</v>
      </c>
    </row>
    <row r="116" spans="1:22">
      <c r="A116" t="str">
        <f>bitcoin_futures!A120</f>
        <v>06.06.2024</v>
      </c>
      <c r="B116">
        <f>ROUND(bitcoin_futures!D120/bitcoin_futures!B120, 0)</f>
        <v>1763</v>
      </c>
      <c r="C116">
        <f t="shared" si="19"/>
        <v>1750</v>
      </c>
      <c r="D116">
        <f t="shared" si="19"/>
        <v>65922.5</v>
      </c>
      <c r="E116">
        <f t="shared" si="14"/>
        <v>-2375</v>
      </c>
      <c r="F116">
        <f>'Future Returns'!S116*F$4</f>
        <v>17972.5</v>
      </c>
      <c r="H116">
        <f t="shared" si="15"/>
        <v>67023.880000000063</v>
      </c>
      <c r="J116">
        <f>(C116-C115)*bitcoin_futures!B120</f>
        <v>0</v>
      </c>
      <c r="K116">
        <f>C116*bitcoin_futures!B120</f>
        <v>70280</v>
      </c>
      <c r="L116">
        <f t="shared" si="16"/>
        <v>-892.5</v>
      </c>
      <c r="N116">
        <f>-'Future CF'!Q116</f>
        <v>930</v>
      </c>
      <c r="P116">
        <f t="shared" si="11"/>
        <v>67905</v>
      </c>
      <c r="Q116">
        <f t="shared" si="17"/>
        <v>37.5</v>
      </c>
      <c r="R116">
        <f t="shared" si="12"/>
        <v>930</v>
      </c>
      <c r="S116">
        <f t="shared" si="18"/>
        <v>5.5224210293792803E-4</v>
      </c>
      <c r="T116">
        <f>S116-(bitcoin_futures!S120/100/360)</f>
        <v>4.0351988071570579E-4</v>
      </c>
      <c r="V116">
        <f>-'Future Returns'!Q116+Compare_IBIT_to_BTC!B115</f>
        <v>3.9647491661684228E-4</v>
      </c>
    </row>
    <row r="117" spans="1:22">
      <c r="A117" t="str">
        <f>bitcoin_futures!A121</f>
        <v>07.06.2024</v>
      </c>
      <c r="B117">
        <f>ROUND(bitcoin_futures!D121/bitcoin_futures!B121, 0)</f>
        <v>1752</v>
      </c>
      <c r="C117">
        <f t="shared" si="19"/>
        <v>1750</v>
      </c>
      <c r="D117">
        <f t="shared" si="19"/>
        <v>65922.5</v>
      </c>
      <c r="E117">
        <f t="shared" si="14"/>
        <v>-1170</v>
      </c>
      <c r="F117">
        <f>'Future Returns'!S117*F$4</f>
        <v>17740</v>
      </c>
      <c r="H117">
        <f t="shared" si="15"/>
        <v>66933.880000000063</v>
      </c>
      <c r="J117">
        <f>(C117-C116)*bitcoin_futures!B121</f>
        <v>0</v>
      </c>
      <c r="K117">
        <f>C117*bitcoin_futures!B121</f>
        <v>68985</v>
      </c>
      <c r="L117">
        <f t="shared" si="16"/>
        <v>-1295</v>
      </c>
      <c r="N117">
        <f>-'Future CF'!Q117</f>
        <v>1205</v>
      </c>
      <c r="P117">
        <f t="shared" si="11"/>
        <v>67815</v>
      </c>
      <c r="Q117">
        <f t="shared" si="17"/>
        <v>-90</v>
      </c>
      <c r="R117">
        <f t="shared" si="12"/>
        <v>1205</v>
      </c>
      <c r="S117">
        <f t="shared" si="18"/>
        <v>-1.3271400132714001E-3</v>
      </c>
      <c r="T117">
        <f>S117-(bitcoin_futures!S121/100/360)</f>
        <v>-1.4756955688269558E-3</v>
      </c>
      <c r="V117">
        <f>-'Future Returns'!Q117+Compare_IBIT_to_BTC!B116</f>
        <v>-1.4448968500292911E-3</v>
      </c>
    </row>
    <row r="118" spans="1:22">
      <c r="A118" t="str">
        <f>bitcoin_futures!A122</f>
        <v>10.06.2024</v>
      </c>
      <c r="B118">
        <f>ROUND(bitcoin_futures!D122/bitcoin_futures!B122, 0)</f>
        <v>1759</v>
      </c>
      <c r="C118">
        <f t="shared" si="19"/>
        <v>1750</v>
      </c>
      <c r="D118">
        <f t="shared" si="19"/>
        <v>65922.5</v>
      </c>
      <c r="E118">
        <f t="shared" si="14"/>
        <v>-1290</v>
      </c>
      <c r="F118">
        <f>'Future Returns'!S118*F$4</f>
        <v>17438.75</v>
      </c>
      <c r="H118">
        <f t="shared" si="15"/>
        <v>67111.380000000063</v>
      </c>
      <c r="J118">
        <f>(C118-C117)*bitcoin_futures!B122</f>
        <v>0</v>
      </c>
      <c r="K118">
        <f>C118*bitcoin_futures!B122</f>
        <v>69282.5</v>
      </c>
      <c r="L118">
        <f t="shared" si="16"/>
        <v>297.5</v>
      </c>
      <c r="N118">
        <f>-'Future CF'!Q118</f>
        <v>-120</v>
      </c>
      <c r="P118">
        <f t="shared" si="11"/>
        <v>67992.5</v>
      </c>
      <c r="Q118">
        <f t="shared" si="17"/>
        <v>177.5</v>
      </c>
      <c r="R118">
        <f t="shared" si="12"/>
        <v>-120</v>
      </c>
      <c r="S118">
        <f t="shared" si="18"/>
        <v>2.6105820494907528E-3</v>
      </c>
      <c r="T118">
        <f>S118-(bitcoin_futures!S122/100/360)</f>
        <v>2.4617487161574195E-3</v>
      </c>
      <c r="V118">
        <f>-'Future Returns'!Q118+Compare_IBIT_to_BTC!B117</f>
        <v>2.5922249217481593E-3</v>
      </c>
    </row>
    <row r="119" spans="1:22">
      <c r="A119" t="str">
        <f>bitcoin_futures!A123</f>
        <v>11.06.2024</v>
      </c>
      <c r="B119">
        <f>ROUND(bitcoin_futures!D123/bitcoin_futures!B123, 0)</f>
        <v>1750</v>
      </c>
      <c r="C119">
        <f t="shared" si="19"/>
        <v>1750</v>
      </c>
      <c r="D119">
        <f t="shared" si="19"/>
        <v>65922.5</v>
      </c>
      <c r="E119">
        <f t="shared" si="14"/>
        <v>850</v>
      </c>
      <c r="F119">
        <f>'Future Returns'!S119*F$4</f>
        <v>17468.75</v>
      </c>
      <c r="H119">
        <f t="shared" si="15"/>
        <v>67221.380000000063</v>
      </c>
      <c r="J119">
        <f>(C119-C118)*bitcoin_futures!B123</f>
        <v>0</v>
      </c>
      <c r="K119">
        <f>C119*bitcoin_futures!B123</f>
        <v>67252.5</v>
      </c>
      <c r="L119">
        <f t="shared" si="16"/>
        <v>-2030</v>
      </c>
      <c r="N119">
        <f>-'Future CF'!Q119</f>
        <v>2140</v>
      </c>
      <c r="P119">
        <f t="shared" si="11"/>
        <v>68102.5</v>
      </c>
      <c r="Q119">
        <f t="shared" si="17"/>
        <v>110</v>
      </c>
      <c r="R119">
        <f t="shared" si="12"/>
        <v>2140</v>
      </c>
      <c r="S119">
        <f t="shared" si="18"/>
        <v>1.6152123637164569E-3</v>
      </c>
      <c r="T119">
        <f>S119-(bitcoin_futures!S123/100/360)</f>
        <v>1.4667401414942347E-3</v>
      </c>
      <c r="V119">
        <f>-'Future Returns'!Q119+Compare_IBIT_to_BTC!B118</f>
        <v>1.3257897022295149E-3</v>
      </c>
    </row>
    <row r="120" spans="1:22">
      <c r="A120" t="str">
        <f>bitcoin_futures!A124</f>
        <v>12.06.2024</v>
      </c>
      <c r="B120">
        <f>ROUND(bitcoin_futures!D124/bitcoin_futures!B124, 0)</f>
        <v>1779</v>
      </c>
      <c r="C120">
        <f t="shared" si="19"/>
        <v>1750</v>
      </c>
      <c r="D120">
        <f t="shared" si="19"/>
        <v>65922.5</v>
      </c>
      <c r="E120">
        <f t="shared" si="14"/>
        <v>710</v>
      </c>
      <c r="F120">
        <f>'Future Returns'!S120*F$4</f>
        <v>16933.75</v>
      </c>
      <c r="H120">
        <f t="shared" si="15"/>
        <v>67116.380000000063</v>
      </c>
      <c r="J120">
        <f>(C120-C119)*bitcoin_futures!B124</f>
        <v>0</v>
      </c>
      <c r="K120">
        <f>C120*bitcoin_futures!B124</f>
        <v>67287.5</v>
      </c>
      <c r="L120">
        <f t="shared" si="16"/>
        <v>35</v>
      </c>
      <c r="N120">
        <f>-'Future CF'!Q120</f>
        <v>-140</v>
      </c>
      <c r="P120">
        <f t="shared" si="11"/>
        <v>67997.5</v>
      </c>
      <c r="Q120">
        <f t="shared" si="17"/>
        <v>-105</v>
      </c>
      <c r="R120">
        <f t="shared" si="12"/>
        <v>-140</v>
      </c>
      <c r="S120">
        <f t="shared" si="18"/>
        <v>-1.5441744181771389E-3</v>
      </c>
      <c r="T120">
        <f>S120-(bitcoin_futures!S124/100/360)</f>
        <v>-1.6926744181771389E-3</v>
      </c>
      <c r="V120">
        <f>-'Future Returns'!Q120+Compare_IBIT_to_BTC!B119</f>
        <v>-1.5464515256979536E-3</v>
      </c>
    </row>
    <row r="121" spans="1:22">
      <c r="A121" t="str">
        <f>bitcoin_futures!A125</f>
        <v>13.06.2024</v>
      </c>
      <c r="B121">
        <f>ROUND(bitcoin_futures!D125/bitcoin_futures!B125, 0)</f>
        <v>1760</v>
      </c>
      <c r="C121">
        <f t="shared" si="19"/>
        <v>1750</v>
      </c>
      <c r="D121">
        <f t="shared" si="19"/>
        <v>65922.5</v>
      </c>
      <c r="E121">
        <f t="shared" si="14"/>
        <v>1725</v>
      </c>
      <c r="F121">
        <f>'Future Returns'!S121*F$4</f>
        <v>16968.75</v>
      </c>
      <c r="H121">
        <f t="shared" si="15"/>
        <v>67168.880000000063</v>
      </c>
      <c r="J121">
        <f>(C121-C120)*bitcoin_futures!B125</f>
        <v>0</v>
      </c>
      <c r="K121">
        <f>C121*bitcoin_futures!B125</f>
        <v>66325</v>
      </c>
      <c r="L121">
        <f t="shared" si="16"/>
        <v>-962.5</v>
      </c>
      <c r="N121">
        <f>-'Future CF'!Q121</f>
        <v>1015</v>
      </c>
      <c r="P121">
        <f t="shared" si="11"/>
        <v>68050</v>
      </c>
      <c r="Q121">
        <f t="shared" si="17"/>
        <v>52.5</v>
      </c>
      <c r="R121">
        <f t="shared" si="12"/>
        <v>1015</v>
      </c>
      <c r="S121">
        <f t="shared" si="18"/>
        <v>7.7149155033063926E-4</v>
      </c>
      <c r="T121">
        <f>S121-(bitcoin_futures!S125/100/360)</f>
        <v>6.2357488366397262E-4</v>
      </c>
      <c r="V121">
        <f>-'Future Returns'!Q121+Compare_IBIT_to_BTC!B120</f>
        <v>6.4966819695989886E-4</v>
      </c>
    </row>
    <row r="122" spans="1:22" s="3" customFormat="1">
      <c r="A122" s="3" t="str">
        <f>bitcoin_futures!A126</f>
        <v>14.06.2024</v>
      </c>
      <c r="B122">
        <f>ROUND(bitcoin_futures!D126/bitcoin_futures!B126, 0)</f>
        <v>1754</v>
      </c>
      <c r="C122" s="3">
        <f>B122</f>
        <v>1754</v>
      </c>
      <c r="D122" s="3">
        <f>B122*bitcoin_futures!B126</f>
        <v>65424.2</v>
      </c>
      <c r="E122">
        <f t="shared" si="14"/>
        <v>2945</v>
      </c>
      <c r="F122" s="3">
        <f>'Future Returns'!S122*F$4</f>
        <v>16850</v>
      </c>
      <c r="H122">
        <f t="shared" si="15"/>
        <v>67338.880000000063</v>
      </c>
      <c r="J122">
        <f>(C122-C121)*bitcoin_futures!B126</f>
        <v>149.19999999999999</v>
      </c>
      <c r="K122">
        <f>C122*bitcoin_futures!B126</f>
        <v>65424.2</v>
      </c>
      <c r="L122">
        <f t="shared" si="16"/>
        <v>-1050.000000000003</v>
      </c>
      <c r="N122">
        <f>-'Future CF'!Q122</f>
        <v>1220</v>
      </c>
      <c r="P122">
        <f t="shared" si="11"/>
        <v>68369.2</v>
      </c>
      <c r="Q122">
        <f t="shared" si="17"/>
        <v>169.99999999999704</v>
      </c>
      <c r="R122">
        <f t="shared" si="12"/>
        <v>1369.2</v>
      </c>
      <c r="S122">
        <f t="shared" si="18"/>
        <v>2.4864997689017431E-3</v>
      </c>
      <c r="T122">
        <f>S122-(bitcoin_futures!S126/100/360)</f>
        <v>2.3381664355684099E-3</v>
      </c>
      <c r="V122">
        <f>-'Future Returns'!Q122+Compare_IBIT_to_BTC!B121</f>
        <v>2.4159488933280411E-3</v>
      </c>
    </row>
    <row r="123" spans="1:22">
      <c r="A123" t="str">
        <f>bitcoin_futures!A127</f>
        <v>17.06.2024</v>
      </c>
      <c r="B123">
        <f>ROUND(bitcoin_futures!D127/bitcoin_futures!B127, 0)</f>
        <v>1758</v>
      </c>
      <c r="C123">
        <f t="shared" ref="C123:D142" si="20">C$122</f>
        <v>1754</v>
      </c>
      <c r="D123">
        <f t="shared" si="20"/>
        <v>65424.2</v>
      </c>
      <c r="E123">
        <f t="shared" si="14"/>
        <v>1675</v>
      </c>
      <c r="F123">
        <f>'Future Returns'!S123*F$4</f>
        <v>16547.5</v>
      </c>
      <c r="H123">
        <f t="shared" si="15"/>
        <v>67261.600000000064</v>
      </c>
      <c r="J123">
        <f>(C123-C122)*bitcoin_futures!B127</f>
        <v>0</v>
      </c>
      <c r="K123">
        <f>C123*bitcoin_futures!B127</f>
        <v>66616.92</v>
      </c>
      <c r="L123">
        <f t="shared" si="16"/>
        <v>1192.7200000000012</v>
      </c>
      <c r="N123">
        <f>-'Future CF'!Q123</f>
        <v>-1270</v>
      </c>
      <c r="P123">
        <f t="shared" si="11"/>
        <v>68291.92</v>
      </c>
      <c r="Q123">
        <f t="shared" si="17"/>
        <v>-77.279999999998836</v>
      </c>
      <c r="R123">
        <f t="shared" si="12"/>
        <v>-1270</v>
      </c>
      <c r="S123">
        <f t="shared" si="18"/>
        <v>-1.1316126417297806E-3</v>
      </c>
      <c r="T123">
        <f>S123-(bitcoin_futures!S127/100/360)</f>
        <v>-1.2798626417297805E-3</v>
      </c>
      <c r="V123">
        <f>-'Future Returns'!Q123+Compare_IBIT_to_BTC!B122</f>
        <v>-9.5662539435786842E-4</v>
      </c>
    </row>
    <row r="124" spans="1:22">
      <c r="A124" t="str">
        <f>bitcoin_futures!A128</f>
        <v>18.06.2024</v>
      </c>
      <c r="B124">
        <f>ROUND(bitcoin_futures!D128/bitcoin_futures!B128, 0)</f>
        <v>1758</v>
      </c>
      <c r="C124">
        <f t="shared" si="20"/>
        <v>1754</v>
      </c>
      <c r="D124">
        <f t="shared" si="20"/>
        <v>65424.2</v>
      </c>
      <c r="E124">
        <f t="shared" si="14"/>
        <v>4080</v>
      </c>
      <c r="F124">
        <f>'Future Returns'!S124*F$4</f>
        <v>16865</v>
      </c>
      <c r="H124">
        <f t="shared" si="15"/>
        <v>67316.240000000063</v>
      </c>
      <c r="J124">
        <f>(C124-C123)*bitcoin_futures!B128</f>
        <v>0</v>
      </c>
      <c r="K124">
        <f>C124*bitcoin_futures!B128</f>
        <v>64266.559999999998</v>
      </c>
      <c r="L124">
        <f t="shared" si="16"/>
        <v>-2350.3600000000006</v>
      </c>
      <c r="N124">
        <f>-'Future CF'!Q124</f>
        <v>2405</v>
      </c>
      <c r="P124">
        <f t="shared" si="11"/>
        <v>68346.559999999998</v>
      </c>
      <c r="Q124">
        <f t="shared" si="17"/>
        <v>54.639999999999418</v>
      </c>
      <c r="R124">
        <f t="shared" si="12"/>
        <v>2405</v>
      </c>
      <c r="S124">
        <f t="shared" si="18"/>
        <v>7.9945501280531781E-4</v>
      </c>
      <c r="T124">
        <f>S124-(bitcoin_futures!S128/100/360)</f>
        <v>6.5237167947198443E-4</v>
      </c>
      <c r="V124">
        <f>-'Future Returns'!Q124+Compare_IBIT_to_BTC!B123</f>
        <v>3.6902877870257506E-4</v>
      </c>
    </row>
    <row r="125" spans="1:22">
      <c r="A125" t="str">
        <f>bitcoin_futures!A129</f>
        <v>19.06.2024</v>
      </c>
      <c r="B125">
        <f>ROUND(bitcoin_futures!D129/bitcoin_futures!B129, 0)</f>
        <v>1770</v>
      </c>
      <c r="C125">
        <f t="shared" si="20"/>
        <v>1754</v>
      </c>
      <c r="D125">
        <f t="shared" si="20"/>
        <v>65424.2</v>
      </c>
      <c r="E125">
        <f t="shared" si="14"/>
        <v>4080</v>
      </c>
      <c r="F125">
        <f>'Future Returns'!S125*F$4</f>
        <v>16263.75</v>
      </c>
      <c r="H125">
        <f t="shared" si="15"/>
        <v>67316.240000000063</v>
      </c>
      <c r="J125">
        <f>(C125-C124)*bitcoin_futures!B129</f>
        <v>0</v>
      </c>
      <c r="K125">
        <f>C125*bitcoin_futures!B129</f>
        <v>64266.559999999998</v>
      </c>
      <c r="L125">
        <f t="shared" si="16"/>
        <v>0</v>
      </c>
      <c r="N125">
        <f>-'Future CF'!Q125</f>
        <v>0</v>
      </c>
      <c r="P125">
        <f t="shared" si="11"/>
        <v>68346.559999999998</v>
      </c>
      <c r="Q125">
        <f t="shared" si="17"/>
        <v>0</v>
      </c>
      <c r="R125">
        <f t="shared" si="12"/>
        <v>0</v>
      </c>
      <c r="S125">
        <f t="shared" si="18"/>
        <v>0</v>
      </c>
      <c r="T125">
        <f>S125-(bitcoin_futures!S129/100/360)</f>
        <v>-1.4708333333333332E-4</v>
      </c>
      <c r="V125">
        <f>-'Future Returns'!Q125+Compare_IBIT_to_BTC!B124</f>
        <v>0</v>
      </c>
    </row>
    <row r="126" spans="1:22">
      <c r="A126" t="str">
        <f>bitcoin_futures!A130</f>
        <v>20.06.2024</v>
      </c>
      <c r="B126">
        <f>ROUND(bitcoin_futures!D130/bitcoin_futures!B130, 0)</f>
        <v>1754</v>
      </c>
      <c r="C126">
        <f t="shared" si="20"/>
        <v>1754</v>
      </c>
      <c r="D126">
        <f t="shared" si="20"/>
        <v>65424.2</v>
      </c>
      <c r="E126">
        <f t="shared" si="14"/>
        <v>3460</v>
      </c>
      <c r="F126">
        <f>'Future Returns'!S126*F$4</f>
        <v>16263.75</v>
      </c>
      <c r="H126">
        <f t="shared" si="15"/>
        <v>67397.840000000055</v>
      </c>
      <c r="J126">
        <f>(C126-C125)*bitcoin_futures!B130</f>
        <v>0</v>
      </c>
      <c r="K126">
        <f>C126*bitcoin_futures!B130</f>
        <v>64968.159999999996</v>
      </c>
      <c r="L126">
        <f t="shared" si="16"/>
        <v>701.59999999999854</v>
      </c>
      <c r="N126">
        <f>-'Future CF'!Q126</f>
        <v>-620</v>
      </c>
      <c r="P126">
        <f t="shared" si="11"/>
        <v>68428.160000000003</v>
      </c>
      <c r="Q126">
        <f t="shared" si="17"/>
        <v>81.599999999998545</v>
      </c>
      <c r="R126">
        <f t="shared" si="12"/>
        <v>-619.99999999999272</v>
      </c>
      <c r="S126">
        <f t="shared" si="18"/>
        <v>1.1924915122662736E-3</v>
      </c>
      <c r="T126">
        <f>S126-(bitcoin_futures!S130/100/360)</f>
        <v>1.046324845599607E-3</v>
      </c>
      <c r="V126">
        <f>-'Future Returns'!Q126+Compare_IBIT_to_BTC!B125</f>
        <v>1.3866332116022374E-3</v>
      </c>
    </row>
    <row r="127" spans="1:22">
      <c r="A127" t="str">
        <f>bitcoin_futures!A131</f>
        <v>21.06.2024</v>
      </c>
      <c r="B127">
        <f>ROUND(bitcoin_futures!D131/bitcoin_futures!B131, 0)</f>
        <v>1751</v>
      </c>
      <c r="C127">
        <f t="shared" si="20"/>
        <v>1754</v>
      </c>
      <c r="D127">
        <f t="shared" si="20"/>
        <v>65424.2</v>
      </c>
      <c r="E127">
        <f t="shared" si="14"/>
        <v>4325</v>
      </c>
      <c r="F127">
        <f>'Future Returns'!S127*F$4</f>
        <v>16418.75</v>
      </c>
      <c r="H127">
        <f t="shared" si="15"/>
        <v>67456.000000000058</v>
      </c>
      <c r="J127">
        <f>(C127-C126)*bitcoin_futures!B131</f>
        <v>0</v>
      </c>
      <c r="K127">
        <f>C127*bitcoin_futures!B131</f>
        <v>64161.32</v>
      </c>
      <c r="L127">
        <f t="shared" si="16"/>
        <v>-806.83999999999651</v>
      </c>
      <c r="N127">
        <f>-'Future CF'!Q127</f>
        <v>865</v>
      </c>
      <c r="P127">
        <f t="shared" si="11"/>
        <v>68486.320000000007</v>
      </c>
      <c r="Q127">
        <f t="shared" si="17"/>
        <v>58.160000000003492</v>
      </c>
      <c r="R127">
        <f t="shared" si="12"/>
        <v>865</v>
      </c>
      <c r="S127">
        <f t="shared" si="18"/>
        <v>8.4922069108113105E-4</v>
      </c>
      <c r="T127">
        <f>S127-(bitcoin_futures!S131/100/360)</f>
        <v>7.0224846885890877E-4</v>
      </c>
      <c r="V127">
        <f>-'Future Returns'!Q127+Compare_IBIT_to_BTC!B126</f>
        <v>7.5191091678784502E-4</v>
      </c>
    </row>
    <row r="128" spans="1:22">
      <c r="A128" t="str">
        <f>bitcoin_futures!A132</f>
        <v>24.06.2024</v>
      </c>
      <c r="B128">
        <f>ROUND(bitcoin_futures!D132/bitcoin_futures!B132, 0)</f>
        <v>1776</v>
      </c>
      <c r="C128">
        <f t="shared" si="20"/>
        <v>1754</v>
      </c>
      <c r="D128">
        <f t="shared" si="20"/>
        <v>65424.2</v>
      </c>
      <c r="E128">
        <f t="shared" si="14"/>
        <v>9545</v>
      </c>
      <c r="F128">
        <f>'Future Returns'!S128*F$4</f>
        <v>16202.5</v>
      </c>
      <c r="H128">
        <f t="shared" si="15"/>
        <v>67738.490000000049</v>
      </c>
      <c r="J128">
        <f>(C128-C127)*bitcoin_futures!B132</f>
        <v>0</v>
      </c>
      <c r="K128">
        <f>C128*bitcoin_futures!B132</f>
        <v>59223.81</v>
      </c>
      <c r="L128">
        <f t="shared" si="16"/>
        <v>-4937.510000000002</v>
      </c>
      <c r="N128">
        <f>-'Future CF'!Q128</f>
        <v>5220</v>
      </c>
      <c r="P128">
        <f t="shared" si="11"/>
        <v>68768.81</v>
      </c>
      <c r="Q128">
        <f t="shared" si="17"/>
        <v>282.48999999999796</v>
      </c>
      <c r="R128">
        <f t="shared" si="12"/>
        <v>5219.9999999999927</v>
      </c>
      <c r="S128">
        <f t="shared" si="18"/>
        <v>4.1078215545680957E-3</v>
      </c>
      <c r="T128">
        <f>S128-(bitcoin_futures!S132/100/360)</f>
        <v>3.9601271101236514E-3</v>
      </c>
      <c r="V128">
        <f>-'Future Returns'!Q128+Compare_IBIT_to_BTC!B127</f>
        <v>3.5885060498582061E-3</v>
      </c>
    </row>
    <row r="129" spans="1:22">
      <c r="A129" t="str">
        <f>bitcoin_futures!A133</f>
        <v>25.06.2024</v>
      </c>
      <c r="B129">
        <f>ROUND(bitcoin_futures!D133/bitcoin_futures!B133, 0)</f>
        <v>1755</v>
      </c>
      <c r="C129">
        <f t="shared" si="20"/>
        <v>1754</v>
      </c>
      <c r="D129">
        <f t="shared" si="20"/>
        <v>65424.2</v>
      </c>
      <c r="E129">
        <f t="shared" si="14"/>
        <v>6585</v>
      </c>
      <c r="F129">
        <f>'Future Returns'!S129*F$4</f>
        <v>14897.5</v>
      </c>
      <c r="H129">
        <f t="shared" si="15"/>
        <v>67470.880000000048</v>
      </c>
      <c r="J129">
        <f>(C129-C128)*bitcoin_futures!B133</f>
        <v>0</v>
      </c>
      <c r="K129">
        <f>C129*bitcoin_futures!B133</f>
        <v>61916.2</v>
      </c>
      <c r="L129">
        <f t="shared" si="16"/>
        <v>2692.3899999999994</v>
      </c>
      <c r="N129">
        <f>-'Future CF'!Q129</f>
        <v>-2960</v>
      </c>
      <c r="P129">
        <f t="shared" si="11"/>
        <v>68501.2</v>
      </c>
      <c r="Q129">
        <f t="shared" si="17"/>
        <v>-267.61000000000058</v>
      </c>
      <c r="R129">
        <f t="shared" si="12"/>
        <v>-2960</v>
      </c>
      <c r="S129">
        <f t="shared" si="18"/>
        <v>-3.9066468908573954E-3</v>
      </c>
      <c r="T129">
        <f>S129-(bitcoin_futures!S133/100/360)</f>
        <v>-4.0544246686351733E-3</v>
      </c>
      <c r="V129">
        <f>-'Future Returns'!Q129+Compare_IBIT_to_BTC!B128</f>
        <v>-4.2114874168410893E-3</v>
      </c>
    </row>
    <row r="130" spans="1:22">
      <c r="A130" t="str">
        <f>bitcoin_futures!A134</f>
        <v>26.06.2024</v>
      </c>
      <c r="B130">
        <f>ROUND(bitcoin_futures!D134/bitcoin_futures!B134, 0)</f>
        <v>1752</v>
      </c>
      <c r="C130">
        <f t="shared" si="20"/>
        <v>1754</v>
      </c>
      <c r="D130">
        <f t="shared" si="20"/>
        <v>65424.2</v>
      </c>
      <c r="E130">
        <f t="shared" si="14"/>
        <v>7705</v>
      </c>
      <c r="F130">
        <f>'Future Returns'!S130*F$4</f>
        <v>15637.5</v>
      </c>
      <c r="H130">
        <f t="shared" si="15"/>
        <v>67556.020000000048</v>
      </c>
      <c r="J130">
        <f>(C130-C129)*bitcoin_futures!B134</f>
        <v>0</v>
      </c>
      <c r="K130">
        <f>C130*bitcoin_futures!B134</f>
        <v>60881.340000000004</v>
      </c>
      <c r="L130">
        <f t="shared" si="16"/>
        <v>-1034.8599999999933</v>
      </c>
      <c r="N130">
        <f>-'Future CF'!Q130</f>
        <v>1120</v>
      </c>
      <c r="P130">
        <f t="shared" si="11"/>
        <v>68586.34</v>
      </c>
      <c r="Q130">
        <f t="shared" si="17"/>
        <v>85.140000000006694</v>
      </c>
      <c r="R130">
        <f t="shared" si="12"/>
        <v>1119.9999999999927</v>
      </c>
      <c r="S130">
        <f t="shared" si="18"/>
        <v>1.2413550569983279E-3</v>
      </c>
      <c r="T130">
        <f>S130-(bitcoin_futures!S134/100/360)</f>
        <v>1.0933828347761056E-3</v>
      </c>
      <c r="V130">
        <f>-'Future Returns'!Q130+Compare_IBIT_to_BTC!B129</f>
        <v>1.1917944398023676E-3</v>
      </c>
    </row>
    <row r="131" spans="1:22">
      <c r="A131" t="str">
        <f>bitcoin_futures!A135</f>
        <v>27.06.2024</v>
      </c>
      <c r="B131">
        <f>ROUND(bitcoin_futures!D135/bitcoin_futures!B135, 0)</f>
        <v>1758</v>
      </c>
      <c r="C131">
        <f t="shared" si="20"/>
        <v>1754</v>
      </c>
      <c r="D131">
        <f t="shared" si="20"/>
        <v>65424.2</v>
      </c>
      <c r="E131">
        <f t="shared" si="14"/>
        <v>7290</v>
      </c>
      <c r="F131">
        <f>'Future Returns'!S131*F$4</f>
        <v>15357.5</v>
      </c>
      <c r="H131">
        <f t="shared" si="15"/>
        <v>67614.600000000035</v>
      </c>
      <c r="J131">
        <f>(C131-C130)*bitcoin_futures!B135</f>
        <v>0</v>
      </c>
      <c r="K131">
        <f>C131*bitcoin_futures!B135</f>
        <v>61354.919999999991</v>
      </c>
      <c r="L131">
        <f t="shared" si="16"/>
        <v>473.57999999998719</v>
      </c>
      <c r="N131">
        <f>-'Future CF'!Q131</f>
        <v>-415</v>
      </c>
      <c r="P131">
        <f t="shared" si="11"/>
        <v>68644.919999999984</v>
      </c>
      <c r="Q131">
        <f t="shared" si="17"/>
        <v>58.579999999987194</v>
      </c>
      <c r="R131">
        <f t="shared" si="12"/>
        <v>-415</v>
      </c>
      <c r="S131">
        <f t="shared" si="18"/>
        <v>8.5337705980263669E-4</v>
      </c>
      <c r="T131">
        <f>S131-(bitcoin_futures!S135/100/360)</f>
        <v>7.0543261535819222E-4</v>
      </c>
      <c r="V131">
        <f>-'Future Returns'!Q131+Compare_IBIT_to_BTC!B130</f>
        <v>1.0230812706270055E-3</v>
      </c>
    </row>
    <row r="132" spans="1:22">
      <c r="A132" t="str">
        <f>bitcoin_futures!A136</f>
        <v>28.06.2024</v>
      </c>
      <c r="B132">
        <f>ROUND(bitcoin_futures!D136/bitcoin_futures!B136, 0)</f>
        <v>1767</v>
      </c>
      <c r="C132">
        <f t="shared" si="20"/>
        <v>1754</v>
      </c>
      <c r="D132">
        <f t="shared" si="20"/>
        <v>65424.2</v>
      </c>
      <c r="E132">
        <f t="shared" si="14"/>
        <v>8810</v>
      </c>
      <c r="F132">
        <f>'Future Returns'!S132*F$4</f>
        <v>15461.25</v>
      </c>
      <c r="H132">
        <f t="shared" si="15"/>
        <v>67661.240000000049</v>
      </c>
      <c r="J132">
        <f>(C132-C131)*bitcoin_futures!B136</f>
        <v>0</v>
      </c>
      <c r="K132">
        <f>C132*bitcoin_futures!B136</f>
        <v>59881.56</v>
      </c>
      <c r="L132">
        <f t="shared" si="16"/>
        <v>-1473.3599999999933</v>
      </c>
      <c r="N132">
        <f>-'Future CF'!Q132</f>
        <v>1520</v>
      </c>
      <c r="P132">
        <f t="shared" si="11"/>
        <v>68691.56</v>
      </c>
      <c r="Q132">
        <f t="shared" si="17"/>
        <v>46.640000000006694</v>
      </c>
      <c r="R132">
        <f t="shared" si="12"/>
        <v>1520.0000000000073</v>
      </c>
      <c r="S132">
        <f t="shared" si="18"/>
        <v>6.789771552721571E-4</v>
      </c>
      <c r="T132">
        <f>S132-(bitcoin_futures!S136/100/360)</f>
        <v>5.3111604416104601E-4</v>
      </c>
      <c r="V132">
        <f>-'Future Returns'!Q132+Compare_IBIT_to_BTC!B131</f>
        <v>5.6385083774016659E-4</v>
      </c>
    </row>
    <row r="133" spans="1:22">
      <c r="A133" t="str">
        <f>bitcoin_futures!A137</f>
        <v>01.07.2024</v>
      </c>
      <c r="B133">
        <f>ROUND(bitcoin_futures!D137/bitcoin_futures!B137, 0)</f>
        <v>1758</v>
      </c>
      <c r="C133">
        <f t="shared" si="20"/>
        <v>1754</v>
      </c>
      <c r="D133">
        <f t="shared" si="20"/>
        <v>65424.2</v>
      </c>
      <c r="E133">
        <f t="shared" si="14"/>
        <v>5440</v>
      </c>
      <c r="F133">
        <f>'Future Returns'!S133*F$4</f>
        <v>15081.25</v>
      </c>
      <c r="H133">
        <f t="shared" si="15"/>
        <v>67553.680000000051</v>
      </c>
      <c r="J133">
        <f>(C133-C132)*bitcoin_futures!B137</f>
        <v>0</v>
      </c>
      <c r="K133">
        <f>C133*bitcoin_futures!B137</f>
        <v>63144</v>
      </c>
      <c r="L133">
        <f t="shared" si="16"/>
        <v>3262.4400000000023</v>
      </c>
      <c r="N133">
        <f>-'Future CF'!Q133</f>
        <v>-3370</v>
      </c>
      <c r="P133">
        <f t="shared" si="11"/>
        <v>68584</v>
      </c>
      <c r="Q133">
        <f t="shared" si="17"/>
        <v>-107.55999999999767</v>
      </c>
      <c r="R133">
        <f t="shared" si="12"/>
        <v>-3370</v>
      </c>
      <c r="S133">
        <f t="shared" si="18"/>
        <v>-1.568295812434353E-3</v>
      </c>
      <c r="T133">
        <f>S133-(bitcoin_futures!S137/100/360)</f>
        <v>-1.7175180346565753E-3</v>
      </c>
      <c r="V133">
        <f>-'Future Returns'!Q133+Compare_IBIT_to_BTC!B132</f>
        <v>-1.3825230499411312E-3</v>
      </c>
    </row>
    <row r="134" spans="1:22">
      <c r="A134" t="str">
        <f>bitcoin_futures!A138</f>
        <v>02.07.2024</v>
      </c>
      <c r="B134">
        <f>ROUND(bitcoin_futures!D138/bitcoin_futures!B138, 0)</f>
        <v>1760</v>
      </c>
      <c r="C134">
        <f t="shared" si="20"/>
        <v>1754</v>
      </c>
      <c r="D134">
        <f t="shared" si="20"/>
        <v>65424.2</v>
      </c>
      <c r="E134">
        <f t="shared" si="14"/>
        <v>6950</v>
      </c>
      <c r="F134">
        <f>'Future Returns'!S134*F$4</f>
        <v>15923.75</v>
      </c>
      <c r="H134">
        <f t="shared" si="15"/>
        <v>67695.560000000056</v>
      </c>
      <c r="J134">
        <f>(C134-C133)*bitcoin_futures!B138</f>
        <v>0</v>
      </c>
      <c r="K134">
        <f>C134*bitcoin_futures!B138</f>
        <v>61775.88</v>
      </c>
      <c r="L134">
        <f t="shared" si="16"/>
        <v>-1368.1200000000026</v>
      </c>
      <c r="N134">
        <f>-'Future CF'!Q134</f>
        <v>1510</v>
      </c>
      <c r="P134">
        <f t="shared" si="11"/>
        <v>68725.88</v>
      </c>
      <c r="Q134">
        <f t="shared" si="17"/>
        <v>141.87999999999738</v>
      </c>
      <c r="R134">
        <f t="shared" si="12"/>
        <v>1510.0000000000073</v>
      </c>
      <c r="S134">
        <f t="shared" si="18"/>
        <v>2.0644333692052741E-3</v>
      </c>
      <c r="T134">
        <f>S134-(bitcoin_futures!S138/100/360)</f>
        <v>1.915433369205274E-3</v>
      </c>
      <c r="V134">
        <f>-'Future Returns'!Q134+Compare_IBIT_to_BTC!B133</f>
        <v>2.0400607059685161E-3</v>
      </c>
    </row>
    <row r="135" spans="1:22">
      <c r="A135" t="str">
        <f>bitcoin_futures!A139</f>
        <v>03.07.2024</v>
      </c>
      <c r="B135">
        <f>ROUND(bitcoin_futures!D139/bitcoin_futures!B139, 0)</f>
        <v>1739</v>
      </c>
      <c r="C135">
        <f t="shared" si="20"/>
        <v>1754</v>
      </c>
      <c r="D135">
        <f t="shared" si="20"/>
        <v>65424.2</v>
      </c>
      <c r="E135">
        <f t="shared" si="14"/>
        <v>9310</v>
      </c>
      <c r="F135">
        <f>'Future Returns'!S135*F$4</f>
        <v>15546.25</v>
      </c>
      <c r="H135">
        <f t="shared" si="15"/>
        <v>68687.440000000061</v>
      </c>
      <c r="J135">
        <f>(C135-C134)*bitcoin_futures!B139</f>
        <v>0</v>
      </c>
      <c r="K135">
        <f>C135*bitcoin_futures!B139</f>
        <v>60407.759999999995</v>
      </c>
      <c r="L135">
        <f t="shared" si="16"/>
        <v>-1368.1200000000026</v>
      </c>
      <c r="N135">
        <f>-'Future CF'!Q135</f>
        <v>2360</v>
      </c>
      <c r="P135">
        <f t="shared" si="11"/>
        <v>69717.759999999995</v>
      </c>
      <c r="Q135">
        <f t="shared" si="17"/>
        <v>991.87999999999738</v>
      </c>
      <c r="R135">
        <f t="shared" si="12"/>
        <v>2359.9999999999927</v>
      </c>
      <c r="S135">
        <f t="shared" si="18"/>
        <v>1.4227077863660528E-2</v>
      </c>
      <c r="T135">
        <f>S135-(bitcoin_futures!S139/100/360)</f>
        <v>1.4078383419216084E-2</v>
      </c>
      <c r="V135">
        <f>-'Future Returns'!Q135+Compare_IBIT_to_BTC!B134</f>
        <v>1.5804766756993546E-2</v>
      </c>
    </row>
    <row r="136" spans="1:22">
      <c r="A136" t="str">
        <f>bitcoin_futures!A140</f>
        <v>04.07.2024</v>
      </c>
      <c r="B136">
        <f>ROUND(bitcoin_futures!D140/bitcoin_futures!B140, 0)</f>
        <v>1694</v>
      </c>
      <c r="C136">
        <f t="shared" si="20"/>
        <v>1754</v>
      </c>
      <c r="D136">
        <f t="shared" si="20"/>
        <v>65424.2</v>
      </c>
      <c r="E136">
        <f t="shared" si="14"/>
        <v>9310</v>
      </c>
      <c r="F136">
        <f>'Future Returns'!S136*F$4</f>
        <v>14956.25</v>
      </c>
      <c r="H136">
        <f t="shared" si="15"/>
        <v>68687.440000000061</v>
      </c>
      <c r="J136">
        <f>(C136-C135)*bitcoin_futures!B140</f>
        <v>0</v>
      </c>
      <c r="K136">
        <f>C136*bitcoin_futures!B140</f>
        <v>60407.759999999995</v>
      </c>
      <c r="L136">
        <f t="shared" si="16"/>
        <v>0</v>
      </c>
      <c r="N136">
        <f>-'Future CF'!Q136</f>
        <v>0</v>
      </c>
      <c r="P136">
        <f t="shared" si="11"/>
        <v>69717.759999999995</v>
      </c>
      <c r="Q136">
        <f t="shared" si="17"/>
        <v>0</v>
      </c>
      <c r="R136">
        <f t="shared" si="12"/>
        <v>0</v>
      </c>
      <c r="S136">
        <f t="shared" si="18"/>
        <v>0</v>
      </c>
      <c r="T136">
        <f>S136-(bitcoin_futures!S140/100/360)</f>
        <v>-1.482777777777778E-4</v>
      </c>
      <c r="V136">
        <f>-'Future Returns'!Q136+Compare_IBIT_to_BTC!B135</f>
        <v>0</v>
      </c>
    </row>
    <row r="137" spans="1:22">
      <c r="A137" t="str">
        <f>bitcoin_futures!A141</f>
        <v>05.07.2024</v>
      </c>
      <c r="B137">
        <f>ROUND(bitcoin_futures!D141/bitcoin_futures!B141, 0)</f>
        <v>1756</v>
      </c>
      <c r="C137">
        <f t="shared" si="20"/>
        <v>1754</v>
      </c>
      <c r="D137">
        <f t="shared" si="20"/>
        <v>65424.2</v>
      </c>
      <c r="E137">
        <f t="shared" si="14"/>
        <v>12450</v>
      </c>
      <c r="F137">
        <f>'Future Returns'!S137*F$4</f>
        <v>14956.25</v>
      </c>
      <c r="H137">
        <f t="shared" si="15"/>
        <v>67898.480000000069</v>
      </c>
      <c r="J137">
        <f>(C137-C136)*bitcoin_futures!B141</f>
        <v>0</v>
      </c>
      <c r="K137">
        <f>C137*bitcoin_futures!B141</f>
        <v>56478.8</v>
      </c>
      <c r="L137">
        <f t="shared" si="16"/>
        <v>-3928.9599999999919</v>
      </c>
      <c r="N137">
        <f>-'Future CF'!Q137</f>
        <v>3140</v>
      </c>
      <c r="P137">
        <f t="shared" si="11"/>
        <v>68928.800000000003</v>
      </c>
      <c r="Q137">
        <f t="shared" si="17"/>
        <v>-788.95999999999185</v>
      </c>
      <c r="R137">
        <f t="shared" si="12"/>
        <v>3140</v>
      </c>
      <c r="S137">
        <f t="shared" si="18"/>
        <v>-1.1446013857777762E-2</v>
      </c>
      <c r="T137">
        <f>S137-(bitcoin_futures!S141/100/360)</f>
        <v>-1.1594597191111096E-2</v>
      </c>
      <c r="V137">
        <f>-'Future Returns'!Q137+Compare_IBIT_to_BTC!B136</f>
        <v>-1.2554231685233549E-2</v>
      </c>
    </row>
    <row r="138" spans="1:22">
      <c r="A138" t="str">
        <f>bitcoin_futures!A142</f>
        <v>08.07.2024</v>
      </c>
      <c r="B138">
        <f>ROUND(bitcoin_futures!D142/bitcoin_futures!B142, 0)</f>
        <v>1751</v>
      </c>
      <c r="C138">
        <f t="shared" si="20"/>
        <v>1754</v>
      </c>
      <c r="D138">
        <f t="shared" si="20"/>
        <v>65424.2</v>
      </c>
      <c r="E138">
        <f t="shared" si="14"/>
        <v>12380</v>
      </c>
      <c r="F138">
        <f>'Future Returns'!S138*F$4</f>
        <v>14171.25</v>
      </c>
      <c r="H138">
        <f t="shared" si="15"/>
        <v>67758.320000000065</v>
      </c>
      <c r="J138">
        <f>(C138-C137)*bitcoin_futures!B142</f>
        <v>0</v>
      </c>
      <c r="K138">
        <f>C138*bitcoin_futures!B142</f>
        <v>56408.639999999992</v>
      </c>
      <c r="L138">
        <f t="shared" si="16"/>
        <v>-70.160000000010768</v>
      </c>
      <c r="N138">
        <f>-'Future CF'!Q138</f>
        <v>-70</v>
      </c>
      <c r="P138">
        <f t="shared" si="11"/>
        <v>68788.639999999985</v>
      </c>
      <c r="Q138">
        <f t="shared" si="17"/>
        <v>-140.16000000001077</v>
      </c>
      <c r="R138">
        <f t="shared" si="12"/>
        <v>-70.000000000007276</v>
      </c>
      <c r="S138">
        <f t="shared" si="18"/>
        <v>-2.0375457342958199E-3</v>
      </c>
      <c r="T138">
        <f>S138-(bitcoin_futures!S142/100/360)</f>
        <v>-2.1865179565180421E-3</v>
      </c>
      <c r="V138">
        <f>-'Future Returns'!Q138+Compare_IBIT_to_BTC!B137</f>
        <v>-2.4771306177707327E-3</v>
      </c>
    </row>
    <row r="139" spans="1:22">
      <c r="A139" t="str">
        <f>bitcoin_futures!A143</f>
        <v>09.07.2024</v>
      </c>
      <c r="B139">
        <f>ROUND(bitcoin_futures!D143/bitcoin_futures!B143, 0)</f>
        <v>1753</v>
      </c>
      <c r="C139">
        <f t="shared" si="20"/>
        <v>1754</v>
      </c>
      <c r="D139">
        <f t="shared" si="20"/>
        <v>65424.2</v>
      </c>
      <c r="E139">
        <f t="shared" si="14"/>
        <v>10975</v>
      </c>
      <c r="F139">
        <f>'Future Returns'!S139*F$4</f>
        <v>14188.75</v>
      </c>
      <c r="H139">
        <f t="shared" si="15"/>
        <v>67756.520000000077</v>
      </c>
      <c r="J139">
        <f>(C139-C138)*bitcoin_futures!B143</f>
        <v>0</v>
      </c>
      <c r="K139">
        <f>C139*bitcoin_futures!B143</f>
        <v>57811.840000000004</v>
      </c>
      <c r="L139">
        <f t="shared" si="16"/>
        <v>1403.2000000000116</v>
      </c>
      <c r="N139">
        <f>-'Future CF'!Q139</f>
        <v>-1405</v>
      </c>
      <c r="P139">
        <f t="shared" si="11"/>
        <v>68786.84</v>
      </c>
      <c r="Q139">
        <f t="shared" si="17"/>
        <v>-1.7999999999883585</v>
      </c>
      <c r="R139">
        <f t="shared" si="12"/>
        <v>-1405</v>
      </c>
      <c r="S139">
        <f t="shared" si="18"/>
        <v>-2.6167796049191367E-5</v>
      </c>
      <c r="T139">
        <f>S139-(bitcoin_futures!S143/100/360)</f>
        <v>-1.7408446271585803E-4</v>
      </c>
      <c r="V139">
        <f>-'Future Returns'!Q139+Compare_IBIT_to_BTC!B138</f>
        <v>1.2009374324760402E-4</v>
      </c>
    </row>
    <row r="140" spans="1:22">
      <c r="A140" t="str">
        <f>bitcoin_futures!A144</f>
        <v>10.07.2024</v>
      </c>
      <c r="B140">
        <f>ROUND(bitcoin_futures!D144/bitcoin_futures!B144, 0)</f>
        <v>1759</v>
      </c>
      <c r="C140">
        <f t="shared" si="20"/>
        <v>1754</v>
      </c>
      <c r="D140">
        <f t="shared" si="20"/>
        <v>65424.2</v>
      </c>
      <c r="E140">
        <f t="shared" si="14"/>
        <v>11510</v>
      </c>
      <c r="F140">
        <f>'Future Returns'!S140*F$4</f>
        <v>14540</v>
      </c>
      <c r="H140">
        <f t="shared" si="15"/>
        <v>67782.860000000073</v>
      </c>
      <c r="J140">
        <f>(C140-C139)*bitcoin_futures!B144</f>
        <v>0</v>
      </c>
      <c r="K140">
        <f>C140*bitcoin_futures!B144</f>
        <v>57303.18</v>
      </c>
      <c r="L140">
        <f t="shared" si="16"/>
        <v>-508.66000000000349</v>
      </c>
      <c r="N140">
        <f>-'Future CF'!Q140</f>
        <v>535</v>
      </c>
      <c r="P140">
        <f t="shared" si="11"/>
        <v>68813.179999999993</v>
      </c>
      <c r="Q140">
        <f t="shared" si="17"/>
        <v>26.339999999996508</v>
      </c>
      <c r="R140">
        <f t="shared" si="12"/>
        <v>535</v>
      </c>
      <c r="S140">
        <f t="shared" si="18"/>
        <v>3.8277550899401118E-4</v>
      </c>
      <c r="T140">
        <f>S140-(bitcoin_futures!S144/100/360)</f>
        <v>2.3471995343845564E-4</v>
      </c>
      <c r="V140">
        <f>-'Future Returns'!Q140+Compare_IBIT_to_BTC!B139</f>
        <v>4.0021834644304866E-4</v>
      </c>
    </row>
    <row r="141" spans="1:22">
      <c r="A141" t="str">
        <f>bitcoin_futures!A145</f>
        <v>11.07.2024</v>
      </c>
      <c r="B141">
        <f>ROUND(bitcoin_futures!D145/bitcoin_futures!B145, 0)</f>
        <v>1761</v>
      </c>
      <c r="C141">
        <f t="shared" si="20"/>
        <v>1754</v>
      </c>
      <c r="D141">
        <f t="shared" si="20"/>
        <v>65424.2</v>
      </c>
      <c r="E141">
        <f t="shared" si="14"/>
        <v>11555</v>
      </c>
      <c r="F141">
        <f>'Future Returns'!S141*F$4</f>
        <v>14406.25</v>
      </c>
      <c r="H141">
        <f t="shared" si="15"/>
        <v>67880.480000000069</v>
      </c>
      <c r="J141">
        <f>(C141-C140)*bitcoin_futures!B145</f>
        <v>0</v>
      </c>
      <c r="K141">
        <f>C141*bitcoin_futures!B145</f>
        <v>57355.8</v>
      </c>
      <c r="L141">
        <f t="shared" si="16"/>
        <v>52.620000000002619</v>
      </c>
      <c r="N141">
        <f>-'Future CF'!Q141</f>
        <v>45</v>
      </c>
      <c r="P141">
        <f t="shared" si="11"/>
        <v>68910.8</v>
      </c>
      <c r="Q141">
        <f t="shared" si="17"/>
        <v>97.620000000002619</v>
      </c>
      <c r="R141">
        <f t="shared" si="12"/>
        <v>45.000000000007276</v>
      </c>
      <c r="S141">
        <f t="shared" si="18"/>
        <v>1.416613941501225E-3</v>
      </c>
      <c r="T141">
        <f>S141-(bitcoin_futures!S145/100/360)</f>
        <v>1.2688917192790028E-3</v>
      </c>
      <c r="V141">
        <f>-'Future Returns'!Q141+Compare_IBIT_to_BTC!B140</f>
        <v>1.6991847084531322E-3</v>
      </c>
    </row>
    <row r="142" spans="1:22">
      <c r="A142" t="str">
        <f>bitcoin_futures!A146</f>
        <v>12.07.2024</v>
      </c>
      <c r="B142">
        <f>ROUND(bitcoin_futures!D146/bitcoin_futures!B146, 0)</f>
        <v>1764</v>
      </c>
      <c r="C142">
        <f t="shared" si="20"/>
        <v>1754</v>
      </c>
      <c r="D142">
        <f t="shared" si="20"/>
        <v>65424.2</v>
      </c>
      <c r="E142">
        <f t="shared" si="14"/>
        <v>11290</v>
      </c>
      <c r="F142">
        <f>'Future Returns'!S142*F$4</f>
        <v>14395</v>
      </c>
      <c r="H142">
        <f t="shared" si="15"/>
        <v>67878.580000000075</v>
      </c>
      <c r="J142">
        <f>(C142-C141)*bitcoin_futures!B146</f>
        <v>0</v>
      </c>
      <c r="K142">
        <f>C142*bitcoin_futures!B146</f>
        <v>57618.9</v>
      </c>
      <c r="L142">
        <f t="shared" si="16"/>
        <v>263.09999999999854</v>
      </c>
      <c r="N142">
        <f>-'Future CF'!Q142</f>
        <v>-265</v>
      </c>
      <c r="P142">
        <f t="shared" ref="P142:P205" si="21">K142+E142</f>
        <v>68908.899999999994</v>
      </c>
      <c r="Q142">
        <f t="shared" si="17"/>
        <v>-1.9000000000014552</v>
      </c>
      <c r="R142">
        <f t="shared" ref="R142:R205" si="22">P142-P141-L142</f>
        <v>-265.00000000000728</v>
      </c>
      <c r="S142">
        <f t="shared" si="18"/>
        <v>-2.7572635755344453E-5</v>
      </c>
      <c r="T142">
        <f>S142-(bitcoin_futures!S146/100/360)</f>
        <v>-1.7607263575534446E-4</v>
      </c>
      <c r="V142">
        <f>-'Future Returns'!Q142+Compare_IBIT_to_BTC!B141</f>
        <v>-1.5136499357937608E-5</v>
      </c>
    </row>
    <row r="143" spans="1:22" s="3" customFormat="1">
      <c r="A143" s="3" t="str">
        <f>bitcoin_futures!A147</f>
        <v>15.07.2024</v>
      </c>
      <c r="B143">
        <f>ROUND(bitcoin_futures!D147/bitcoin_futures!B147, 0)</f>
        <v>1759</v>
      </c>
      <c r="C143" s="3">
        <f>B143</f>
        <v>1759</v>
      </c>
      <c r="D143" s="3">
        <f>B143*bitcoin_futures!B147</f>
        <v>63587.85</v>
      </c>
      <c r="E143">
        <f t="shared" ref="E143:E206" si="23">E142+N143</f>
        <v>5435</v>
      </c>
      <c r="F143" s="3">
        <f>'Future Returns'!S143*F$4</f>
        <v>14610</v>
      </c>
      <c r="H143">
        <f t="shared" ref="H143:H206" si="24">H142+N143+L143</f>
        <v>67811.780000000072</v>
      </c>
      <c r="J143">
        <f>(C143-C142)*bitcoin_futures!B147</f>
        <v>180.75</v>
      </c>
      <c r="K143">
        <f>C143*bitcoin_futures!B147</f>
        <v>63587.85</v>
      </c>
      <c r="L143">
        <f t="shared" ref="L143:L206" si="25">K143-K142-J143</f>
        <v>5788.1999999999971</v>
      </c>
      <c r="N143">
        <f>-'Future CF'!Q143</f>
        <v>-5855</v>
      </c>
      <c r="P143">
        <f t="shared" si="21"/>
        <v>69022.850000000006</v>
      </c>
      <c r="Q143">
        <f t="shared" si="17"/>
        <v>-66.80000000000291</v>
      </c>
      <c r="R143">
        <f t="shared" si="22"/>
        <v>-5674.2499999999854</v>
      </c>
      <c r="S143">
        <f t="shared" si="18"/>
        <v>-9.6779544744969104E-4</v>
      </c>
      <c r="T143">
        <f>S143-(bitcoin_futures!S147/100/360)</f>
        <v>-1.1167676696719133E-3</v>
      </c>
      <c r="V143">
        <f>-'Future Returns'!Q143+Compare_IBIT_to_BTC!B142</f>
        <v>-7.6215330609166743E-4</v>
      </c>
    </row>
    <row r="144" spans="1:22">
      <c r="A144" t="str">
        <f>bitcoin_futures!A148</f>
        <v>16.07.2024</v>
      </c>
      <c r="B144">
        <f>ROUND(bitcoin_futures!D148/bitcoin_futures!B148, 0)</f>
        <v>1747</v>
      </c>
      <c r="C144">
        <f t="shared" ref="C144:D165" si="26">C$143</f>
        <v>1759</v>
      </c>
      <c r="D144">
        <f t="shared" si="26"/>
        <v>63587.85</v>
      </c>
      <c r="E144">
        <f t="shared" si="23"/>
        <v>3660</v>
      </c>
      <c r="F144">
        <f>'Future Returns'!S144*F$4</f>
        <v>16088.75</v>
      </c>
      <c r="H144">
        <f t="shared" si="24"/>
        <v>67830.960000000079</v>
      </c>
      <c r="J144">
        <f>(C144-C143)*bitcoin_futures!B148</f>
        <v>0</v>
      </c>
      <c r="K144">
        <f>C144*bitcoin_futures!B148</f>
        <v>65382.030000000006</v>
      </c>
      <c r="L144">
        <f t="shared" si="25"/>
        <v>1794.1800000000076</v>
      </c>
      <c r="N144">
        <f>-'Future CF'!Q144</f>
        <v>-1775</v>
      </c>
      <c r="P144">
        <f t="shared" si="21"/>
        <v>69042.03</v>
      </c>
      <c r="Q144">
        <f t="shared" ref="Q144:Q207" si="27">L144+N144</f>
        <v>19.180000000007567</v>
      </c>
      <c r="R144">
        <f t="shared" si="22"/>
        <v>-1775.0000000000146</v>
      </c>
      <c r="S144">
        <f t="shared" ref="S144:S207" si="28">Q144/P144</f>
        <v>2.7780179696349551E-4</v>
      </c>
      <c r="T144">
        <f>S144-(bitcoin_futures!S148/100/360)</f>
        <v>1.2899624140793995E-4</v>
      </c>
      <c r="V144">
        <f>-'Future Returns'!Q144+Compare_IBIT_to_BTC!B143</f>
        <v>6.3438312704660813E-4</v>
      </c>
    </row>
    <row r="145" spans="1:22">
      <c r="A145" t="str">
        <f>bitcoin_futures!A149</f>
        <v>17.07.2024</v>
      </c>
      <c r="B145">
        <f>ROUND(bitcoin_futures!D149/bitcoin_futures!B149, 0)</f>
        <v>1754</v>
      </c>
      <c r="C145">
        <f t="shared" si="26"/>
        <v>1759</v>
      </c>
      <c r="D145">
        <f t="shared" si="26"/>
        <v>63587.85</v>
      </c>
      <c r="E145">
        <f t="shared" si="23"/>
        <v>4390</v>
      </c>
      <c r="F145">
        <f>'Future Returns'!S145*F$4</f>
        <v>16532.5</v>
      </c>
      <c r="H145">
        <f t="shared" si="24"/>
        <v>67980.490000000078</v>
      </c>
      <c r="J145">
        <f>(C145-C144)*bitcoin_futures!B149</f>
        <v>0</v>
      </c>
      <c r="K145">
        <f>C145*bitcoin_futures!B149</f>
        <v>64801.560000000005</v>
      </c>
      <c r="L145">
        <f t="shared" si="25"/>
        <v>-580.47000000000116</v>
      </c>
      <c r="N145">
        <f>-'Future CF'!Q145</f>
        <v>730</v>
      </c>
      <c r="P145">
        <f t="shared" si="21"/>
        <v>69191.56</v>
      </c>
      <c r="Q145">
        <f t="shared" si="27"/>
        <v>149.52999999999884</v>
      </c>
      <c r="R145">
        <f t="shared" si="22"/>
        <v>730</v>
      </c>
      <c r="S145">
        <f t="shared" si="28"/>
        <v>2.161101729748525E-3</v>
      </c>
      <c r="T145">
        <f>S145-(bitcoin_futures!S149/100/360)</f>
        <v>2.0127128408596361E-3</v>
      </c>
      <c r="V145">
        <f>-'Future Returns'!Q145+Compare_IBIT_to_BTC!B144</f>
        <v>2.1607353237142989E-3</v>
      </c>
    </row>
    <row r="146" spans="1:22">
      <c r="A146" t="str">
        <f>bitcoin_futures!A150</f>
        <v>18.07.2024</v>
      </c>
      <c r="B146">
        <f>ROUND(bitcoin_futures!D150/bitcoin_futures!B150, 0)</f>
        <v>1754</v>
      </c>
      <c r="C146">
        <f t="shared" si="26"/>
        <v>1759</v>
      </c>
      <c r="D146">
        <f t="shared" si="26"/>
        <v>63587.85</v>
      </c>
      <c r="E146">
        <f t="shared" si="23"/>
        <v>5495</v>
      </c>
      <c r="F146">
        <f>'Future Returns'!S146*F$4</f>
        <v>16350</v>
      </c>
      <c r="H146">
        <f t="shared" si="24"/>
        <v>67994.910000000062</v>
      </c>
      <c r="J146">
        <f>(C146-C145)*bitcoin_futures!B150</f>
        <v>0</v>
      </c>
      <c r="K146">
        <f>C146*bitcoin_futures!B150</f>
        <v>63710.979999999996</v>
      </c>
      <c r="L146">
        <f t="shared" si="25"/>
        <v>-1090.580000000009</v>
      </c>
      <c r="N146">
        <f>-'Future CF'!Q146</f>
        <v>1105</v>
      </c>
      <c r="P146">
        <f t="shared" si="21"/>
        <v>69205.98</v>
      </c>
      <c r="Q146">
        <f t="shared" si="27"/>
        <v>14.419999999990978</v>
      </c>
      <c r="R146">
        <f t="shared" si="22"/>
        <v>1105.0000000000073</v>
      </c>
      <c r="S146">
        <f t="shared" si="28"/>
        <v>2.0836349691155271E-4</v>
      </c>
      <c r="T146">
        <f>S146-(bitcoin_futures!S150/100/360)</f>
        <v>5.9974608022663839E-5</v>
      </c>
      <c r="V146">
        <f>-'Future Returns'!Q146+Compare_IBIT_to_BTC!B145</f>
        <v>6.6491348653614779E-5</v>
      </c>
    </row>
    <row r="147" spans="1:22">
      <c r="A147" t="str">
        <f>bitcoin_futures!A151</f>
        <v>19.07.2024</v>
      </c>
      <c r="B147">
        <f>ROUND(bitcoin_futures!D151/bitcoin_futures!B151, 0)</f>
        <v>1749</v>
      </c>
      <c r="C147">
        <f t="shared" si="26"/>
        <v>1759</v>
      </c>
      <c r="D147">
        <f t="shared" si="26"/>
        <v>63587.85</v>
      </c>
      <c r="E147">
        <f t="shared" si="23"/>
        <v>1545</v>
      </c>
      <c r="F147">
        <f>'Future Returns'!S147*F$4</f>
        <v>16073.75</v>
      </c>
      <c r="H147">
        <f t="shared" si="24"/>
        <v>67879.530000000057</v>
      </c>
      <c r="J147">
        <f>(C147-C146)*bitcoin_futures!B151</f>
        <v>0</v>
      </c>
      <c r="K147">
        <f>C147*bitcoin_futures!B151</f>
        <v>67545.599999999991</v>
      </c>
      <c r="L147">
        <f t="shared" si="25"/>
        <v>3834.6199999999953</v>
      </c>
      <c r="N147">
        <f>-'Future CF'!Q147</f>
        <v>-3950</v>
      </c>
      <c r="P147">
        <f t="shared" si="21"/>
        <v>69090.599999999991</v>
      </c>
      <c r="Q147">
        <f t="shared" si="27"/>
        <v>-115.38000000000466</v>
      </c>
      <c r="R147">
        <f t="shared" si="22"/>
        <v>-3950</v>
      </c>
      <c r="S147">
        <f t="shared" si="28"/>
        <v>-1.6699811551789197E-3</v>
      </c>
      <c r="T147">
        <f>S147-(bitcoin_futures!S151/100/360)</f>
        <v>-1.8185644885122529E-3</v>
      </c>
      <c r="V147">
        <f>-'Future Returns'!Q147+Compare_IBIT_to_BTC!B146</f>
        <v>-1.2478288383683603E-3</v>
      </c>
    </row>
    <row r="148" spans="1:22">
      <c r="A148" t="str">
        <f>bitcoin_futures!A152</f>
        <v>22.07.2024</v>
      </c>
      <c r="B148">
        <f>ROUND(bitcoin_futures!D152/bitcoin_futures!B152, 0)</f>
        <v>1743</v>
      </c>
      <c r="C148">
        <f t="shared" si="26"/>
        <v>1759</v>
      </c>
      <c r="D148">
        <f t="shared" si="26"/>
        <v>63587.85</v>
      </c>
      <c r="E148">
        <f t="shared" si="23"/>
        <v>700</v>
      </c>
      <c r="F148">
        <f>'Future Returns'!S148*F$4</f>
        <v>17061.25</v>
      </c>
      <c r="H148">
        <f t="shared" si="24"/>
        <v>67966.800000000061</v>
      </c>
      <c r="J148">
        <f>(C148-C147)*bitcoin_futures!B152</f>
        <v>0</v>
      </c>
      <c r="K148">
        <f>C148*bitcoin_futures!B152</f>
        <v>68477.87</v>
      </c>
      <c r="L148">
        <f t="shared" si="25"/>
        <v>932.27000000000407</v>
      </c>
      <c r="N148">
        <f>-'Future CF'!Q148</f>
        <v>-845</v>
      </c>
      <c r="P148">
        <f t="shared" si="21"/>
        <v>69177.87</v>
      </c>
      <c r="Q148">
        <f t="shared" si="27"/>
        <v>87.270000000004075</v>
      </c>
      <c r="R148">
        <f t="shared" si="22"/>
        <v>-845</v>
      </c>
      <c r="S148">
        <f t="shared" si="28"/>
        <v>1.2615306021998664E-3</v>
      </c>
      <c r="T148">
        <f>S148-(bitcoin_futures!S152/100/360)</f>
        <v>1.1122806021998664E-3</v>
      </c>
      <c r="V148">
        <f>-'Future Returns'!Q148+Compare_IBIT_to_BTC!B147</f>
        <v>1.4202238564486099E-3</v>
      </c>
    </row>
    <row r="149" spans="1:22">
      <c r="A149" t="str">
        <f>bitcoin_futures!A153</f>
        <v>23.07.2024</v>
      </c>
      <c r="B149">
        <f>ROUND(bitcoin_futures!D153/bitcoin_futures!B153, 0)</f>
        <v>1763</v>
      </c>
      <c r="C149">
        <f t="shared" si="26"/>
        <v>1759</v>
      </c>
      <c r="D149">
        <f t="shared" si="26"/>
        <v>63587.85</v>
      </c>
      <c r="E149">
        <f t="shared" si="23"/>
        <v>3495</v>
      </c>
      <c r="F149">
        <f>'Future Returns'!S149*F$4</f>
        <v>17272.5</v>
      </c>
      <c r="H149">
        <f t="shared" si="24"/>
        <v>67964.990000000078</v>
      </c>
      <c r="J149">
        <f>(C149-C148)*bitcoin_futures!B153</f>
        <v>0</v>
      </c>
      <c r="K149">
        <f>C149*bitcoin_futures!B153</f>
        <v>65681.060000000012</v>
      </c>
      <c r="L149">
        <f t="shared" si="25"/>
        <v>-2796.8099999999831</v>
      </c>
      <c r="N149">
        <f>-'Future CF'!Q149</f>
        <v>2795</v>
      </c>
      <c r="P149">
        <f t="shared" si="21"/>
        <v>69176.060000000012</v>
      </c>
      <c r="Q149">
        <f t="shared" si="27"/>
        <v>-1.8099999999831198</v>
      </c>
      <c r="R149">
        <f t="shared" si="22"/>
        <v>2795</v>
      </c>
      <c r="S149">
        <f t="shared" si="28"/>
        <v>-2.6165121285935038E-5</v>
      </c>
      <c r="T149">
        <f>S149-(bitcoin_futures!S153/100/360)</f>
        <v>-1.7538734350815727E-4</v>
      </c>
      <c r="V149">
        <f>-'Future Returns'!Q149+Compare_IBIT_to_BTC!B148</f>
        <v>-3.8805822431164927E-4</v>
      </c>
    </row>
    <row r="150" spans="1:22">
      <c r="A150" t="str">
        <f>bitcoin_futures!A154</f>
        <v>24.07.2024</v>
      </c>
      <c r="B150">
        <f>ROUND(bitcoin_futures!D154/bitcoin_futures!B154, 0)</f>
        <v>1761</v>
      </c>
      <c r="C150">
        <f t="shared" si="26"/>
        <v>1759</v>
      </c>
      <c r="D150">
        <f t="shared" si="26"/>
        <v>63587.85</v>
      </c>
      <c r="E150">
        <f t="shared" si="23"/>
        <v>3345</v>
      </c>
      <c r="F150">
        <f>'Future Returns'!S150*F$4</f>
        <v>16573.75</v>
      </c>
      <c r="H150">
        <f t="shared" si="24"/>
        <v>67955.710000000065</v>
      </c>
      <c r="J150">
        <f>(C150-C149)*bitcoin_futures!B154</f>
        <v>0</v>
      </c>
      <c r="K150">
        <f>C150*bitcoin_futures!B154</f>
        <v>65821.78</v>
      </c>
      <c r="L150">
        <f t="shared" si="25"/>
        <v>140.71999999998661</v>
      </c>
      <c r="N150">
        <f>-'Future CF'!Q150</f>
        <v>-150</v>
      </c>
      <c r="P150">
        <f t="shared" si="21"/>
        <v>69166.78</v>
      </c>
      <c r="Q150">
        <f t="shared" si="27"/>
        <v>-9.2800000000133878</v>
      </c>
      <c r="R150">
        <f t="shared" si="22"/>
        <v>-150</v>
      </c>
      <c r="S150">
        <f t="shared" si="28"/>
        <v>-1.3416845485670126E-4</v>
      </c>
      <c r="T150">
        <f>S150-(bitcoin_futures!S154/100/360)</f>
        <v>-2.8344623263447903E-4</v>
      </c>
      <c r="V150">
        <f>-'Future Returns'!Q150+Compare_IBIT_to_BTC!B149</f>
        <v>-1.2013951534496073E-4</v>
      </c>
    </row>
    <row r="151" spans="1:22">
      <c r="A151" t="str">
        <f>bitcoin_futures!A155</f>
        <v>25.07.2024</v>
      </c>
      <c r="B151">
        <f>ROUND(bitcoin_futures!D155/bitcoin_futures!B155, 0)</f>
        <v>1758</v>
      </c>
      <c r="C151">
        <f t="shared" si="26"/>
        <v>1759</v>
      </c>
      <c r="D151">
        <f t="shared" si="26"/>
        <v>63587.85</v>
      </c>
      <c r="E151">
        <f t="shared" si="23"/>
        <v>4400</v>
      </c>
      <c r="F151">
        <f>'Future Returns'!S151*F$4</f>
        <v>16611.25</v>
      </c>
      <c r="H151">
        <f t="shared" si="24"/>
        <v>67972.900000000052</v>
      </c>
      <c r="J151">
        <f>(C151-C150)*bitcoin_futures!B155</f>
        <v>0</v>
      </c>
      <c r="K151">
        <f>C151*bitcoin_futures!B155</f>
        <v>64783.969999999994</v>
      </c>
      <c r="L151">
        <f t="shared" si="25"/>
        <v>-1037.8100000000049</v>
      </c>
      <c r="N151">
        <f>-'Future CF'!Q151</f>
        <v>1055</v>
      </c>
      <c r="P151">
        <f t="shared" si="21"/>
        <v>69183.97</v>
      </c>
      <c r="Q151">
        <f t="shared" si="27"/>
        <v>17.189999999995052</v>
      </c>
      <c r="R151">
        <f t="shared" si="22"/>
        <v>1055.0000000000073</v>
      </c>
      <c r="S151">
        <f t="shared" si="28"/>
        <v>2.484679615812023E-4</v>
      </c>
      <c r="T151">
        <f>S151-(bitcoin_futures!S155/100/360)</f>
        <v>9.8940183803424518E-5</v>
      </c>
      <c r="V151">
        <f>-'Future Returns'!Q151+Compare_IBIT_to_BTC!B150</f>
        <v>1.1082412892447074E-4</v>
      </c>
    </row>
    <row r="152" spans="1:22">
      <c r="A152" t="str">
        <f>bitcoin_futures!A156</f>
        <v>26.07.2024</v>
      </c>
      <c r="B152">
        <f>ROUND(bitcoin_futures!D156/bitcoin_futures!B156, 0)</f>
        <v>1748</v>
      </c>
      <c r="C152">
        <f t="shared" si="26"/>
        <v>1759</v>
      </c>
      <c r="D152">
        <f t="shared" si="26"/>
        <v>63587.85</v>
      </c>
      <c r="E152">
        <f t="shared" si="23"/>
        <v>1015</v>
      </c>
      <c r="F152">
        <f>'Future Returns'!S152*F$4</f>
        <v>16347.5</v>
      </c>
      <c r="H152">
        <f t="shared" si="24"/>
        <v>68035.540000000066</v>
      </c>
      <c r="J152">
        <f>(C152-C151)*bitcoin_futures!B156</f>
        <v>0</v>
      </c>
      <c r="K152">
        <f>C152*bitcoin_futures!B156</f>
        <v>68231.61</v>
      </c>
      <c r="L152">
        <f t="shared" si="25"/>
        <v>3447.6400000000067</v>
      </c>
      <c r="N152">
        <f>-'Future CF'!Q152</f>
        <v>-3385</v>
      </c>
      <c r="P152">
        <f t="shared" si="21"/>
        <v>69246.61</v>
      </c>
      <c r="Q152">
        <f t="shared" si="27"/>
        <v>62.640000000006694</v>
      </c>
      <c r="R152">
        <f t="shared" si="22"/>
        <v>-3385.0000000000073</v>
      </c>
      <c r="S152">
        <f t="shared" si="28"/>
        <v>9.0459301906630082E-4</v>
      </c>
      <c r="T152">
        <f>S152-(bitcoin_futures!S156/100/360)</f>
        <v>7.5567635239963415E-4</v>
      </c>
      <c r="V152">
        <f>-'Future Returns'!Q152+Compare_IBIT_to_BTC!B151</f>
        <v>1.4511606191502657E-3</v>
      </c>
    </row>
    <row r="153" spans="1:22">
      <c r="A153" t="str">
        <f>bitcoin_futures!A157</f>
        <v>29.07.2024</v>
      </c>
      <c r="B153">
        <f>ROUND(bitcoin_futures!D157/bitcoin_futures!B157, 0)</f>
        <v>1758</v>
      </c>
      <c r="C153">
        <f t="shared" si="26"/>
        <v>1759</v>
      </c>
      <c r="D153">
        <f t="shared" si="26"/>
        <v>63587.85</v>
      </c>
      <c r="E153">
        <f t="shared" si="23"/>
        <v>1930</v>
      </c>
      <c r="F153">
        <f>'Future Returns'!S153*F$4</f>
        <v>17193.75</v>
      </c>
      <c r="H153">
        <f t="shared" si="24"/>
        <v>68158.990000000078</v>
      </c>
      <c r="J153">
        <f>(C153-C152)*bitcoin_futures!B157</f>
        <v>0</v>
      </c>
      <c r="K153">
        <f>C153*bitcoin_futures!B157</f>
        <v>67440.060000000012</v>
      </c>
      <c r="L153">
        <f t="shared" si="25"/>
        <v>-791.54999999998836</v>
      </c>
      <c r="N153">
        <f>-'Future CF'!Q153</f>
        <v>915</v>
      </c>
      <c r="P153">
        <f t="shared" si="21"/>
        <v>69370.060000000012</v>
      </c>
      <c r="Q153">
        <f t="shared" si="27"/>
        <v>123.45000000001164</v>
      </c>
      <c r="R153">
        <f t="shared" si="22"/>
        <v>915</v>
      </c>
      <c r="S153">
        <f t="shared" si="28"/>
        <v>1.7795861788214053E-3</v>
      </c>
      <c r="T153">
        <f>S153-(bitcoin_futures!S157/100/360)</f>
        <v>1.6300861788214054E-3</v>
      </c>
      <c r="V153">
        <f>-'Future Returns'!Q153+Compare_IBIT_to_BTC!B152</f>
        <v>1.7033249246636573E-3</v>
      </c>
    </row>
    <row r="154" spans="1:22">
      <c r="A154" t="str">
        <f>bitcoin_futures!A158</f>
        <v>30.07.2024</v>
      </c>
      <c r="B154">
        <f>ROUND(bitcoin_futures!D158/bitcoin_futures!B158, 0)</f>
        <v>1752</v>
      </c>
      <c r="C154">
        <f t="shared" si="26"/>
        <v>1759</v>
      </c>
      <c r="D154">
        <f t="shared" si="26"/>
        <v>63587.85</v>
      </c>
      <c r="E154">
        <f t="shared" si="23"/>
        <v>3405</v>
      </c>
      <c r="F154">
        <f>'Future Returns'!S154*F$4</f>
        <v>16965</v>
      </c>
      <c r="H154">
        <f t="shared" si="24"/>
        <v>68244.380000000063</v>
      </c>
      <c r="J154">
        <f>(C154-C153)*bitcoin_futures!B158</f>
        <v>0</v>
      </c>
      <c r="K154">
        <f>C154*bitcoin_futures!B158</f>
        <v>66050.45</v>
      </c>
      <c r="L154">
        <f t="shared" si="25"/>
        <v>-1389.6100000000151</v>
      </c>
      <c r="N154">
        <f>-'Future CF'!Q154</f>
        <v>1475</v>
      </c>
      <c r="P154">
        <f t="shared" si="21"/>
        <v>69455.45</v>
      </c>
      <c r="Q154">
        <f t="shared" si="27"/>
        <v>85.389999999984866</v>
      </c>
      <c r="R154">
        <f t="shared" si="22"/>
        <v>1475</v>
      </c>
      <c r="S154">
        <f t="shared" si="28"/>
        <v>1.2294211613341338E-3</v>
      </c>
      <c r="T154">
        <f>S154-(bitcoin_futures!S158/100/360)</f>
        <v>1.0798656057785783E-3</v>
      </c>
      <c r="V154">
        <f>-'Future Returns'!Q154+Compare_IBIT_to_BTC!B153</f>
        <v>1.1308147539326116E-3</v>
      </c>
    </row>
    <row r="155" spans="1:22">
      <c r="A155" t="str">
        <f>bitcoin_futures!A159</f>
        <v>31.07.2024</v>
      </c>
      <c r="B155">
        <f>ROUND(bitcoin_futures!D159/bitcoin_futures!B159, 0)</f>
        <v>1771</v>
      </c>
      <c r="C155">
        <f t="shared" si="26"/>
        <v>1759</v>
      </c>
      <c r="D155">
        <f t="shared" si="26"/>
        <v>63587.85</v>
      </c>
      <c r="E155">
        <f t="shared" si="23"/>
        <v>4105</v>
      </c>
      <c r="F155">
        <f>'Future Returns'!S155*F$4</f>
        <v>16596.25</v>
      </c>
      <c r="H155">
        <f t="shared" si="24"/>
        <v>68293.550000000076</v>
      </c>
      <c r="J155">
        <f>(C155-C154)*bitcoin_futures!B159</f>
        <v>0</v>
      </c>
      <c r="K155">
        <f>C155*bitcoin_futures!B159</f>
        <v>65399.62</v>
      </c>
      <c r="L155">
        <f t="shared" si="25"/>
        <v>-650.82999999999447</v>
      </c>
      <c r="N155">
        <f>-'Future CF'!Q155</f>
        <v>700</v>
      </c>
      <c r="P155">
        <f t="shared" si="21"/>
        <v>69504.62</v>
      </c>
      <c r="Q155">
        <f t="shared" si="27"/>
        <v>49.17000000000553</v>
      </c>
      <c r="R155">
        <f t="shared" si="22"/>
        <v>699.99999999999272</v>
      </c>
      <c r="S155">
        <f t="shared" si="28"/>
        <v>7.0743498777499293E-4</v>
      </c>
      <c r="T155">
        <f>S155-(bitcoin_futures!S159/100/360)</f>
        <v>5.5826832110832624E-4</v>
      </c>
      <c r="V155">
        <f>-'Future Returns'!Q155+Compare_IBIT_to_BTC!B154</f>
        <v>6.9102209832554683E-4</v>
      </c>
    </row>
    <row r="156" spans="1:22">
      <c r="A156" t="str">
        <f>bitcoin_futures!A160</f>
        <v>01.08.2024</v>
      </c>
      <c r="B156">
        <f>ROUND(bitcoin_futures!D160/bitcoin_futures!B160, 0)</f>
        <v>1753</v>
      </c>
      <c r="C156">
        <f t="shared" si="26"/>
        <v>1759</v>
      </c>
      <c r="D156">
        <f t="shared" si="26"/>
        <v>63587.85</v>
      </c>
      <c r="E156">
        <f t="shared" si="23"/>
        <v>6000</v>
      </c>
      <c r="F156">
        <f>'Future Returns'!S156*F$4</f>
        <v>16421.25</v>
      </c>
      <c r="H156">
        <f t="shared" si="24"/>
        <v>68236.06000000007</v>
      </c>
      <c r="J156">
        <f>(C156-C155)*bitcoin_futures!B160</f>
        <v>0</v>
      </c>
      <c r="K156">
        <f>C156*bitcoin_futures!B160</f>
        <v>63447.13</v>
      </c>
      <c r="L156">
        <f t="shared" si="25"/>
        <v>-1952.4900000000052</v>
      </c>
      <c r="N156">
        <f>-'Future CF'!Q156</f>
        <v>1895</v>
      </c>
      <c r="P156">
        <f t="shared" si="21"/>
        <v>69447.13</v>
      </c>
      <c r="Q156">
        <f t="shared" si="27"/>
        <v>-57.490000000005239</v>
      </c>
      <c r="R156">
        <f t="shared" si="22"/>
        <v>1895.0000000000146</v>
      </c>
      <c r="S156">
        <f t="shared" si="28"/>
        <v>-8.278239863908737E-4</v>
      </c>
      <c r="T156">
        <f>S156-(bitcoin_futures!S160/100/360)</f>
        <v>-9.7643509750198478E-4</v>
      </c>
      <c r="V156">
        <f>-'Future Returns'!Q156+Compare_IBIT_to_BTC!B155</f>
        <v>-1.0049471201472732E-3</v>
      </c>
    </row>
    <row r="157" spans="1:22">
      <c r="A157" t="str">
        <f>bitcoin_futures!A161</f>
        <v>02.08.2024</v>
      </c>
      <c r="B157">
        <f>ROUND(bitcoin_futures!D161/bitcoin_futures!B161, 0)</f>
        <v>1760</v>
      </c>
      <c r="C157">
        <f t="shared" si="26"/>
        <v>1759</v>
      </c>
      <c r="D157">
        <f t="shared" si="26"/>
        <v>63587.85</v>
      </c>
      <c r="E157">
        <f t="shared" si="23"/>
        <v>6845</v>
      </c>
      <c r="F157">
        <f>'Future Returns'!S157*F$4</f>
        <v>15947.5</v>
      </c>
      <c r="H157">
        <f t="shared" si="24"/>
        <v>68271.920000000071</v>
      </c>
      <c r="J157">
        <f>(C157-C156)*bitcoin_futures!B161</f>
        <v>0</v>
      </c>
      <c r="K157">
        <f>C157*bitcoin_futures!B161</f>
        <v>62637.99</v>
      </c>
      <c r="L157">
        <f t="shared" si="25"/>
        <v>-809.13999999999942</v>
      </c>
      <c r="N157">
        <f>-'Future CF'!Q157</f>
        <v>845</v>
      </c>
      <c r="P157">
        <f t="shared" si="21"/>
        <v>69482.989999999991</v>
      </c>
      <c r="Q157">
        <f t="shared" si="27"/>
        <v>35.860000000000582</v>
      </c>
      <c r="R157">
        <f t="shared" si="22"/>
        <v>844.99999999998545</v>
      </c>
      <c r="S157">
        <f t="shared" si="28"/>
        <v>5.160975369655305E-4</v>
      </c>
      <c r="T157">
        <f>S157-(bitcoin_futures!S161/100/360)</f>
        <v>3.6801420363219715E-4</v>
      </c>
      <c r="V157">
        <f>-'Future Returns'!Q157+Compare_IBIT_to_BTC!B156</f>
        <v>4.9361005861473135E-4</v>
      </c>
    </row>
    <row r="158" spans="1:22">
      <c r="A158" t="str">
        <f>bitcoin_futures!A162</f>
        <v>05.08.2024</v>
      </c>
      <c r="B158">
        <f>ROUND(bitcoin_futures!D162/bitcoin_futures!B162, 0)</f>
        <v>1743</v>
      </c>
      <c r="C158">
        <f t="shared" si="26"/>
        <v>1759</v>
      </c>
      <c r="D158">
        <f t="shared" si="26"/>
        <v>63587.85</v>
      </c>
      <c r="E158">
        <f t="shared" si="23"/>
        <v>16020</v>
      </c>
      <c r="F158">
        <f>'Future Returns'!S158*F$4</f>
        <v>15736.25</v>
      </c>
      <c r="H158">
        <f t="shared" si="24"/>
        <v>68423.250000000073</v>
      </c>
      <c r="J158">
        <f>(C158-C157)*bitcoin_futures!B162</f>
        <v>0</v>
      </c>
      <c r="K158">
        <f>C158*bitcoin_futures!B162</f>
        <v>53614.32</v>
      </c>
      <c r="L158">
        <f t="shared" si="25"/>
        <v>-9023.6699999999983</v>
      </c>
      <c r="N158">
        <f>-'Future CF'!Q158</f>
        <v>9175</v>
      </c>
      <c r="P158">
        <f t="shared" si="21"/>
        <v>69634.320000000007</v>
      </c>
      <c r="Q158">
        <f t="shared" si="27"/>
        <v>151.33000000000175</v>
      </c>
      <c r="R158">
        <f t="shared" si="22"/>
        <v>9175.0000000000146</v>
      </c>
      <c r="S158">
        <f t="shared" si="28"/>
        <v>2.173209991854616E-3</v>
      </c>
      <c r="T158">
        <f>S158-(bitcoin_futures!S162/100/360)</f>
        <v>2.0244877696323936E-3</v>
      </c>
      <c r="V158">
        <f>-'Future Returns'!Q158+Compare_IBIT_to_BTC!B157</f>
        <v>1.7015162071326306E-3</v>
      </c>
    </row>
    <row r="159" spans="1:22">
      <c r="A159" t="str">
        <f>bitcoin_futures!A163</f>
        <v>06.08.2024</v>
      </c>
      <c r="B159">
        <f>ROUND(bitcoin_futures!D163/bitcoin_futures!B163, 0)</f>
        <v>1753</v>
      </c>
      <c r="C159">
        <f t="shared" si="26"/>
        <v>1759</v>
      </c>
      <c r="D159">
        <f t="shared" si="26"/>
        <v>63587.85</v>
      </c>
      <c r="E159">
        <f t="shared" si="23"/>
        <v>12645</v>
      </c>
      <c r="F159">
        <f>'Future Returns'!S159*F$4</f>
        <v>13442.5</v>
      </c>
      <c r="H159">
        <f t="shared" si="24"/>
        <v>68319.990000000078</v>
      </c>
      <c r="J159">
        <f>(C159-C158)*bitcoin_futures!B163</f>
        <v>0</v>
      </c>
      <c r="K159">
        <f>C159*bitcoin_futures!B163</f>
        <v>56886.060000000005</v>
      </c>
      <c r="L159">
        <f t="shared" si="25"/>
        <v>3271.7400000000052</v>
      </c>
      <c r="N159">
        <f>-'Future CF'!Q159</f>
        <v>-3375</v>
      </c>
      <c r="P159">
        <f t="shared" si="21"/>
        <v>69531.06</v>
      </c>
      <c r="Q159">
        <f t="shared" si="27"/>
        <v>-103.25999999999476</v>
      </c>
      <c r="R159">
        <f t="shared" si="22"/>
        <v>-3375.0000000000146</v>
      </c>
      <c r="S159">
        <f t="shared" si="28"/>
        <v>-1.4850916985875776E-3</v>
      </c>
      <c r="T159">
        <f>S159-(bitcoin_futures!S163/100/360)</f>
        <v>-1.633175031920911E-3</v>
      </c>
      <c r="V159">
        <f>-'Future Returns'!Q159+Compare_IBIT_to_BTC!B158</f>
        <v>-1.7437203369849302E-3</v>
      </c>
    </row>
    <row r="160" spans="1:22">
      <c r="A160" t="str">
        <f>bitcoin_futures!A164</f>
        <v>07.08.2024</v>
      </c>
      <c r="B160">
        <f>ROUND(bitcoin_futures!D164/bitcoin_futures!B164, 0)</f>
        <v>1761</v>
      </c>
      <c r="C160">
        <f t="shared" si="26"/>
        <v>1759</v>
      </c>
      <c r="D160">
        <f t="shared" si="26"/>
        <v>63587.85</v>
      </c>
      <c r="E160">
        <f t="shared" si="23"/>
        <v>14790</v>
      </c>
      <c r="F160">
        <f>'Future Returns'!S160*F$4</f>
        <v>14286.25</v>
      </c>
      <c r="H160">
        <f t="shared" si="24"/>
        <v>68442.140000000072</v>
      </c>
      <c r="J160">
        <f>(C160-C159)*bitcoin_futures!B164</f>
        <v>0</v>
      </c>
      <c r="K160">
        <f>C160*bitcoin_futures!B164</f>
        <v>54863.21</v>
      </c>
      <c r="L160">
        <f t="shared" si="25"/>
        <v>-2022.8500000000058</v>
      </c>
      <c r="N160">
        <f>-'Future CF'!Q160</f>
        <v>2145</v>
      </c>
      <c r="P160">
        <f t="shared" si="21"/>
        <v>69653.209999999992</v>
      </c>
      <c r="Q160">
        <f t="shared" si="27"/>
        <v>122.14999999999418</v>
      </c>
      <c r="R160">
        <f t="shared" si="22"/>
        <v>2145</v>
      </c>
      <c r="S160">
        <f t="shared" si="28"/>
        <v>1.7536880209827255E-3</v>
      </c>
      <c r="T160">
        <f>S160-(bitcoin_futures!S164/100/360)</f>
        <v>1.6053269098716145E-3</v>
      </c>
      <c r="V160">
        <f>-'Future Returns'!Q160+Compare_IBIT_to_BTC!B159</f>
        <v>1.9764139797137925E-3</v>
      </c>
    </row>
    <row r="161" spans="1:22">
      <c r="A161" t="str">
        <f>bitcoin_futures!A165</f>
        <v>08.08.2024</v>
      </c>
      <c r="B161">
        <f>ROUND(bitcoin_futures!D165/bitcoin_futures!B165, 0)</f>
        <v>1762</v>
      </c>
      <c r="C161">
        <f t="shared" si="26"/>
        <v>1759</v>
      </c>
      <c r="D161">
        <f t="shared" si="26"/>
        <v>63587.85</v>
      </c>
      <c r="E161">
        <f t="shared" si="23"/>
        <v>10095</v>
      </c>
      <c r="F161">
        <f>'Future Returns'!S161*F$4</f>
        <v>13750</v>
      </c>
      <c r="H161">
        <f t="shared" si="24"/>
        <v>68478.850000000079</v>
      </c>
      <c r="J161">
        <f>(C161-C160)*bitcoin_futures!B165</f>
        <v>0</v>
      </c>
      <c r="K161">
        <f>C161*bitcoin_futures!B165</f>
        <v>59594.920000000006</v>
      </c>
      <c r="L161">
        <f t="shared" si="25"/>
        <v>4731.7100000000064</v>
      </c>
      <c r="N161">
        <f>-'Future CF'!Q161</f>
        <v>-4695</v>
      </c>
      <c r="P161">
        <f t="shared" si="21"/>
        <v>69689.920000000013</v>
      </c>
      <c r="Q161">
        <f t="shared" si="27"/>
        <v>36.710000000006403</v>
      </c>
      <c r="R161">
        <f t="shared" si="22"/>
        <v>-4694.9999999999854</v>
      </c>
      <c r="S161">
        <f t="shared" si="28"/>
        <v>5.2676197648105199E-4</v>
      </c>
      <c r="T161">
        <f>S161-(bitcoin_futures!S165/100/360)</f>
        <v>3.7831753203660756E-4</v>
      </c>
      <c r="V161">
        <f>-'Future Returns'!Q161+Compare_IBIT_to_BTC!B160</f>
        <v>8.8195517211231422E-4</v>
      </c>
    </row>
    <row r="162" spans="1:22">
      <c r="A162" t="str">
        <f>bitcoin_futures!A166</f>
        <v>09.08.2024</v>
      </c>
      <c r="B162">
        <f>ROUND(bitcoin_futures!D166/bitcoin_futures!B166, 0)</f>
        <v>1749</v>
      </c>
      <c r="C162">
        <f t="shared" si="26"/>
        <v>1759</v>
      </c>
      <c r="D162">
        <f t="shared" si="26"/>
        <v>63587.85</v>
      </c>
      <c r="E162">
        <f t="shared" si="23"/>
        <v>8800</v>
      </c>
      <c r="F162">
        <f>'Future Returns'!S162*F$4</f>
        <v>14923.75</v>
      </c>
      <c r="H162">
        <f t="shared" si="24"/>
        <v>68450.330000000075</v>
      </c>
      <c r="J162">
        <f>(C162-C161)*bitcoin_futures!B166</f>
        <v>0</v>
      </c>
      <c r="K162">
        <f>C162*bitcoin_futures!B166</f>
        <v>60861.4</v>
      </c>
      <c r="L162">
        <f t="shared" si="25"/>
        <v>1266.4799999999959</v>
      </c>
      <c r="N162">
        <f>-'Future CF'!Q162</f>
        <v>-1295</v>
      </c>
      <c r="P162">
        <f t="shared" si="21"/>
        <v>69661.399999999994</v>
      </c>
      <c r="Q162">
        <f t="shared" si="27"/>
        <v>-28.520000000004075</v>
      </c>
      <c r="R162">
        <f t="shared" si="22"/>
        <v>-1295.0000000000146</v>
      </c>
      <c r="S162">
        <f t="shared" si="28"/>
        <v>-4.0940894096305958E-4</v>
      </c>
      <c r="T162">
        <f>S162-(bitcoin_futures!S166/100/360)</f>
        <v>-5.5790894096305961E-4</v>
      </c>
      <c r="V162">
        <f>-'Future Returns'!Q162+Compare_IBIT_to_BTC!B161</f>
        <v>-4.4213338306801561E-4</v>
      </c>
    </row>
    <row r="163" spans="1:22">
      <c r="A163" t="str">
        <f>bitcoin_futures!A167</f>
        <v>12.08.2024</v>
      </c>
      <c r="B163">
        <f>ROUND(bitcoin_futures!D167/bitcoin_futures!B167, 0)</f>
        <v>1756</v>
      </c>
      <c r="C163">
        <f t="shared" si="26"/>
        <v>1759</v>
      </c>
      <c r="D163">
        <f t="shared" si="26"/>
        <v>63587.85</v>
      </c>
      <c r="E163">
        <f t="shared" si="23"/>
        <v>10590</v>
      </c>
      <c r="F163">
        <f>'Future Returns'!S163*F$4</f>
        <v>15247.5</v>
      </c>
      <c r="H163">
        <f t="shared" si="24"/>
        <v>68551.690000000075</v>
      </c>
      <c r="J163">
        <f>(C163-C162)*bitcoin_futures!B167</f>
        <v>0</v>
      </c>
      <c r="K163">
        <f>C163*bitcoin_futures!B167</f>
        <v>59172.76</v>
      </c>
      <c r="L163">
        <f t="shared" si="25"/>
        <v>-1688.6399999999994</v>
      </c>
      <c r="N163">
        <f>-'Future CF'!Q163</f>
        <v>1790</v>
      </c>
      <c r="P163">
        <f t="shared" si="21"/>
        <v>69762.760000000009</v>
      </c>
      <c r="Q163">
        <f t="shared" si="27"/>
        <v>101.36000000000058</v>
      </c>
      <c r="R163">
        <f t="shared" si="22"/>
        <v>1790.0000000000146</v>
      </c>
      <c r="S163">
        <f t="shared" si="28"/>
        <v>1.4529241675644794E-3</v>
      </c>
      <c r="T163">
        <f>S163-(bitcoin_futures!S167/100/360)</f>
        <v>1.3040908342311461E-3</v>
      </c>
      <c r="V163">
        <f>-'Future Returns'!Q163+Compare_IBIT_to_BTC!B162</f>
        <v>1.6034088787415871E-3</v>
      </c>
    </row>
    <row r="164" spans="1:22">
      <c r="A164" t="str">
        <f>bitcoin_futures!A168</f>
        <v>13.08.2024</v>
      </c>
      <c r="B164">
        <f>ROUND(bitcoin_futures!D168/bitcoin_futures!B168, 0)</f>
        <v>1753</v>
      </c>
      <c r="C164">
        <f t="shared" si="26"/>
        <v>1759</v>
      </c>
      <c r="D164">
        <f t="shared" si="26"/>
        <v>63587.85</v>
      </c>
      <c r="E164">
        <f t="shared" si="23"/>
        <v>8685</v>
      </c>
      <c r="F164">
        <f>'Future Returns'!S164*F$4</f>
        <v>14800</v>
      </c>
      <c r="H164">
        <f t="shared" si="24"/>
        <v>68405.690000000075</v>
      </c>
      <c r="J164">
        <f>(C164-C163)*bitcoin_futures!B168</f>
        <v>0</v>
      </c>
      <c r="K164">
        <f>C164*bitcoin_futures!B168</f>
        <v>60931.76</v>
      </c>
      <c r="L164">
        <f t="shared" si="25"/>
        <v>1759</v>
      </c>
      <c r="N164">
        <f>-'Future CF'!Q164</f>
        <v>-1905</v>
      </c>
      <c r="P164">
        <f t="shared" si="21"/>
        <v>69616.760000000009</v>
      </c>
      <c r="Q164">
        <f t="shared" si="27"/>
        <v>-146</v>
      </c>
      <c r="R164">
        <f t="shared" si="22"/>
        <v>-1905</v>
      </c>
      <c r="S164">
        <f t="shared" si="28"/>
        <v>-2.0971961349537092E-3</v>
      </c>
      <c r="T164">
        <f>S164-(bitcoin_futures!S168/100/360)</f>
        <v>-2.2449739127314871E-3</v>
      </c>
      <c r="V164">
        <f>-'Future Returns'!Q164+Compare_IBIT_to_BTC!B163</f>
        <v>-2.4525380017353833E-3</v>
      </c>
    </row>
    <row r="165" spans="1:22">
      <c r="A165" t="str">
        <f>bitcoin_futures!A169</f>
        <v>14.08.2024</v>
      </c>
      <c r="B165">
        <f>ROUND(bitcoin_futures!D169/bitcoin_futures!B169, 0)</f>
        <v>1756</v>
      </c>
      <c r="C165">
        <f t="shared" si="26"/>
        <v>1759</v>
      </c>
      <c r="D165">
        <f t="shared" si="26"/>
        <v>63587.85</v>
      </c>
      <c r="E165">
        <f t="shared" si="23"/>
        <v>10710</v>
      </c>
      <c r="F165">
        <f>'Future Returns'!S165*F$4</f>
        <v>15276.25</v>
      </c>
      <c r="H165">
        <f t="shared" si="24"/>
        <v>68530.970000000074</v>
      </c>
      <c r="J165">
        <f>(C165-C164)*bitcoin_futures!B169</f>
        <v>0</v>
      </c>
      <c r="K165">
        <f>C165*bitcoin_futures!B169</f>
        <v>59032.04</v>
      </c>
      <c r="L165">
        <f t="shared" si="25"/>
        <v>-1899.7200000000012</v>
      </c>
      <c r="N165">
        <f>-'Future CF'!Q165</f>
        <v>2025</v>
      </c>
      <c r="P165">
        <f t="shared" si="21"/>
        <v>69742.040000000008</v>
      </c>
      <c r="Q165">
        <f t="shared" si="27"/>
        <v>125.27999999999884</v>
      </c>
      <c r="R165">
        <f t="shared" si="22"/>
        <v>2025</v>
      </c>
      <c r="S165">
        <f t="shared" si="28"/>
        <v>1.7963340332459276E-3</v>
      </c>
      <c r="T165">
        <f>S165-(bitcoin_futures!S169/100/360)</f>
        <v>1.648417366579261E-3</v>
      </c>
      <c r="V165">
        <f>-'Future Returns'!Q165+Compare_IBIT_to_BTC!B164</f>
        <v>1.9618485048169404E-3</v>
      </c>
    </row>
    <row r="166" spans="1:22" s="3" customFormat="1">
      <c r="A166" s="3" t="str">
        <f>bitcoin_futures!A170</f>
        <v>15.08.2024</v>
      </c>
      <c r="B166">
        <f>ROUND(bitcoin_futures!D170/bitcoin_futures!B170, 0)</f>
        <v>1760</v>
      </c>
      <c r="C166" s="3">
        <f>B166</f>
        <v>1760</v>
      </c>
      <c r="D166" s="3">
        <f>B166*bitcoin_futures!B170</f>
        <v>57200</v>
      </c>
      <c r="E166">
        <f t="shared" si="23"/>
        <v>12570</v>
      </c>
      <c r="F166" s="3">
        <f>'Future Returns'!S166*F$4</f>
        <v>14891.25</v>
      </c>
      <c r="H166">
        <f t="shared" si="24"/>
        <v>68526.43000000008</v>
      </c>
      <c r="J166">
        <f>(C166-C165)*bitcoin_futures!B170</f>
        <v>32.5</v>
      </c>
      <c r="K166">
        <f>C166*bitcoin_futures!B170</f>
        <v>57200</v>
      </c>
      <c r="L166">
        <f t="shared" si="25"/>
        <v>-1864.5400000000009</v>
      </c>
      <c r="N166">
        <f>-'Future CF'!Q166</f>
        <v>1860</v>
      </c>
      <c r="P166">
        <f t="shared" si="21"/>
        <v>69770</v>
      </c>
      <c r="Q166">
        <f t="shared" si="27"/>
        <v>-4.5400000000008731</v>
      </c>
      <c r="R166">
        <f t="shared" si="22"/>
        <v>1892.4999999999927</v>
      </c>
      <c r="S166">
        <f t="shared" si="28"/>
        <v>-6.50709473986079E-5</v>
      </c>
      <c r="T166">
        <f>S166-(bitcoin_futures!S170/100/360)</f>
        <v>-2.1287650295416348E-4</v>
      </c>
      <c r="V166">
        <f>-'Future Returns'!Q166+Compare_IBIT_to_BTC!B165</f>
        <v>-1.0248522639154378E-4</v>
      </c>
    </row>
    <row r="167" spans="1:22">
      <c r="A167" t="str">
        <f>bitcoin_futures!A171</f>
        <v>16.08.2024</v>
      </c>
      <c r="B167">
        <f>ROUND(bitcoin_futures!D171/bitcoin_futures!B171, 0)</f>
        <v>1754</v>
      </c>
      <c r="C167">
        <f t="shared" ref="C167:D186" si="29">C$166</f>
        <v>1760</v>
      </c>
      <c r="D167">
        <f t="shared" si="29"/>
        <v>57200</v>
      </c>
      <c r="E167">
        <f t="shared" si="23"/>
        <v>9765</v>
      </c>
      <c r="F167">
        <f>'Future Returns'!S167*F$4</f>
        <v>14421.25</v>
      </c>
      <c r="H167">
        <f t="shared" si="24"/>
        <v>68414.230000000083</v>
      </c>
      <c r="J167">
        <f>(C167-C166)*bitcoin_futures!B171</f>
        <v>0</v>
      </c>
      <c r="K167">
        <f>C167*bitcoin_futures!B171</f>
        <v>59892.800000000003</v>
      </c>
      <c r="L167">
        <f t="shared" si="25"/>
        <v>2692.8000000000029</v>
      </c>
      <c r="N167">
        <f>-'Future CF'!Q167</f>
        <v>-2805</v>
      </c>
      <c r="P167">
        <f t="shared" si="21"/>
        <v>69657.8</v>
      </c>
      <c r="Q167">
        <f t="shared" si="27"/>
        <v>-112.19999999999709</v>
      </c>
      <c r="R167">
        <f t="shared" si="22"/>
        <v>-2805</v>
      </c>
      <c r="S167">
        <f t="shared" si="28"/>
        <v>-1.6107313179571719E-3</v>
      </c>
      <c r="T167">
        <f>S167-(bitcoin_futures!S171/100/360)</f>
        <v>-1.7589813179571718E-3</v>
      </c>
      <c r="V167">
        <f>-'Future Returns'!Q167+Compare_IBIT_to_BTC!B166</f>
        <v>-1.5492362365899306E-3</v>
      </c>
    </row>
    <row r="168" spans="1:22">
      <c r="A168" t="str">
        <f>bitcoin_futures!A172</f>
        <v>19.08.2024</v>
      </c>
      <c r="B168">
        <f>ROUND(bitcoin_futures!D172/bitcoin_futures!B172, 0)</f>
        <v>1755</v>
      </c>
      <c r="C168">
        <f t="shared" si="29"/>
        <v>1760</v>
      </c>
      <c r="D168">
        <f t="shared" si="29"/>
        <v>57200</v>
      </c>
      <c r="E168">
        <f t="shared" si="23"/>
        <v>10565</v>
      </c>
      <c r="F168">
        <f>'Future Returns'!S168*F$4</f>
        <v>15122.5</v>
      </c>
      <c r="H168">
        <f t="shared" si="24"/>
        <v>68492.630000000077</v>
      </c>
      <c r="J168">
        <f>(C168-C167)*bitcoin_futures!B172</f>
        <v>0</v>
      </c>
      <c r="K168">
        <f>C168*bitcoin_futures!B172</f>
        <v>59171.199999999997</v>
      </c>
      <c r="L168">
        <f t="shared" si="25"/>
        <v>-721.60000000000582</v>
      </c>
      <c r="N168">
        <f>-'Future CF'!Q168</f>
        <v>800</v>
      </c>
      <c r="P168">
        <f t="shared" si="21"/>
        <v>69736.2</v>
      </c>
      <c r="Q168">
        <f t="shared" si="27"/>
        <v>78.399999999994179</v>
      </c>
      <c r="R168">
        <f t="shared" si="22"/>
        <v>800</v>
      </c>
      <c r="S168">
        <f t="shared" si="28"/>
        <v>1.1242367665573144E-3</v>
      </c>
      <c r="T168">
        <f>S168-(bitcoin_futures!S172/100/360)</f>
        <v>9.7584787766842552E-4</v>
      </c>
      <c r="V168">
        <f>-'Future Returns'!Q168+Compare_IBIT_to_BTC!B167</f>
        <v>1.1771337291635285E-3</v>
      </c>
    </row>
    <row r="169" spans="1:22">
      <c r="A169" t="str">
        <f>bitcoin_futures!A173</f>
        <v>20.08.2024</v>
      </c>
      <c r="B169">
        <f>ROUND(bitcoin_futures!D173/bitcoin_futures!B173, 0)</f>
        <v>1751</v>
      </c>
      <c r="C169">
        <f t="shared" si="29"/>
        <v>1760</v>
      </c>
      <c r="D169">
        <f t="shared" si="29"/>
        <v>57200</v>
      </c>
      <c r="E169">
        <f t="shared" si="23"/>
        <v>10090</v>
      </c>
      <c r="F169">
        <f>'Future Returns'!S169*F$4</f>
        <v>14922.5</v>
      </c>
      <c r="H169">
        <f t="shared" si="24"/>
        <v>68545.630000000092</v>
      </c>
      <c r="J169">
        <f>(C169-C168)*bitcoin_futures!B173</f>
        <v>0</v>
      </c>
      <c r="K169">
        <f>C169*bitcoin_futures!B173</f>
        <v>59699.200000000004</v>
      </c>
      <c r="L169">
        <f t="shared" si="25"/>
        <v>528.00000000000728</v>
      </c>
      <c r="N169">
        <f>-'Future CF'!Q169</f>
        <v>-475</v>
      </c>
      <c r="P169">
        <f t="shared" si="21"/>
        <v>69789.200000000012</v>
      </c>
      <c r="Q169">
        <f t="shared" si="27"/>
        <v>53.000000000007276</v>
      </c>
      <c r="R169">
        <f t="shared" si="22"/>
        <v>-474.99999999999272</v>
      </c>
      <c r="S169">
        <f t="shared" si="28"/>
        <v>7.5942982581842563E-4</v>
      </c>
      <c r="T169">
        <f>S169-(bitcoin_futures!S173/100/360)</f>
        <v>6.1184649248509229E-4</v>
      </c>
      <c r="V169">
        <f>-'Future Returns'!Q169+Compare_IBIT_to_BTC!B168</f>
        <v>9.6547809129653335E-4</v>
      </c>
    </row>
    <row r="170" spans="1:22">
      <c r="A170" t="str">
        <f>bitcoin_futures!A174</f>
        <v>21.08.2024</v>
      </c>
      <c r="B170">
        <f>ROUND(bitcoin_futures!D174/bitcoin_futures!B174, 0)</f>
        <v>1741</v>
      </c>
      <c r="C170">
        <f t="shared" si="29"/>
        <v>1760</v>
      </c>
      <c r="D170">
        <f t="shared" si="29"/>
        <v>57200</v>
      </c>
      <c r="E170">
        <f t="shared" si="23"/>
        <v>8015</v>
      </c>
      <c r="F170">
        <f>'Future Returns'!S170*F$4</f>
        <v>15041.25</v>
      </c>
      <c r="H170">
        <f t="shared" si="24"/>
        <v>68600.230000000098</v>
      </c>
      <c r="J170">
        <f>(C170-C169)*bitcoin_futures!B174</f>
        <v>0</v>
      </c>
      <c r="K170">
        <f>C170*bitcoin_futures!B174</f>
        <v>61828.800000000003</v>
      </c>
      <c r="L170">
        <f t="shared" si="25"/>
        <v>2129.5999999999985</v>
      </c>
      <c r="N170">
        <f>-'Future CF'!Q170</f>
        <v>-2075</v>
      </c>
      <c r="P170">
        <f t="shared" si="21"/>
        <v>69843.8</v>
      </c>
      <c r="Q170">
        <f t="shared" si="27"/>
        <v>54.599999999998545</v>
      </c>
      <c r="R170">
        <f t="shared" si="22"/>
        <v>-2075.0000000000073</v>
      </c>
      <c r="S170">
        <f t="shared" si="28"/>
        <v>7.817444068048781E-4</v>
      </c>
      <c r="T170">
        <f>S170-(bitcoin_futures!S174/100/360)</f>
        <v>6.34633295693767E-4</v>
      </c>
      <c r="V170">
        <f>-'Future Returns'!Q170+Compare_IBIT_to_BTC!B169</f>
        <v>1.1836798254485914E-3</v>
      </c>
    </row>
    <row r="171" spans="1:22">
      <c r="A171" t="str">
        <f>bitcoin_futures!A175</f>
        <v>22.08.2024</v>
      </c>
      <c r="B171">
        <f>ROUND(bitcoin_futures!D175/bitcoin_futures!B175, 0)</f>
        <v>1755</v>
      </c>
      <c r="C171">
        <f t="shared" si="29"/>
        <v>1760</v>
      </c>
      <c r="D171">
        <f t="shared" si="29"/>
        <v>57200</v>
      </c>
      <c r="E171">
        <f t="shared" si="23"/>
        <v>9420</v>
      </c>
      <c r="F171">
        <f>'Future Returns'!S171*F$4</f>
        <v>15560</v>
      </c>
      <c r="H171">
        <f t="shared" si="24"/>
        <v>68632.430000000095</v>
      </c>
      <c r="J171">
        <f>(C171-C170)*bitcoin_futures!B175</f>
        <v>0</v>
      </c>
      <c r="K171">
        <f>C171*bitcoin_futures!B175</f>
        <v>60456</v>
      </c>
      <c r="L171">
        <f t="shared" si="25"/>
        <v>-1372.8000000000029</v>
      </c>
      <c r="N171">
        <f>-'Future CF'!Q171</f>
        <v>1405</v>
      </c>
      <c r="P171">
        <f t="shared" si="21"/>
        <v>69876</v>
      </c>
      <c r="Q171">
        <f t="shared" si="27"/>
        <v>32.19999999999709</v>
      </c>
      <c r="R171">
        <f t="shared" si="22"/>
        <v>1405</v>
      </c>
      <c r="S171">
        <f t="shared" si="28"/>
        <v>4.6081630316556602E-4</v>
      </c>
      <c r="T171">
        <f>S171-(bitcoin_futures!S175/100/360)</f>
        <v>3.1320519205445491E-4</v>
      </c>
      <c r="V171">
        <f>-'Future Returns'!Q171+Compare_IBIT_to_BTC!B170</f>
        <v>3.7066236534587238E-4</v>
      </c>
    </row>
    <row r="172" spans="1:22">
      <c r="A172" t="str">
        <f>bitcoin_futures!A176</f>
        <v>23.08.2024</v>
      </c>
      <c r="B172">
        <f>ROUND(bitcoin_futures!D176/bitcoin_futures!B176, 0)</f>
        <v>1752</v>
      </c>
      <c r="C172">
        <f t="shared" si="29"/>
        <v>1760</v>
      </c>
      <c r="D172">
        <f t="shared" si="29"/>
        <v>57200</v>
      </c>
      <c r="E172">
        <f t="shared" si="23"/>
        <v>5925</v>
      </c>
      <c r="F172">
        <f>'Future Returns'!S172*F$4</f>
        <v>15208.75</v>
      </c>
      <c r="H172">
        <f t="shared" si="24"/>
        <v>68534.230000000098</v>
      </c>
      <c r="J172">
        <f>(C172-C171)*bitcoin_futures!B176</f>
        <v>0</v>
      </c>
      <c r="K172">
        <f>C172*bitcoin_futures!B176</f>
        <v>63852.800000000003</v>
      </c>
      <c r="L172">
        <f t="shared" si="25"/>
        <v>3396.8000000000029</v>
      </c>
      <c r="N172">
        <f>-'Future CF'!Q172</f>
        <v>-3495</v>
      </c>
      <c r="P172">
        <f t="shared" si="21"/>
        <v>69777.8</v>
      </c>
      <c r="Q172">
        <f t="shared" si="27"/>
        <v>-98.19999999999709</v>
      </c>
      <c r="R172">
        <f t="shared" si="22"/>
        <v>-3495</v>
      </c>
      <c r="S172">
        <f t="shared" si="28"/>
        <v>-1.4073243925718077E-3</v>
      </c>
      <c r="T172">
        <f>S172-(bitcoin_futures!S176/100/360)</f>
        <v>-1.5546021703495855E-3</v>
      </c>
      <c r="V172">
        <f>-'Future Returns'!Q172+Compare_IBIT_to_BTC!B171</f>
        <v>-1.2641634870564772E-3</v>
      </c>
    </row>
    <row r="173" spans="1:22">
      <c r="A173" t="str">
        <f>bitcoin_futures!A177</f>
        <v>26.08.2024</v>
      </c>
      <c r="B173">
        <f>ROUND(bitcoin_futures!D177/bitcoin_futures!B177, 0)</f>
        <v>1760</v>
      </c>
      <c r="C173">
        <f t="shared" si="29"/>
        <v>1760</v>
      </c>
      <c r="D173">
        <f t="shared" si="29"/>
        <v>57200</v>
      </c>
      <c r="E173">
        <f t="shared" si="23"/>
        <v>6395</v>
      </c>
      <c r="F173">
        <f>'Future Returns'!S173*F$4</f>
        <v>16082.5</v>
      </c>
      <c r="H173">
        <f t="shared" si="24"/>
        <v>68669.830000000104</v>
      </c>
      <c r="J173">
        <f>(C173-C172)*bitcoin_futures!B177</f>
        <v>0</v>
      </c>
      <c r="K173">
        <f>C173*bitcoin_futures!B177</f>
        <v>63518.400000000009</v>
      </c>
      <c r="L173">
        <f t="shared" si="25"/>
        <v>-334.39999999999418</v>
      </c>
      <c r="N173">
        <f>-'Future CF'!Q173</f>
        <v>470</v>
      </c>
      <c r="P173">
        <f t="shared" si="21"/>
        <v>69913.400000000009</v>
      </c>
      <c r="Q173">
        <f t="shared" si="27"/>
        <v>135.60000000000582</v>
      </c>
      <c r="R173">
        <f t="shared" si="22"/>
        <v>470</v>
      </c>
      <c r="S173">
        <f t="shared" si="28"/>
        <v>1.9395423481050242E-3</v>
      </c>
      <c r="T173">
        <f>S173-(bitcoin_futures!S177/100/360)</f>
        <v>1.7914312369939132E-3</v>
      </c>
      <c r="V173">
        <f>-'Future Returns'!Q173+Compare_IBIT_to_BTC!B172</f>
        <v>2.0690328311622876E-3</v>
      </c>
    </row>
    <row r="174" spans="1:22">
      <c r="A174" t="str">
        <f>bitcoin_futures!A178</f>
        <v>27.08.2024</v>
      </c>
      <c r="B174">
        <f>ROUND(bitcoin_futures!D178/bitcoin_futures!B178, 0)</f>
        <v>1754</v>
      </c>
      <c r="C174">
        <f t="shared" si="29"/>
        <v>1760</v>
      </c>
      <c r="D174">
        <f t="shared" si="29"/>
        <v>57200</v>
      </c>
      <c r="E174">
        <f t="shared" si="23"/>
        <v>7715</v>
      </c>
      <c r="F174">
        <f>'Future Returns'!S174*F$4</f>
        <v>15965</v>
      </c>
      <c r="H174">
        <f t="shared" si="24"/>
        <v>68740.230000000098</v>
      </c>
      <c r="J174">
        <f>(C174-C173)*bitcoin_futures!B178</f>
        <v>0</v>
      </c>
      <c r="K174">
        <f>C174*bitcoin_futures!B178</f>
        <v>62268.800000000003</v>
      </c>
      <c r="L174">
        <f t="shared" si="25"/>
        <v>-1249.6000000000058</v>
      </c>
      <c r="N174">
        <f>-'Future CF'!Q174</f>
        <v>1320</v>
      </c>
      <c r="P174">
        <f t="shared" si="21"/>
        <v>69983.8</v>
      </c>
      <c r="Q174">
        <f t="shared" si="27"/>
        <v>70.399999999994179</v>
      </c>
      <c r="R174">
        <f t="shared" si="22"/>
        <v>1320</v>
      </c>
      <c r="S174">
        <f t="shared" si="28"/>
        <v>1.0059470906123157E-3</v>
      </c>
      <c r="T174">
        <f>S174-(bitcoin_futures!S178/100/360)</f>
        <v>8.5789153505676013E-4</v>
      </c>
      <c r="V174">
        <f>-'Future Returns'!Q174+Compare_IBIT_to_BTC!B173</f>
        <v>9.9717647454941605E-4</v>
      </c>
    </row>
    <row r="175" spans="1:22">
      <c r="A175" t="str">
        <f>bitcoin_futures!A179</f>
        <v>28.08.2024</v>
      </c>
      <c r="B175">
        <f>ROUND(bitcoin_futures!D179/bitcoin_futures!B179, 0)</f>
        <v>1770</v>
      </c>
      <c r="C175">
        <f t="shared" si="29"/>
        <v>1760</v>
      </c>
      <c r="D175">
        <f t="shared" si="29"/>
        <v>57200</v>
      </c>
      <c r="E175">
        <f t="shared" si="23"/>
        <v>10915</v>
      </c>
      <c r="F175">
        <f>'Future Returns'!S175*F$4</f>
        <v>15635</v>
      </c>
      <c r="H175">
        <f t="shared" si="24"/>
        <v>68666.630000000092</v>
      </c>
      <c r="J175">
        <f>(C175-C174)*bitcoin_futures!B179</f>
        <v>0</v>
      </c>
      <c r="K175">
        <f>C175*bitcoin_futures!B179</f>
        <v>58995.200000000004</v>
      </c>
      <c r="L175">
        <f t="shared" si="25"/>
        <v>-3273.5999999999985</v>
      </c>
      <c r="N175">
        <f>-'Future CF'!Q175</f>
        <v>3200</v>
      </c>
      <c r="P175">
        <f t="shared" si="21"/>
        <v>69910.200000000012</v>
      </c>
      <c r="Q175">
        <f t="shared" si="27"/>
        <v>-73.599999999998545</v>
      </c>
      <c r="R175">
        <f t="shared" si="22"/>
        <v>3200.0000000000073</v>
      </c>
      <c r="S175">
        <f t="shared" si="28"/>
        <v>-1.0527791366638708E-3</v>
      </c>
      <c r="T175">
        <f>S175-(bitcoin_futures!S179/100/360)</f>
        <v>-1.2003902477749819E-3</v>
      </c>
      <c r="V175">
        <f>-'Future Returns'!Q175+Compare_IBIT_to_BTC!B174</f>
        <v>-1.404821660321659E-3</v>
      </c>
    </row>
    <row r="176" spans="1:22">
      <c r="A176" t="str">
        <f>bitcoin_futures!A180</f>
        <v>29.08.2024</v>
      </c>
      <c r="B176">
        <f>ROUND(bitcoin_futures!D180/bitcoin_futures!B180, 0)</f>
        <v>1762</v>
      </c>
      <c r="C176">
        <f t="shared" si="29"/>
        <v>1760</v>
      </c>
      <c r="D176">
        <f t="shared" si="29"/>
        <v>57200</v>
      </c>
      <c r="E176">
        <f t="shared" si="23"/>
        <v>10610</v>
      </c>
      <c r="F176">
        <f>'Future Returns'!S176*F$4</f>
        <v>14835</v>
      </c>
      <c r="H176">
        <f t="shared" si="24"/>
        <v>68660.830000000075</v>
      </c>
      <c r="J176">
        <f>(C176-C175)*bitcoin_futures!B180</f>
        <v>0</v>
      </c>
      <c r="K176">
        <f>C176*bitcoin_futures!B180</f>
        <v>59294.399999999994</v>
      </c>
      <c r="L176">
        <f t="shared" si="25"/>
        <v>299.19999999998981</v>
      </c>
      <c r="N176">
        <f>-'Future CF'!Q176</f>
        <v>-305</v>
      </c>
      <c r="P176">
        <f t="shared" si="21"/>
        <v>69904.399999999994</v>
      </c>
      <c r="Q176">
        <f t="shared" si="27"/>
        <v>-5.8000000000101863</v>
      </c>
      <c r="R176">
        <f t="shared" si="22"/>
        <v>-305.00000000000728</v>
      </c>
      <c r="S176">
        <f t="shared" si="28"/>
        <v>-8.2970456795426138E-5</v>
      </c>
      <c r="T176">
        <f>S176-(bitcoin_futures!S180/100/360)</f>
        <v>-2.2994267901764838E-4</v>
      </c>
      <c r="V176">
        <f>-'Future Returns'!Q176+Compare_IBIT_to_BTC!B175</f>
        <v>-6.827287915696454E-5</v>
      </c>
    </row>
    <row r="177" spans="1:22">
      <c r="A177" t="str">
        <f>bitcoin_futures!A181</f>
        <v>30.08.2024</v>
      </c>
      <c r="B177">
        <f>ROUND(bitcoin_futures!D181/bitcoin_futures!B181, 0)</f>
        <v>1766</v>
      </c>
      <c r="C177">
        <f t="shared" si="29"/>
        <v>1760</v>
      </c>
      <c r="D177">
        <f t="shared" si="29"/>
        <v>57200</v>
      </c>
      <c r="E177">
        <f t="shared" si="23"/>
        <v>11275</v>
      </c>
      <c r="F177">
        <f>'Future Returns'!S177*F$4</f>
        <v>14911.25</v>
      </c>
      <c r="H177">
        <f t="shared" si="24"/>
        <v>68762.630000000077</v>
      </c>
      <c r="J177">
        <f>(C177-C176)*bitcoin_futures!B181</f>
        <v>0</v>
      </c>
      <c r="K177">
        <f>C177*bitcoin_futures!B181</f>
        <v>58731.199999999997</v>
      </c>
      <c r="L177">
        <f t="shared" si="25"/>
        <v>-563.19999999999709</v>
      </c>
      <c r="N177">
        <f>-'Future CF'!Q177</f>
        <v>665</v>
      </c>
      <c r="P177">
        <f t="shared" si="21"/>
        <v>70006.2</v>
      </c>
      <c r="Q177">
        <f t="shared" si="27"/>
        <v>101.80000000000291</v>
      </c>
      <c r="R177">
        <f t="shared" si="22"/>
        <v>665</v>
      </c>
      <c r="S177">
        <f t="shared" si="28"/>
        <v>1.4541569175302031E-3</v>
      </c>
      <c r="T177">
        <f>S177-(bitcoin_futures!S181/100/360)</f>
        <v>1.3078791397524254E-3</v>
      </c>
      <c r="V177">
        <f>-'Future Returns'!Q177+Compare_IBIT_to_BTC!B176</f>
        <v>1.6509325570573663E-3</v>
      </c>
    </row>
    <row r="178" spans="1:22">
      <c r="A178" t="str">
        <f>bitcoin_futures!A182</f>
        <v>02.09.2024</v>
      </c>
      <c r="B178">
        <f>ROUND(bitcoin_futures!D182/bitcoin_futures!B182, 0)</f>
        <v>1752</v>
      </c>
      <c r="C178">
        <f t="shared" si="29"/>
        <v>1760</v>
      </c>
      <c r="D178">
        <f t="shared" si="29"/>
        <v>57200</v>
      </c>
      <c r="E178">
        <f t="shared" si="23"/>
        <v>11275</v>
      </c>
      <c r="F178">
        <f>'Future Returns'!S178*F$4</f>
        <v>14745</v>
      </c>
      <c r="H178">
        <f t="shared" si="24"/>
        <v>68762.630000000077</v>
      </c>
      <c r="J178">
        <f>(C178-C177)*bitcoin_futures!B182</f>
        <v>0</v>
      </c>
      <c r="K178">
        <f>C178*bitcoin_futures!B182</f>
        <v>58731.199999999997</v>
      </c>
      <c r="L178">
        <f t="shared" si="25"/>
        <v>0</v>
      </c>
      <c r="N178">
        <f>-'Future CF'!Q178</f>
        <v>0</v>
      </c>
      <c r="P178">
        <f t="shared" si="21"/>
        <v>70006.2</v>
      </c>
      <c r="Q178">
        <f t="shared" si="27"/>
        <v>0</v>
      </c>
      <c r="R178">
        <f t="shared" si="22"/>
        <v>0</v>
      </c>
      <c r="S178">
        <f t="shared" si="28"/>
        <v>0</v>
      </c>
      <c r="T178">
        <f>S178-(bitcoin_futures!S182/100/360)</f>
        <v>-1.4627777777777778E-4</v>
      </c>
      <c r="V178">
        <f>-'Future Returns'!Q178+Compare_IBIT_to_BTC!B177</f>
        <v>0</v>
      </c>
    </row>
    <row r="179" spans="1:22">
      <c r="A179" t="str">
        <f>bitcoin_futures!A183</f>
        <v>03.09.2024</v>
      </c>
      <c r="B179">
        <f>ROUND(bitcoin_futures!D183/bitcoin_futures!B183, 0)</f>
        <v>1759</v>
      </c>
      <c r="C179">
        <f t="shared" si="29"/>
        <v>1760</v>
      </c>
      <c r="D179">
        <f t="shared" si="29"/>
        <v>57200</v>
      </c>
      <c r="E179">
        <f t="shared" si="23"/>
        <v>12015</v>
      </c>
      <c r="F179">
        <f>'Future Returns'!S179*F$4</f>
        <v>14745</v>
      </c>
      <c r="H179">
        <f t="shared" si="24"/>
        <v>68816.230000000069</v>
      </c>
      <c r="J179">
        <f>(C179-C178)*bitcoin_futures!B183</f>
        <v>0</v>
      </c>
      <c r="K179">
        <f>C179*bitcoin_futures!B183</f>
        <v>58044.799999999996</v>
      </c>
      <c r="L179">
        <f t="shared" si="25"/>
        <v>-686.40000000000146</v>
      </c>
      <c r="N179">
        <f>-'Future CF'!Q179</f>
        <v>740</v>
      </c>
      <c r="P179">
        <f t="shared" si="21"/>
        <v>70059.799999999988</v>
      </c>
      <c r="Q179">
        <f t="shared" si="27"/>
        <v>53.599999999998545</v>
      </c>
      <c r="R179">
        <f t="shared" si="22"/>
        <v>739.99999999999272</v>
      </c>
      <c r="S179">
        <f t="shared" si="28"/>
        <v>7.650607052831803E-4</v>
      </c>
      <c r="T179">
        <f>S179-(bitcoin_futures!S183/100/360)</f>
        <v>6.1950514972762473E-4</v>
      </c>
      <c r="V179">
        <f>-'Future Returns'!Q179+Compare_IBIT_to_BTC!B178</f>
        <v>8.5948183346231874E-4</v>
      </c>
    </row>
    <row r="180" spans="1:22">
      <c r="A180" t="str">
        <f>bitcoin_futures!A184</f>
        <v>04.09.2024</v>
      </c>
      <c r="B180">
        <f>ROUND(bitcoin_futures!D184/bitcoin_futures!B184, 0)</f>
        <v>1751</v>
      </c>
      <c r="C180">
        <f t="shared" si="29"/>
        <v>1760</v>
      </c>
      <c r="D180">
        <f t="shared" si="29"/>
        <v>57200</v>
      </c>
      <c r="E180">
        <f t="shared" si="23"/>
        <v>11900</v>
      </c>
      <c r="F180">
        <f>'Future Returns'!S180*F$4</f>
        <v>14560</v>
      </c>
      <c r="H180">
        <f t="shared" si="24"/>
        <v>68806.830000000075</v>
      </c>
      <c r="J180">
        <f>(C180-C179)*bitcoin_futures!B184</f>
        <v>0</v>
      </c>
      <c r="K180">
        <f>C180*bitcoin_futures!B184</f>
        <v>58150.400000000001</v>
      </c>
      <c r="L180">
        <f t="shared" si="25"/>
        <v>105.60000000000582</v>
      </c>
      <c r="N180">
        <f>-'Future CF'!Q180</f>
        <v>-115</v>
      </c>
      <c r="P180">
        <f t="shared" si="21"/>
        <v>70050.399999999994</v>
      </c>
      <c r="Q180">
        <f t="shared" si="27"/>
        <v>-9.3999999999941792</v>
      </c>
      <c r="R180">
        <f t="shared" si="22"/>
        <v>-115</v>
      </c>
      <c r="S180">
        <f t="shared" si="28"/>
        <v>-1.3418909813497397E-4</v>
      </c>
      <c r="T180">
        <f>S180-(bitcoin_futures!S184/100/360)</f>
        <v>-2.782724314683073E-4</v>
      </c>
      <c r="V180">
        <f>-'Future Returns'!Q180+Compare_IBIT_to_BTC!B179</f>
        <v>-1.5530349729099622E-4</v>
      </c>
    </row>
    <row r="181" spans="1:22">
      <c r="A181" t="str">
        <f>bitcoin_futures!A185</f>
        <v>05.09.2024</v>
      </c>
      <c r="B181">
        <f>ROUND(bitcoin_futures!D185/bitcoin_futures!B185, 0)</f>
        <v>1764</v>
      </c>
      <c r="C181">
        <f t="shared" si="29"/>
        <v>1760</v>
      </c>
      <c r="D181">
        <f t="shared" si="29"/>
        <v>57200</v>
      </c>
      <c r="E181">
        <f t="shared" si="23"/>
        <v>14040</v>
      </c>
      <c r="F181">
        <f>'Future Returns'!S181*F$4</f>
        <v>14588.75</v>
      </c>
      <c r="H181">
        <f t="shared" si="24"/>
        <v>68852.43000000008</v>
      </c>
      <c r="J181">
        <f>(C181-C180)*bitcoin_futures!B185</f>
        <v>0</v>
      </c>
      <c r="K181">
        <f>C181*bitcoin_futures!B185</f>
        <v>56056</v>
      </c>
      <c r="L181">
        <f t="shared" si="25"/>
        <v>-2094.4000000000015</v>
      </c>
      <c r="N181">
        <f>-'Future CF'!Q181</f>
        <v>2140</v>
      </c>
      <c r="P181">
        <f t="shared" si="21"/>
        <v>70096</v>
      </c>
      <c r="Q181">
        <f t="shared" si="27"/>
        <v>45.599999999998545</v>
      </c>
      <c r="R181">
        <f t="shared" si="22"/>
        <v>2140.0000000000073</v>
      </c>
      <c r="S181">
        <f t="shared" si="28"/>
        <v>6.5053640721294431E-4</v>
      </c>
      <c r="T181">
        <f>S181-(bitcoin_futures!S185/100/360)</f>
        <v>5.0756418499072202E-4</v>
      </c>
      <c r="V181">
        <f>-'Future Returns'!Q181+Compare_IBIT_to_BTC!B180</f>
        <v>6.5514406997504299E-4</v>
      </c>
    </row>
    <row r="182" spans="1:22">
      <c r="A182" t="str">
        <f>bitcoin_futures!A186</f>
        <v>06.09.2024</v>
      </c>
      <c r="B182">
        <f>ROUND(bitcoin_futures!D186/bitcoin_futures!B186, 0)</f>
        <v>1762</v>
      </c>
      <c r="C182">
        <f t="shared" si="29"/>
        <v>1760</v>
      </c>
      <c r="D182">
        <f t="shared" si="29"/>
        <v>57200</v>
      </c>
      <c r="E182">
        <f t="shared" si="23"/>
        <v>16560</v>
      </c>
      <c r="F182">
        <f>'Future Returns'!S182*F$4</f>
        <v>14053.75</v>
      </c>
      <c r="H182">
        <f t="shared" si="24"/>
        <v>68838.030000000086</v>
      </c>
      <c r="J182">
        <f>(C182-C181)*bitcoin_futures!B186</f>
        <v>0</v>
      </c>
      <c r="K182">
        <f>C182*bitcoin_futures!B186</f>
        <v>53521.599999999999</v>
      </c>
      <c r="L182">
        <f t="shared" si="25"/>
        <v>-2534.4000000000015</v>
      </c>
      <c r="N182">
        <f>-'Future CF'!Q182</f>
        <v>2520</v>
      </c>
      <c r="P182">
        <f t="shared" si="21"/>
        <v>70081.600000000006</v>
      </c>
      <c r="Q182">
        <f t="shared" si="27"/>
        <v>-14.400000000001455</v>
      </c>
      <c r="R182">
        <f t="shared" si="22"/>
        <v>2520.0000000000073</v>
      </c>
      <c r="S182">
        <f t="shared" si="28"/>
        <v>-2.0547476085022964E-4</v>
      </c>
      <c r="T182">
        <f>S182-(bitcoin_futures!S186/100/360)</f>
        <v>-3.4791920529467408E-4</v>
      </c>
      <c r="V182">
        <f>-'Future Returns'!Q182+Compare_IBIT_to_BTC!B181</f>
        <v>-3.8403801507196772E-4</v>
      </c>
    </row>
    <row r="183" spans="1:22">
      <c r="A183" t="str">
        <f>bitcoin_futures!A187</f>
        <v>09.09.2024</v>
      </c>
      <c r="B183">
        <f>ROUND(bitcoin_futures!D187/bitcoin_futures!B187, 0)</f>
        <v>1748</v>
      </c>
      <c r="C183">
        <f t="shared" si="29"/>
        <v>1760</v>
      </c>
      <c r="D183">
        <f t="shared" si="29"/>
        <v>57200</v>
      </c>
      <c r="E183">
        <f t="shared" si="23"/>
        <v>12845</v>
      </c>
      <c r="F183">
        <f>'Future Returns'!S183*F$4</f>
        <v>13423.75</v>
      </c>
      <c r="H183">
        <f t="shared" si="24"/>
        <v>68819.030000000086</v>
      </c>
      <c r="J183">
        <f>(C183-C182)*bitcoin_futures!B187</f>
        <v>0</v>
      </c>
      <c r="K183">
        <f>C183*bitcoin_futures!B187</f>
        <v>57217.599999999999</v>
      </c>
      <c r="L183">
        <f t="shared" si="25"/>
        <v>3696</v>
      </c>
      <c r="N183">
        <f>-'Future CF'!Q183</f>
        <v>-3715</v>
      </c>
      <c r="P183">
        <f t="shared" si="21"/>
        <v>70062.600000000006</v>
      </c>
      <c r="Q183">
        <f t="shared" si="27"/>
        <v>-19</v>
      </c>
      <c r="R183">
        <f t="shared" si="22"/>
        <v>-3715</v>
      </c>
      <c r="S183">
        <f t="shared" si="28"/>
        <v>-2.7118605361491007E-4</v>
      </c>
      <c r="T183">
        <f>S183-(bitcoin_futures!S187/100/360)</f>
        <v>-4.1265827583713232E-4</v>
      </c>
      <c r="V183">
        <f>-'Future Returns'!Q183+Compare_IBIT_to_BTC!B182</f>
        <v>-1.3084364386663216E-4</v>
      </c>
    </row>
    <row r="184" spans="1:22">
      <c r="A184" t="str">
        <f>bitcoin_futures!A188</f>
        <v>10.09.2024</v>
      </c>
      <c r="B184">
        <f>ROUND(bitcoin_futures!D188/bitcoin_futures!B188, 0)</f>
        <v>1748</v>
      </c>
      <c r="C184">
        <f t="shared" si="29"/>
        <v>1760</v>
      </c>
      <c r="D184">
        <f t="shared" si="29"/>
        <v>57200</v>
      </c>
      <c r="E184">
        <f t="shared" si="23"/>
        <v>12060</v>
      </c>
      <c r="F184">
        <f>'Future Returns'!S184*F$4</f>
        <v>14352.5</v>
      </c>
      <c r="H184">
        <f t="shared" si="24"/>
        <v>68896.43000000008</v>
      </c>
      <c r="J184">
        <f>(C184-C183)*bitcoin_futures!B188</f>
        <v>0</v>
      </c>
      <c r="K184">
        <f>C184*bitcoin_futures!B188</f>
        <v>58080</v>
      </c>
      <c r="L184">
        <f t="shared" si="25"/>
        <v>862.40000000000146</v>
      </c>
      <c r="N184">
        <f>-'Future CF'!Q184</f>
        <v>-785</v>
      </c>
      <c r="P184">
        <f t="shared" si="21"/>
        <v>70140</v>
      </c>
      <c r="Q184">
        <f t="shared" si="27"/>
        <v>77.400000000001455</v>
      </c>
      <c r="R184">
        <f t="shared" si="22"/>
        <v>-785.00000000000728</v>
      </c>
      <c r="S184">
        <f t="shared" si="28"/>
        <v>1.1035072711719626E-3</v>
      </c>
      <c r="T184">
        <f>S184-(bitcoin_futures!S188/100/360)</f>
        <v>9.6334060450529589E-4</v>
      </c>
      <c r="V184">
        <f>-'Future Returns'!Q184+Compare_IBIT_to_BTC!B183</f>
        <v>1.3987094185804703E-3</v>
      </c>
    </row>
    <row r="185" spans="1:22">
      <c r="A185" t="str">
        <f>bitcoin_futures!A189</f>
        <v>11.09.2024</v>
      </c>
      <c r="B185">
        <f>ROUND(bitcoin_futures!D189/bitcoin_futures!B189, 0)</f>
        <v>1754</v>
      </c>
      <c r="C185">
        <f t="shared" si="29"/>
        <v>1760</v>
      </c>
      <c r="D185">
        <f t="shared" si="29"/>
        <v>57200</v>
      </c>
      <c r="E185">
        <f t="shared" si="23"/>
        <v>12395</v>
      </c>
      <c r="F185">
        <f>'Future Returns'!S185*F$4</f>
        <v>14548.75</v>
      </c>
      <c r="H185">
        <f t="shared" si="24"/>
        <v>68879.43000000008</v>
      </c>
      <c r="J185">
        <f>(C185-C184)*bitcoin_futures!B189</f>
        <v>0</v>
      </c>
      <c r="K185">
        <f>C185*bitcoin_futures!B189</f>
        <v>57727.999999999993</v>
      </c>
      <c r="L185">
        <f t="shared" si="25"/>
        <v>-352.00000000000728</v>
      </c>
      <c r="N185">
        <f>-'Future CF'!Q185</f>
        <v>335</v>
      </c>
      <c r="P185">
        <f t="shared" si="21"/>
        <v>70123</v>
      </c>
      <c r="Q185">
        <f t="shared" si="27"/>
        <v>-17.000000000007276</v>
      </c>
      <c r="R185">
        <f t="shared" si="22"/>
        <v>335.00000000000728</v>
      </c>
      <c r="S185">
        <f t="shared" si="28"/>
        <v>-2.4243115668193426E-4</v>
      </c>
      <c r="T185">
        <f>S185-(bitcoin_futures!S189/100/360)</f>
        <v>-3.8390337890415648E-4</v>
      </c>
      <c r="V185">
        <f>-'Future Returns'!Q185+Compare_IBIT_to_BTC!B184</f>
        <v>-3.0409776951584658E-4</v>
      </c>
    </row>
    <row r="186" spans="1:22">
      <c r="A186" t="str">
        <f>bitcoin_futures!A190</f>
        <v>12.09.2024</v>
      </c>
      <c r="B186">
        <f>ROUND(bitcoin_futures!D190/bitcoin_futures!B190, 0)</f>
        <v>1753</v>
      </c>
      <c r="C186">
        <f t="shared" si="29"/>
        <v>1760</v>
      </c>
      <c r="D186">
        <f t="shared" si="29"/>
        <v>57200</v>
      </c>
      <c r="E186">
        <f t="shared" si="23"/>
        <v>11675</v>
      </c>
      <c r="F186">
        <f>'Future Returns'!S186*F$4</f>
        <v>14465</v>
      </c>
      <c r="H186">
        <f t="shared" si="24"/>
        <v>68951.43000000008</v>
      </c>
      <c r="J186">
        <f>(C186-C185)*bitcoin_futures!B190</f>
        <v>0</v>
      </c>
      <c r="K186">
        <f>C186*bitcoin_futures!B190</f>
        <v>58520</v>
      </c>
      <c r="L186">
        <f t="shared" si="25"/>
        <v>792.00000000000728</v>
      </c>
      <c r="N186">
        <f>-'Future CF'!Q186</f>
        <v>-720</v>
      </c>
      <c r="P186">
        <f t="shared" si="21"/>
        <v>70195</v>
      </c>
      <c r="Q186">
        <f t="shared" si="27"/>
        <v>72.000000000007276</v>
      </c>
      <c r="R186">
        <f t="shared" si="22"/>
        <v>-720.00000000000728</v>
      </c>
      <c r="S186">
        <f t="shared" si="28"/>
        <v>1.0257140821996905E-3</v>
      </c>
      <c r="T186">
        <f>S186-(bitcoin_futures!S190/100/360)</f>
        <v>8.8490852664413488E-4</v>
      </c>
      <c r="V186">
        <f>-'Future Returns'!Q186+Compare_IBIT_to_BTC!B185</f>
        <v>1.2756822607978089E-3</v>
      </c>
    </row>
    <row r="187" spans="1:22" s="3" customFormat="1">
      <c r="A187" s="3" t="str">
        <f>bitcoin_futures!A191</f>
        <v>13.09.2024</v>
      </c>
      <c r="B187">
        <f>ROUND(bitcoin_futures!D191/bitcoin_futures!B191, 0)</f>
        <v>1759</v>
      </c>
      <c r="C187" s="3">
        <f>B187</f>
        <v>1759</v>
      </c>
      <c r="D187" s="3">
        <f>B187*bitcoin_futures!B191</f>
        <v>59876.36</v>
      </c>
      <c r="E187">
        <f t="shared" si="23"/>
        <v>10320</v>
      </c>
      <c r="F187" s="3">
        <f>'Future Returns'!S187*F$4</f>
        <v>14753.75</v>
      </c>
      <c r="H187">
        <f t="shared" si="24"/>
        <v>68986.830000000075</v>
      </c>
      <c r="J187">
        <f>(C187-C186)*bitcoin_futures!B191</f>
        <v>-34.04</v>
      </c>
      <c r="K187">
        <f>C187*bitcoin_futures!B191</f>
        <v>59876.36</v>
      </c>
      <c r="L187">
        <f t="shared" si="25"/>
        <v>1390.4000000000005</v>
      </c>
      <c r="N187">
        <f>-'Future CF'!Q187</f>
        <v>-1355</v>
      </c>
      <c r="P187">
        <f t="shared" si="21"/>
        <v>70196.36</v>
      </c>
      <c r="Q187">
        <f t="shared" si="27"/>
        <v>35.400000000000546</v>
      </c>
      <c r="R187">
        <f t="shared" si="22"/>
        <v>-1389.04</v>
      </c>
      <c r="S187">
        <f t="shared" si="28"/>
        <v>5.0429965314441588E-4</v>
      </c>
      <c r="T187">
        <f>S187-(bitcoin_futures!S191/100/360)</f>
        <v>3.6535520869997141E-4</v>
      </c>
      <c r="V187">
        <f>-'Future Returns'!Q187+Compare_IBIT_to_BTC!B186</f>
        <v>6.286371442433096E-4</v>
      </c>
    </row>
    <row r="188" spans="1:22">
      <c r="A188" t="str">
        <f>bitcoin_futures!A192</f>
        <v>16.09.2024</v>
      </c>
      <c r="B188">
        <f>ROUND(bitcoin_futures!D192/bitcoin_futures!B192, 0)</f>
        <v>1756</v>
      </c>
      <c r="C188">
        <f t="shared" ref="C188:D208" si="30">C$187</f>
        <v>1759</v>
      </c>
      <c r="D188">
        <f t="shared" si="30"/>
        <v>59876.36</v>
      </c>
      <c r="E188">
        <f t="shared" si="23"/>
        <v>12285</v>
      </c>
      <c r="F188">
        <f>'Future Returns'!S188*F$4</f>
        <v>15096.25</v>
      </c>
      <c r="H188">
        <f t="shared" si="24"/>
        <v>69087.290000000066</v>
      </c>
      <c r="J188">
        <f>(C188-C187)*bitcoin_futures!B192</f>
        <v>0</v>
      </c>
      <c r="K188">
        <f>C188*bitcoin_futures!B192</f>
        <v>58011.819999999992</v>
      </c>
      <c r="L188">
        <f t="shared" si="25"/>
        <v>-1864.5400000000081</v>
      </c>
      <c r="N188">
        <f>-'Future CF'!Q188</f>
        <v>1965</v>
      </c>
      <c r="P188">
        <f t="shared" si="21"/>
        <v>70296.819999999992</v>
      </c>
      <c r="Q188">
        <f t="shared" si="27"/>
        <v>100.45999999999185</v>
      </c>
      <c r="R188">
        <f t="shared" si="22"/>
        <v>1965</v>
      </c>
      <c r="S188">
        <f t="shared" si="28"/>
        <v>1.429083136335212E-3</v>
      </c>
      <c r="T188">
        <f>S188-(bitcoin_futures!S192/100/360)</f>
        <v>1.292694247446323E-3</v>
      </c>
      <c r="V188">
        <f>-'Future Returns'!Q188+Compare_IBIT_to_BTC!B187</f>
        <v>1.4013585174720809E-3</v>
      </c>
    </row>
    <row r="189" spans="1:22">
      <c r="A189" t="str">
        <f>bitcoin_futures!A193</f>
        <v>17.09.2024</v>
      </c>
      <c r="B189">
        <f>ROUND(bitcoin_futures!D193/bitcoin_futures!B193, 0)</f>
        <v>1769</v>
      </c>
      <c r="C189">
        <f t="shared" si="30"/>
        <v>1759</v>
      </c>
      <c r="D189">
        <f t="shared" si="30"/>
        <v>59876.36</v>
      </c>
      <c r="E189">
        <f t="shared" si="23"/>
        <v>10155</v>
      </c>
      <c r="F189">
        <f>'Future Returns'!S189*F$4</f>
        <v>14605</v>
      </c>
      <c r="H189">
        <f t="shared" si="24"/>
        <v>68927.370000000083</v>
      </c>
      <c r="J189">
        <f>(C189-C188)*bitcoin_futures!B193</f>
        <v>0</v>
      </c>
      <c r="K189">
        <f>C189*bitcoin_futures!B193</f>
        <v>59981.9</v>
      </c>
      <c r="L189">
        <f t="shared" si="25"/>
        <v>1970.080000000009</v>
      </c>
      <c r="N189">
        <f>-'Future CF'!Q189</f>
        <v>-2130</v>
      </c>
      <c r="P189">
        <f t="shared" si="21"/>
        <v>70136.899999999994</v>
      </c>
      <c r="Q189">
        <f t="shared" si="27"/>
        <v>-159.91999999999098</v>
      </c>
      <c r="R189">
        <f t="shared" si="22"/>
        <v>-2130.0000000000073</v>
      </c>
      <c r="S189">
        <f t="shared" si="28"/>
        <v>-2.2801121806066563E-3</v>
      </c>
      <c r="T189">
        <f>S189-(bitcoin_futures!S193/100/360)</f>
        <v>-2.4166121806066562E-3</v>
      </c>
      <c r="V189">
        <f>-'Future Returns'!Q189+Compare_IBIT_to_BTC!B188</f>
        <v>-2.500140655619057E-3</v>
      </c>
    </row>
    <row r="190" spans="1:22">
      <c r="A190" t="str">
        <f>bitcoin_futures!A194</f>
        <v>18.09.2024</v>
      </c>
      <c r="B190">
        <f>ROUND(bitcoin_futures!D194/bitcoin_futures!B194, 0)</f>
        <v>1768</v>
      </c>
      <c r="C190">
        <f t="shared" si="30"/>
        <v>1759</v>
      </c>
      <c r="D190">
        <f t="shared" si="30"/>
        <v>59876.36</v>
      </c>
      <c r="E190">
        <f t="shared" si="23"/>
        <v>10125</v>
      </c>
      <c r="F190">
        <f>'Future Returns'!S190*F$4</f>
        <v>15137.5</v>
      </c>
      <c r="H190">
        <f t="shared" si="24"/>
        <v>68985.32000000008</v>
      </c>
      <c r="J190">
        <f>(C190-C189)*bitcoin_futures!B194</f>
        <v>0</v>
      </c>
      <c r="K190">
        <f>C190*bitcoin_futures!B194</f>
        <v>60069.85</v>
      </c>
      <c r="L190">
        <f t="shared" si="25"/>
        <v>87.94999999999709</v>
      </c>
      <c r="N190">
        <f>-'Future CF'!Q190</f>
        <v>-30</v>
      </c>
      <c r="P190">
        <f t="shared" si="21"/>
        <v>70194.850000000006</v>
      </c>
      <c r="Q190">
        <f t="shared" si="27"/>
        <v>57.94999999999709</v>
      </c>
      <c r="R190">
        <f t="shared" si="22"/>
        <v>-29.999999999985448</v>
      </c>
      <c r="S190">
        <f t="shared" si="28"/>
        <v>8.2555914002233901E-4</v>
      </c>
      <c r="T190">
        <f>S190-(bitcoin_futures!S194/100/360)</f>
        <v>6.9283691780011678E-4</v>
      </c>
      <c r="V190">
        <f>-'Future Returns'!Q190+Compare_IBIT_to_BTC!B189</f>
        <v>9.7081736089745646E-4</v>
      </c>
    </row>
    <row r="191" spans="1:22">
      <c r="A191" t="str">
        <f>bitcoin_futures!A195</f>
        <v>19.09.2024</v>
      </c>
      <c r="B191">
        <f>ROUND(bitcoin_futures!D195/bitcoin_futures!B195, 0)</f>
        <v>1761</v>
      </c>
      <c r="C191">
        <f t="shared" si="30"/>
        <v>1759</v>
      </c>
      <c r="D191">
        <f t="shared" si="30"/>
        <v>59876.36</v>
      </c>
      <c r="E191">
        <f t="shared" si="23"/>
        <v>6825</v>
      </c>
      <c r="F191">
        <f>'Future Returns'!S191*F$4</f>
        <v>15145</v>
      </c>
      <c r="H191">
        <f t="shared" si="24"/>
        <v>68957.060000000085</v>
      </c>
      <c r="J191">
        <f>(C191-C190)*bitcoin_futures!B195</f>
        <v>0</v>
      </c>
      <c r="K191">
        <f>C191*bitcoin_futures!B195</f>
        <v>63341.59</v>
      </c>
      <c r="L191">
        <f t="shared" si="25"/>
        <v>3271.739999999998</v>
      </c>
      <c r="N191">
        <f>-'Future CF'!Q191</f>
        <v>-3300</v>
      </c>
      <c r="P191">
        <f t="shared" si="21"/>
        <v>70166.59</v>
      </c>
      <c r="Q191">
        <f t="shared" si="27"/>
        <v>-28.260000000002037</v>
      </c>
      <c r="R191">
        <f t="shared" si="22"/>
        <v>-3300.0000000000073</v>
      </c>
      <c r="S191">
        <f t="shared" si="28"/>
        <v>-4.0275578448378406E-4</v>
      </c>
      <c r="T191">
        <f>S191-(bitcoin_futures!S195/100/360)</f>
        <v>-5.3172800670600628E-4</v>
      </c>
      <c r="V191">
        <f>-'Future Returns'!Q191+Compare_IBIT_to_BTC!B190</f>
        <v>-7.8305999544822646E-6</v>
      </c>
    </row>
    <row r="192" spans="1:22">
      <c r="A192" t="str">
        <f>bitcoin_futures!A196</f>
        <v>20.09.2024</v>
      </c>
      <c r="B192">
        <f>ROUND(bitcoin_futures!D196/bitcoin_futures!B196, 0)</f>
        <v>1758</v>
      </c>
      <c r="C192">
        <f t="shared" si="30"/>
        <v>1759</v>
      </c>
      <c r="D192">
        <f t="shared" si="30"/>
        <v>59876.36</v>
      </c>
      <c r="E192">
        <f t="shared" si="23"/>
        <v>7305</v>
      </c>
      <c r="F192">
        <f>'Future Returns'!S192*F$4</f>
        <v>15970</v>
      </c>
      <c r="H192">
        <f t="shared" si="24"/>
        <v>69067.670000000086</v>
      </c>
      <c r="J192">
        <f>(C192-C191)*bitcoin_futures!B196</f>
        <v>0</v>
      </c>
      <c r="K192">
        <f>C192*bitcoin_futures!B196</f>
        <v>62972.2</v>
      </c>
      <c r="L192">
        <f t="shared" si="25"/>
        <v>-369.38999999999942</v>
      </c>
      <c r="N192">
        <f>-'Future CF'!Q192</f>
        <v>480</v>
      </c>
      <c r="P192">
        <f t="shared" si="21"/>
        <v>70277.2</v>
      </c>
      <c r="Q192">
        <f t="shared" si="27"/>
        <v>110.61000000000058</v>
      </c>
      <c r="R192">
        <f t="shared" si="22"/>
        <v>480</v>
      </c>
      <c r="S192">
        <f t="shared" si="28"/>
        <v>1.5739101728583465E-3</v>
      </c>
      <c r="T192">
        <f>S192-(bitcoin_futures!S196/100/360)</f>
        <v>1.441965728413902E-3</v>
      </c>
      <c r="V192">
        <f>-'Future Returns'!Q192+Compare_IBIT_to_BTC!B191</f>
        <v>1.682375503777974E-3</v>
      </c>
    </row>
    <row r="193" spans="1:22">
      <c r="A193" t="str">
        <f>bitcoin_futures!A197</f>
        <v>23.09.2024</v>
      </c>
      <c r="B193">
        <f>ROUND(bitcoin_futures!D197/bitcoin_futures!B197, 0)</f>
        <v>1759</v>
      </c>
      <c r="C193">
        <f t="shared" si="30"/>
        <v>1759</v>
      </c>
      <c r="D193">
        <f t="shared" si="30"/>
        <v>59876.36</v>
      </c>
      <c r="E193">
        <f t="shared" si="23"/>
        <v>6920</v>
      </c>
      <c r="F193">
        <f>'Future Returns'!S193*F$4</f>
        <v>15850</v>
      </c>
      <c r="H193">
        <f t="shared" si="24"/>
        <v>69104.830000000089</v>
      </c>
      <c r="J193">
        <f>(C193-C192)*bitcoin_futures!B197</f>
        <v>0</v>
      </c>
      <c r="K193">
        <f>C193*bitcoin_futures!B197</f>
        <v>63394.36</v>
      </c>
      <c r="L193">
        <f t="shared" si="25"/>
        <v>422.16000000000349</v>
      </c>
      <c r="N193">
        <f>-'Future CF'!Q193</f>
        <v>-385</v>
      </c>
      <c r="P193">
        <f t="shared" si="21"/>
        <v>70314.36</v>
      </c>
      <c r="Q193">
        <f t="shared" si="27"/>
        <v>37.160000000003492</v>
      </c>
      <c r="R193">
        <f t="shared" si="22"/>
        <v>-385</v>
      </c>
      <c r="S193">
        <f t="shared" si="28"/>
        <v>5.2848379761976771E-4</v>
      </c>
      <c r="T193">
        <f>S193-(bitcoin_futures!S197/100/360)</f>
        <v>3.9765046428643437E-4</v>
      </c>
      <c r="V193">
        <f>-'Future Returns'!Q193+Compare_IBIT_to_BTC!B192</f>
        <v>6.3135540947787706E-4</v>
      </c>
    </row>
    <row r="194" spans="1:22">
      <c r="A194" t="str">
        <f>bitcoin_futures!A198</f>
        <v>24.09.2024</v>
      </c>
      <c r="B194">
        <f>ROUND(bitcoin_futures!D198/bitcoin_futures!B198, 0)</f>
        <v>1744</v>
      </c>
      <c r="C194">
        <f t="shared" si="30"/>
        <v>1759</v>
      </c>
      <c r="D194">
        <f t="shared" si="30"/>
        <v>59876.36</v>
      </c>
      <c r="E194">
        <f t="shared" si="23"/>
        <v>5845</v>
      </c>
      <c r="F194">
        <f>'Future Returns'!S194*F$4</f>
        <v>15946.25</v>
      </c>
      <c r="H194">
        <f t="shared" si="24"/>
        <v>69085.230000000098</v>
      </c>
      <c r="J194">
        <f>(C194-C193)*bitcoin_futures!B198</f>
        <v>0</v>
      </c>
      <c r="K194">
        <f>C194*bitcoin_futures!B198</f>
        <v>64449.760000000002</v>
      </c>
      <c r="L194">
        <f t="shared" si="25"/>
        <v>1055.4000000000015</v>
      </c>
      <c r="N194">
        <f>-'Future CF'!Q194</f>
        <v>-1075</v>
      </c>
      <c r="P194">
        <f t="shared" si="21"/>
        <v>70294.760000000009</v>
      </c>
      <c r="Q194">
        <f t="shared" si="27"/>
        <v>-19.599999999998545</v>
      </c>
      <c r="R194">
        <f t="shared" si="22"/>
        <v>-1074.9999999999927</v>
      </c>
      <c r="S194">
        <f t="shared" si="28"/>
        <v>-2.788259039507147E-4</v>
      </c>
      <c r="T194">
        <f>S194-(bitcoin_futures!S198/100/360)</f>
        <v>-4.0852034839515913E-4</v>
      </c>
      <c r="V194">
        <f>-'Future Returns'!Q194+Compare_IBIT_to_BTC!B193</f>
        <v>-2.0532349891770607E-4</v>
      </c>
    </row>
    <row r="195" spans="1:22">
      <c r="A195" t="str">
        <f>bitcoin_futures!A199</f>
        <v>25.09.2024</v>
      </c>
      <c r="B195">
        <f>ROUND(bitcoin_futures!D199/bitcoin_futures!B199, 0)</f>
        <v>1760</v>
      </c>
      <c r="C195">
        <f t="shared" si="30"/>
        <v>1759</v>
      </c>
      <c r="D195">
        <f t="shared" si="30"/>
        <v>59876.36</v>
      </c>
      <c r="E195">
        <f t="shared" si="23"/>
        <v>7125</v>
      </c>
      <c r="F195">
        <f>'Future Returns'!S195*F$4</f>
        <v>16215</v>
      </c>
      <c r="H195">
        <f t="shared" si="24"/>
        <v>69186.700000000099</v>
      </c>
      <c r="J195">
        <f>(C195-C194)*bitcoin_futures!B199</f>
        <v>0</v>
      </c>
      <c r="K195">
        <f>C195*bitcoin_futures!B199</f>
        <v>63271.229999999996</v>
      </c>
      <c r="L195">
        <f t="shared" si="25"/>
        <v>-1178.5300000000061</v>
      </c>
      <c r="N195">
        <f>-'Future CF'!Q195</f>
        <v>1280</v>
      </c>
      <c r="P195">
        <f t="shared" si="21"/>
        <v>70396.23</v>
      </c>
      <c r="Q195">
        <f t="shared" si="27"/>
        <v>101.46999999999389</v>
      </c>
      <c r="R195">
        <f t="shared" si="22"/>
        <v>1279.9999999999927</v>
      </c>
      <c r="S195">
        <f t="shared" si="28"/>
        <v>1.4414124165455153E-3</v>
      </c>
      <c r="T195">
        <f>S195-(bitcoin_futures!S199/100/360)</f>
        <v>1.3117457498788487E-3</v>
      </c>
      <c r="V195">
        <f>-'Future Returns'!Q195+Compare_IBIT_to_BTC!B194</f>
        <v>1.448787243468249E-3</v>
      </c>
    </row>
    <row r="196" spans="1:22">
      <c r="A196" t="str">
        <f>bitcoin_futures!A200</f>
        <v>26.09.2024</v>
      </c>
      <c r="B196">
        <f>ROUND(bitcoin_futures!D200/bitcoin_futures!B200, 0)</f>
        <v>1768</v>
      </c>
      <c r="C196">
        <f t="shared" si="30"/>
        <v>1759</v>
      </c>
      <c r="D196">
        <f t="shared" si="30"/>
        <v>59876.36</v>
      </c>
      <c r="E196">
        <f t="shared" si="23"/>
        <v>5490</v>
      </c>
      <c r="F196">
        <f>'Future Returns'!S196*F$4</f>
        <v>15895</v>
      </c>
      <c r="H196">
        <f t="shared" si="24"/>
        <v>69082.030000000115</v>
      </c>
      <c r="J196">
        <f>(C196-C195)*bitcoin_futures!B200</f>
        <v>0</v>
      </c>
      <c r="K196">
        <f>C196*bitcoin_futures!B200</f>
        <v>64801.560000000005</v>
      </c>
      <c r="L196">
        <f t="shared" si="25"/>
        <v>1530.330000000009</v>
      </c>
      <c r="N196">
        <f>-'Future CF'!Q196</f>
        <v>-1635</v>
      </c>
      <c r="P196">
        <f t="shared" si="21"/>
        <v>70291.56</v>
      </c>
      <c r="Q196">
        <f t="shared" si="27"/>
        <v>-104.66999999999098</v>
      </c>
      <c r="R196">
        <f t="shared" si="22"/>
        <v>-1635.0000000000073</v>
      </c>
      <c r="S196">
        <f t="shared" si="28"/>
        <v>-1.4890834689113598E-3</v>
      </c>
      <c r="T196">
        <f>S196-(bitcoin_futures!S200/100/360)</f>
        <v>-1.6199445800224709E-3</v>
      </c>
      <c r="V196">
        <f>-'Future Returns'!Q196+Compare_IBIT_to_BTC!B195</f>
        <v>-1.5288114951616423E-3</v>
      </c>
    </row>
    <row r="197" spans="1:22">
      <c r="A197" t="str">
        <f>bitcoin_futures!A201</f>
        <v>27.09.2024</v>
      </c>
      <c r="B197">
        <f>ROUND(bitcoin_futures!D201/bitcoin_futures!B201, 0)</f>
        <v>1760</v>
      </c>
      <c r="C197">
        <f t="shared" si="30"/>
        <v>1759</v>
      </c>
      <c r="D197">
        <f t="shared" si="30"/>
        <v>59876.36</v>
      </c>
      <c r="E197">
        <f t="shared" si="23"/>
        <v>4565</v>
      </c>
      <c r="F197">
        <f>'Future Returns'!S197*F$4</f>
        <v>16303.75</v>
      </c>
      <c r="H197">
        <f t="shared" si="24"/>
        <v>69124.480000000098</v>
      </c>
      <c r="J197">
        <f>(C197-C196)*bitcoin_futures!B201</f>
        <v>0</v>
      </c>
      <c r="K197">
        <f>C197*bitcoin_futures!B201</f>
        <v>65769.009999999995</v>
      </c>
      <c r="L197">
        <f t="shared" si="25"/>
        <v>967.44999999998981</v>
      </c>
      <c r="N197">
        <f>-'Future CF'!Q197</f>
        <v>-925</v>
      </c>
      <c r="P197">
        <f t="shared" si="21"/>
        <v>70334.009999999995</v>
      </c>
      <c r="Q197">
        <f t="shared" si="27"/>
        <v>42.449999999989814</v>
      </c>
      <c r="R197">
        <f t="shared" si="22"/>
        <v>-924.99999999999272</v>
      </c>
      <c r="S197">
        <f t="shared" si="28"/>
        <v>6.0354869571619502E-4</v>
      </c>
      <c r="T197">
        <f>S197-(bitcoin_futures!S201/100/360)</f>
        <v>4.7135425127175059E-4</v>
      </c>
      <c r="V197">
        <f>-'Future Returns'!Q197+Compare_IBIT_to_BTC!B196</f>
        <v>7.4557113058668946E-4</v>
      </c>
    </row>
    <row r="198" spans="1:22">
      <c r="A198" t="str">
        <f>bitcoin_futures!A202</f>
        <v>30.09.2024</v>
      </c>
      <c r="B198">
        <f>ROUND(bitcoin_futures!D202/bitcoin_futures!B202, 0)</f>
        <v>1755</v>
      </c>
      <c r="C198">
        <f t="shared" si="30"/>
        <v>1759</v>
      </c>
      <c r="D198">
        <f t="shared" si="30"/>
        <v>59876.36</v>
      </c>
      <c r="E198">
        <f t="shared" si="23"/>
        <v>6960</v>
      </c>
      <c r="F198">
        <f>'Future Returns'!S198*F$4</f>
        <v>16535</v>
      </c>
      <c r="H198">
        <f t="shared" si="24"/>
        <v>69303.140000000101</v>
      </c>
      <c r="J198">
        <f>(C198-C197)*bitcoin_futures!B202</f>
        <v>0</v>
      </c>
      <c r="K198">
        <f>C198*bitcoin_futures!B202</f>
        <v>63552.670000000006</v>
      </c>
      <c r="L198">
        <f t="shared" si="25"/>
        <v>-2216.3399999999892</v>
      </c>
      <c r="N198">
        <f>-'Future CF'!Q198</f>
        <v>2395</v>
      </c>
      <c r="P198">
        <f t="shared" si="21"/>
        <v>70512.670000000013</v>
      </c>
      <c r="Q198">
        <f t="shared" si="27"/>
        <v>178.66000000001077</v>
      </c>
      <c r="R198">
        <f t="shared" si="22"/>
        <v>2395.0000000000073</v>
      </c>
      <c r="S198">
        <f t="shared" si="28"/>
        <v>2.5337290447236039E-3</v>
      </c>
      <c r="T198">
        <f>S198-(bitcoin_futures!S202/100/360)</f>
        <v>2.3998401558347152E-3</v>
      </c>
      <c r="V198">
        <f>-'Future Returns'!Q198+Compare_IBIT_to_BTC!B197</f>
        <v>2.5122174728362118E-3</v>
      </c>
    </row>
    <row r="199" spans="1:22">
      <c r="A199" t="str">
        <f>bitcoin_futures!A203</f>
        <v>01.10.2024</v>
      </c>
      <c r="B199">
        <f>ROUND(bitcoin_futures!D203/bitcoin_futures!B203, 0)</f>
        <v>1761</v>
      </c>
      <c r="C199">
        <f t="shared" si="30"/>
        <v>1759</v>
      </c>
      <c r="D199">
        <f t="shared" si="30"/>
        <v>59876.36</v>
      </c>
      <c r="E199">
        <f t="shared" si="23"/>
        <v>8740</v>
      </c>
      <c r="F199">
        <f>'Future Returns'!S199*F$4</f>
        <v>15936.25</v>
      </c>
      <c r="H199">
        <f t="shared" si="24"/>
        <v>69324.140000000101</v>
      </c>
      <c r="J199">
        <f>(C199-C198)*bitcoin_futures!B203</f>
        <v>0</v>
      </c>
      <c r="K199">
        <f>C199*bitcoin_futures!B203</f>
        <v>61793.670000000006</v>
      </c>
      <c r="L199">
        <f t="shared" si="25"/>
        <v>-1759</v>
      </c>
      <c r="N199">
        <f>-'Future CF'!Q199</f>
        <v>1780</v>
      </c>
      <c r="P199">
        <f t="shared" si="21"/>
        <v>70533.670000000013</v>
      </c>
      <c r="Q199">
        <f t="shared" si="27"/>
        <v>21</v>
      </c>
      <c r="R199">
        <f t="shared" si="22"/>
        <v>1780</v>
      </c>
      <c r="S199">
        <f t="shared" si="28"/>
        <v>2.977301478853999E-4</v>
      </c>
      <c r="T199">
        <f>S199-(bitcoin_futures!S203/100/360)</f>
        <v>1.6336903677428879E-4</v>
      </c>
      <c r="V199">
        <f>-'Future Returns'!Q199+Compare_IBIT_to_BTC!B198</f>
        <v>2.4592866805116242E-4</v>
      </c>
    </row>
    <row r="200" spans="1:22">
      <c r="A200" t="str">
        <f>bitcoin_futures!A204</f>
        <v>02.10.2024</v>
      </c>
      <c r="B200">
        <f>ROUND(bitcoin_futures!D204/bitcoin_futures!B204, 0)</f>
        <v>1763</v>
      </c>
      <c r="C200">
        <f t="shared" si="30"/>
        <v>1759</v>
      </c>
      <c r="D200">
        <f t="shared" si="30"/>
        <v>59876.36</v>
      </c>
      <c r="E200">
        <f t="shared" si="23"/>
        <v>10275</v>
      </c>
      <c r="F200">
        <f>'Future Returns'!S200*F$4</f>
        <v>15491.25</v>
      </c>
      <c r="H200">
        <f t="shared" si="24"/>
        <v>69293.630000000092</v>
      </c>
      <c r="J200">
        <f>(C200-C199)*bitcoin_futures!B204</f>
        <v>0</v>
      </c>
      <c r="K200">
        <f>C200*bitcoin_futures!B204</f>
        <v>60228.160000000003</v>
      </c>
      <c r="L200">
        <f t="shared" si="25"/>
        <v>-1565.510000000002</v>
      </c>
      <c r="N200">
        <f>-'Future CF'!Q200</f>
        <v>1535</v>
      </c>
      <c r="P200">
        <f t="shared" si="21"/>
        <v>70503.16</v>
      </c>
      <c r="Q200">
        <f t="shared" si="27"/>
        <v>-30.510000000002037</v>
      </c>
      <c r="R200">
        <f t="shared" si="22"/>
        <v>1534.9999999999927</v>
      </c>
      <c r="S200">
        <f t="shared" si="28"/>
        <v>-4.3274656057972486E-4</v>
      </c>
      <c r="T200">
        <f>S200-(bitcoin_futures!S204/100/360)</f>
        <v>-5.6613544946861375E-4</v>
      </c>
      <c r="V200">
        <f>-'Future Returns'!Q200+Compare_IBIT_to_BTC!B199</f>
        <v>-5.6242322409631729E-4</v>
      </c>
    </row>
    <row r="201" spans="1:22">
      <c r="A201" t="str">
        <f>bitcoin_futures!A205</f>
        <v>03.10.2024</v>
      </c>
      <c r="B201">
        <f>ROUND(bitcoin_futures!D205/bitcoin_futures!B205, 0)</f>
        <v>1751</v>
      </c>
      <c r="C201">
        <f t="shared" si="30"/>
        <v>1759</v>
      </c>
      <c r="D201">
        <f t="shared" si="30"/>
        <v>59876.36</v>
      </c>
      <c r="E201">
        <f t="shared" si="23"/>
        <v>9410</v>
      </c>
      <c r="F201">
        <f>'Future Returns'!S201*F$4</f>
        <v>15107.5</v>
      </c>
      <c r="H201">
        <f t="shared" si="24"/>
        <v>69272.950000000084</v>
      </c>
      <c r="J201">
        <f>(C201-C200)*bitcoin_futures!B205</f>
        <v>0</v>
      </c>
      <c r="K201">
        <f>C201*bitcoin_futures!B205</f>
        <v>61072.479999999996</v>
      </c>
      <c r="L201">
        <f t="shared" si="25"/>
        <v>844.31999999999243</v>
      </c>
      <c r="N201">
        <f>-'Future CF'!Q201</f>
        <v>-865</v>
      </c>
      <c r="P201">
        <f t="shared" si="21"/>
        <v>70482.48</v>
      </c>
      <c r="Q201">
        <f t="shared" si="27"/>
        <v>-20.680000000007567</v>
      </c>
      <c r="R201">
        <f t="shared" si="22"/>
        <v>-865</v>
      </c>
      <c r="S201">
        <f t="shared" si="28"/>
        <v>-2.9340624790738875E-4</v>
      </c>
      <c r="T201">
        <f>S201-(bitcoin_futures!S205/100/360)</f>
        <v>-4.2676735901849987E-4</v>
      </c>
      <c r="V201">
        <f>-'Future Returns'!Q201+Compare_IBIT_to_BTC!B200</f>
        <v>-2.9539082061435032E-4</v>
      </c>
    </row>
    <row r="202" spans="1:22">
      <c r="A202" t="str">
        <f>bitcoin_futures!A206</f>
        <v>04.10.2024</v>
      </c>
      <c r="B202">
        <f>ROUND(bitcoin_futures!D206/bitcoin_futures!B206, 0)</f>
        <v>1756</v>
      </c>
      <c r="C202">
        <f t="shared" si="30"/>
        <v>1759</v>
      </c>
      <c r="D202">
        <f t="shared" si="30"/>
        <v>59876.36</v>
      </c>
      <c r="E202">
        <f t="shared" si="23"/>
        <v>7990</v>
      </c>
      <c r="F202">
        <f>'Future Returns'!S202*F$4</f>
        <v>15323.75</v>
      </c>
      <c r="H202">
        <f t="shared" si="24"/>
        <v>69260.150000000096</v>
      </c>
      <c r="J202">
        <f>(C202-C201)*bitcoin_futures!B206</f>
        <v>0</v>
      </c>
      <c r="K202">
        <f>C202*bitcoin_futures!B206</f>
        <v>62479.680000000008</v>
      </c>
      <c r="L202">
        <f t="shared" si="25"/>
        <v>1407.2000000000116</v>
      </c>
      <c r="N202">
        <f>-'Future CF'!Q202</f>
        <v>-1420</v>
      </c>
      <c r="P202">
        <f t="shared" si="21"/>
        <v>70469.680000000008</v>
      </c>
      <c r="Q202">
        <f t="shared" si="27"/>
        <v>-12.799999999988358</v>
      </c>
      <c r="R202">
        <f t="shared" si="22"/>
        <v>-1420</v>
      </c>
      <c r="S202">
        <f t="shared" si="28"/>
        <v>-1.8163840108239966E-4</v>
      </c>
      <c r="T202">
        <f>S202-(bitcoin_futures!S206/100/360)</f>
        <v>-3.1280506774906632E-4</v>
      </c>
      <c r="V202">
        <f>-'Future Returns'!Q202+Compare_IBIT_to_BTC!B201</f>
        <v>-1.2517841683498329E-4</v>
      </c>
    </row>
    <row r="203" spans="1:22">
      <c r="A203" t="str">
        <f>bitcoin_futures!A207</f>
        <v>07.10.2024</v>
      </c>
      <c r="B203">
        <f>ROUND(bitcoin_futures!D207/bitcoin_futures!B207, 0)</f>
        <v>1754</v>
      </c>
      <c r="C203">
        <f t="shared" si="30"/>
        <v>1759</v>
      </c>
      <c r="D203">
        <f t="shared" si="30"/>
        <v>59876.36</v>
      </c>
      <c r="E203">
        <f t="shared" si="23"/>
        <v>7145</v>
      </c>
      <c r="F203">
        <f>'Future Returns'!S203*F$4</f>
        <v>15678.75</v>
      </c>
      <c r="H203">
        <f t="shared" si="24"/>
        <v>69365.010000000097</v>
      </c>
      <c r="J203">
        <f>(C203-C202)*bitcoin_futures!B207</f>
        <v>0</v>
      </c>
      <c r="K203">
        <f>C203*bitcoin_futures!B207</f>
        <v>63429.54</v>
      </c>
      <c r="L203">
        <f t="shared" si="25"/>
        <v>949.85999999999331</v>
      </c>
      <c r="N203">
        <f>-'Future CF'!Q203</f>
        <v>-845</v>
      </c>
      <c r="P203">
        <f t="shared" si="21"/>
        <v>70574.540000000008</v>
      </c>
      <c r="Q203">
        <f t="shared" si="27"/>
        <v>104.85999999999331</v>
      </c>
      <c r="R203">
        <f t="shared" si="22"/>
        <v>-844.99999999999272</v>
      </c>
      <c r="S203">
        <f t="shared" si="28"/>
        <v>1.4858049375878794E-3</v>
      </c>
      <c r="T203">
        <f>S203-(bitcoin_futures!S207/100/360)</f>
        <v>1.3509160486989906E-3</v>
      </c>
      <c r="V203">
        <f>-'Future Returns'!Q203+Compare_IBIT_to_BTC!B202</f>
        <v>1.7290520609104434E-3</v>
      </c>
    </row>
    <row r="204" spans="1:22">
      <c r="A204" t="str">
        <f>bitcoin_futures!A208</f>
        <v>08.10.2024</v>
      </c>
      <c r="B204">
        <f>ROUND(bitcoin_futures!D208/bitcoin_futures!B208, 0)</f>
        <v>1754</v>
      </c>
      <c r="C204">
        <f t="shared" si="30"/>
        <v>1759</v>
      </c>
      <c r="D204">
        <f t="shared" si="30"/>
        <v>59876.36</v>
      </c>
      <c r="E204">
        <f t="shared" si="23"/>
        <v>8305</v>
      </c>
      <c r="F204">
        <f>'Future Returns'!S204*F$4</f>
        <v>15890</v>
      </c>
      <c r="H204">
        <f t="shared" si="24"/>
        <v>69364.070000000094</v>
      </c>
      <c r="J204">
        <f>(C204-C203)*bitcoin_futures!B208</f>
        <v>0</v>
      </c>
      <c r="K204">
        <f>C204*bitcoin_futures!B208</f>
        <v>62268.6</v>
      </c>
      <c r="L204">
        <f t="shared" si="25"/>
        <v>-1160.9400000000023</v>
      </c>
      <c r="N204">
        <f>-'Future CF'!Q204</f>
        <v>1160</v>
      </c>
      <c r="P204">
        <f t="shared" si="21"/>
        <v>70573.600000000006</v>
      </c>
      <c r="Q204">
        <f t="shared" si="27"/>
        <v>-0.94000000000232831</v>
      </c>
      <c r="R204">
        <f t="shared" si="22"/>
        <v>1160</v>
      </c>
      <c r="S204">
        <f t="shared" si="28"/>
        <v>-1.3319428228152287E-5</v>
      </c>
      <c r="T204">
        <f>S204-(bitcoin_futures!S208/100/360)</f>
        <v>-1.4695831711704119E-4</v>
      </c>
      <c r="V204">
        <f>-'Future Returns'!Q204+Compare_IBIT_to_BTC!B203</f>
        <v>-5.2356624003099123E-5</v>
      </c>
    </row>
    <row r="205" spans="1:22">
      <c r="A205" t="str">
        <f>bitcoin_futures!A209</f>
        <v>09.10.2024</v>
      </c>
      <c r="B205">
        <f>ROUND(bitcoin_futures!D209/bitcoin_futures!B209, 0)</f>
        <v>1759</v>
      </c>
      <c r="C205">
        <f t="shared" si="30"/>
        <v>1759</v>
      </c>
      <c r="D205">
        <f t="shared" si="30"/>
        <v>59876.36</v>
      </c>
      <c r="E205">
        <f t="shared" si="23"/>
        <v>9590</v>
      </c>
      <c r="F205">
        <f>'Future Returns'!S205*F$4</f>
        <v>15600</v>
      </c>
      <c r="H205">
        <f t="shared" si="24"/>
        <v>69382.590000000098</v>
      </c>
      <c r="J205">
        <f>(C205-C204)*bitcoin_futures!B209</f>
        <v>0</v>
      </c>
      <c r="K205">
        <f>C205*bitcoin_futures!B209</f>
        <v>61002.12</v>
      </c>
      <c r="L205">
        <f t="shared" si="25"/>
        <v>-1266.4799999999959</v>
      </c>
      <c r="N205">
        <f>-'Future CF'!Q205</f>
        <v>1285</v>
      </c>
      <c r="P205">
        <f t="shared" si="21"/>
        <v>70592.12</v>
      </c>
      <c r="Q205">
        <f t="shared" si="27"/>
        <v>18.520000000004075</v>
      </c>
      <c r="R205">
        <f t="shared" si="22"/>
        <v>1284.9999999999854</v>
      </c>
      <c r="S205">
        <f t="shared" si="28"/>
        <v>2.6235222854907993E-4</v>
      </c>
      <c r="T205">
        <f>S205-(bitcoin_futures!S209/100/360)</f>
        <v>1.2913000632685769E-4</v>
      </c>
      <c r="V205">
        <f>-'Future Returns'!Q205+Compare_IBIT_to_BTC!B204</f>
        <v>2.539656671012927E-4</v>
      </c>
    </row>
    <row r="206" spans="1:22">
      <c r="A206" t="str">
        <f>bitcoin_futures!A210</f>
        <v>10.10.2024</v>
      </c>
      <c r="B206">
        <f>ROUND(bitcoin_futures!D210/bitcoin_futures!B210, 0)</f>
        <v>1752</v>
      </c>
      <c r="C206">
        <f t="shared" si="30"/>
        <v>1759</v>
      </c>
      <c r="D206">
        <f t="shared" si="30"/>
        <v>59876.36</v>
      </c>
      <c r="E206">
        <f t="shared" si="23"/>
        <v>10910</v>
      </c>
      <c r="F206">
        <f>'Future Returns'!S206*F$4</f>
        <v>15278.75</v>
      </c>
      <c r="H206">
        <f t="shared" si="24"/>
        <v>69418.520000000106</v>
      </c>
      <c r="J206">
        <f>(C206-C205)*bitcoin_futures!B210</f>
        <v>0</v>
      </c>
      <c r="K206">
        <f>C206*bitcoin_futures!B210</f>
        <v>59718.05</v>
      </c>
      <c r="L206">
        <f t="shared" si="25"/>
        <v>-1284.0699999999997</v>
      </c>
      <c r="N206">
        <f>-'Future CF'!Q206</f>
        <v>1320</v>
      </c>
      <c r="P206">
        <f t="shared" ref="P206:P269" si="31">K206+E206</f>
        <v>70628.05</v>
      </c>
      <c r="Q206">
        <f t="shared" si="27"/>
        <v>35.930000000000291</v>
      </c>
      <c r="R206">
        <f t="shared" ref="R206:R269" si="32">P206-P205-L206</f>
        <v>1320.0000000000073</v>
      </c>
      <c r="S206">
        <f t="shared" si="28"/>
        <v>5.0872139327080802E-4</v>
      </c>
      <c r="T206">
        <f>S206-(bitcoin_futures!S210/100/360)</f>
        <v>3.7549917104858578E-4</v>
      </c>
      <c r="V206">
        <f>-'Future Returns'!Q206+Compare_IBIT_to_BTC!B205</f>
        <v>5.4902923289917513E-4</v>
      </c>
    </row>
    <row r="207" spans="1:22">
      <c r="A207" t="str">
        <f>bitcoin_futures!A211</f>
        <v>11.10.2024</v>
      </c>
      <c r="B207">
        <f>ROUND(bitcoin_futures!D211/bitcoin_futures!B211, 0)</f>
        <v>1754</v>
      </c>
      <c r="C207">
        <f t="shared" si="30"/>
        <v>1759</v>
      </c>
      <c r="D207">
        <f t="shared" si="30"/>
        <v>59876.36</v>
      </c>
      <c r="E207">
        <f t="shared" ref="E207:E270" si="33">E206+N207</f>
        <v>7400</v>
      </c>
      <c r="F207">
        <f>'Future Returns'!S207*F$4</f>
        <v>14948.75</v>
      </c>
      <c r="H207">
        <f t="shared" ref="H207:H270" si="34">H206+N207+L207</f>
        <v>69408.930000000109</v>
      </c>
      <c r="J207">
        <f>(C207-C206)*bitcoin_futures!B211</f>
        <v>0</v>
      </c>
      <c r="K207">
        <f>C207*bitcoin_futures!B211</f>
        <v>63218.46</v>
      </c>
      <c r="L207">
        <f t="shared" ref="L207:L270" si="35">K207-K206-J207</f>
        <v>3500.4099999999962</v>
      </c>
      <c r="N207">
        <f>-'Future CF'!Q207</f>
        <v>-3510</v>
      </c>
      <c r="P207">
        <f t="shared" si="31"/>
        <v>70618.459999999992</v>
      </c>
      <c r="Q207">
        <f t="shared" si="27"/>
        <v>-9.5900000000037835</v>
      </c>
      <c r="R207">
        <f t="shared" si="32"/>
        <v>-3510.0000000000073</v>
      </c>
      <c r="S207">
        <f t="shared" si="28"/>
        <v>-1.3580018595709656E-4</v>
      </c>
      <c r="T207">
        <f>S207-(bitcoin_futures!S211/100/360)</f>
        <v>-2.6985574151265211E-4</v>
      </c>
      <c r="V207">
        <f>-'Future Returns'!Q207+Compare_IBIT_to_BTC!B206</f>
        <v>-8.4949054581708039E-5</v>
      </c>
    </row>
    <row r="208" spans="1:22">
      <c r="A208" t="str">
        <f>bitcoin_futures!A212</f>
        <v>14.10.2024</v>
      </c>
      <c r="B208">
        <f>ROUND(bitcoin_futures!D212/bitcoin_futures!B212, 0)</f>
        <v>1755</v>
      </c>
      <c r="C208">
        <f t="shared" si="30"/>
        <v>1759</v>
      </c>
      <c r="D208">
        <f t="shared" si="30"/>
        <v>59876.36</v>
      </c>
      <c r="E208">
        <f t="shared" si="33"/>
        <v>4560</v>
      </c>
      <c r="F208">
        <f>'Future Returns'!S208*F$4</f>
        <v>15826.25</v>
      </c>
      <c r="H208">
        <f t="shared" si="34"/>
        <v>69436.100000000122</v>
      </c>
      <c r="J208">
        <f>(C208-C207)*bitcoin_futures!B212</f>
        <v>0</v>
      </c>
      <c r="K208">
        <f>C208*bitcoin_futures!B212</f>
        <v>66085.63</v>
      </c>
      <c r="L208">
        <f t="shared" si="35"/>
        <v>2867.1700000000055</v>
      </c>
      <c r="N208">
        <f>-'Future CF'!Q208</f>
        <v>-2840</v>
      </c>
      <c r="P208">
        <f t="shared" si="31"/>
        <v>70645.63</v>
      </c>
      <c r="Q208">
        <f t="shared" ref="Q208:Q271" si="36">L208+N208</f>
        <v>27.17000000000553</v>
      </c>
      <c r="R208">
        <f t="shared" si="32"/>
        <v>-2839.9999999999927</v>
      </c>
      <c r="S208">
        <f t="shared" ref="S208:S271" si="37">Q208/P208</f>
        <v>3.8459562183825846E-4</v>
      </c>
      <c r="T208">
        <f>S208-(bitcoin_futures!S212/100/360)</f>
        <v>2.505400662827029E-4</v>
      </c>
      <c r="V208">
        <f>-'Future Returns'!Q208+Compare_IBIT_to_BTC!B207</f>
        <v>4.9119153868025511E-4</v>
      </c>
    </row>
    <row r="209" spans="1:22" s="3" customFormat="1">
      <c r="A209" s="3" t="str">
        <f>bitcoin_futures!A213</f>
        <v>15.10.2024</v>
      </c>
      <c r="B209">
        <f>ROUND(bitcoin_futures!D213/bitcoin_futures!B213, 0)</f>
        <v>1750</v>
      </c>
      <c r="C209" s="3">
        <f>B209</f>
        <v>1750</v>
      </c>
      <c r="D209" s="3">
        <f>B209*bitcoin_futures!B213</f>
        <v>66797.5</v>
      </c>
      <c r="E209">
        <f t="shared" si="33"/>
        <v>3485</v>
      </c>
      <c r="F209" s="3">
        <f>'Future Returns'!S209*F$4</f>
        <v>16677.5</v>
      </c>
      <c r="H209">
        <f t="shared" si="34"/>
        <v>69416.500000000116</v>
      </c>
      <c r="J209">
        <f>(C209-C208)*bitcoin_futures!B213</f>
        <v>-343.53000000000003</v>
      </c>
      <c r="K209">
        <f>C209*bitcoin_futures!B213</f>
        <v>66797.5</v>
      </c>
      <c r="L209">
        <f t="shared" si="35"/>
        <v>1055.3999999999953</v>
      </c>
      <c r="N209">
        <f>-'Future CF'!Q209</f>
        <v>-1075</v>
      </c>
      <c r="P209">
        <f t="shared" si="31"/>
        <v>70282.5</v>
      </c>
      <c r="Q209">
        <f t="shared" si="36"/>
        <v>-19.600000000004684</v>
      </c>
      <c r="R209">
        <f t="shared" si="32"/>
        <v>-1418.53</v>
      </c>
      <c r="S209">
        <f t="shared" si="37"/>
        <v>-2.78874542026887E-4</v>
      </c>
      <c r="T209">
        <f>S209-(bitcoin_futures!S213/100/360)</f>
        <v>-4.1193009758244258E-4</v>
      </c>
      <c r="V209">
        <f>-'Future Returns'!Q209+Compare_IBIT_to_BTC!B208</f>
        <v>-2.8198427515641403E-4</v>
      </c>
    </row>
    <row r="210" spans="1:22">
      <c r="A210" t="str">
        <f>bitcoin_futures!A214</f>
        <v>16.10.2024</v>
      </c>
      <c r="B210">
        <f>ROUND(bitcoin_futures!D214/bitcoin_futures!B214, 0)</f>
        <v>1757</v>
      </c>
      <c r="C210">
        <f t="shared" ref="C210:D231" si="38">C$209</f>
        <v>1750</v>
      </c>
      <c r="D210">
        <f t="shared" si="38"/>
        <v>66797.5</v>
      </c>
      <c r="E210">
        <f t="shared" si="33"/>
        <v>2780</v>
      </c>
      <c r="F210">
        <f>'Future Returns'!S210*F$4</f>
        <v>16948.75</v>
      </c>
      <c r="H210">
        <f t="shared" si="34"/>
        <v>69429.000000000116</v>
      </c>
      <c r="J210">
        <f>(C210-C209)*bitcoin_futures!B214</f>
        <v>0</v>
      </c>
      <c r="K210">
        <f>C210*bitcoin_futures!B214</f>
        <v>67515</v>
      </c>
      <c r="L210">
        <f t="shared" si="35"/>
        <v>717.5</v>
      </c>
      <c r="N210">
        <f>-'Future CF'!Q210</f>
        <v>-705</v>
      </c>
      <c r="P210">
        <f t="shared" si="31"/>
        <v>70295</v>
      </c>
      <c r="Q210">
        <f t="shared" si="36"/>
        <v>12.5</v>
      </c>
      <c r="R210">
        <f t="shared" si="32"/>
        <v>-705</v>
      </c>
      <c r="S210">
        <f t="shared" si="37"/>
        <v>1.7782203570666476E-4</v>
      </c>
      <c r="T210">
        <f>S210-(bitcoin_futures!S214/100/360)</f>
        <v>4.5044257928886987E-5</v>
      </c>
      <c r="V210">
        <f>-'Future Returns'!Q210+Compare_IBIT_to_BTC!B209</f>
        <v>3.4242298714370727E-4</v>
      </c>
    </row>
    <row r="211" spans="1:22">
      <c r="A211" t="str">
        <f>bitcoin_futures!A215</f>
        <v>17.10.2024</v>
      </c>
      <c r="B211">
        <f>ROUND(bitcoin_futures!D215/bitcoin_futures!B215, 0)</f>
        <v>1758</v>
      </c>
      <c r="C211">
        <f t="shared" si="38"/>
        <v>1750</v>
      </c>
      <c r="D211">
        <f t="shared" si="38"/>
        <v>66797.5</v>
      </c>
      <c r="E211">
        <f t="shared" si="33"/>
        <v>3795</v>
      </c>
      <c r="F211">
        <f>'Future Returns'!S211*F$4</f>
        <v>17125</v>
      </c>
      <c r="H211">
        <f t="shared" si="34"/>
        <v>69516.500000000116</v>
      </c>
      <c r="J211">
        <f>(C211-C210)*bitcoin_futures!B215</f>
        <v>0</v>
      </c>
      <c r="K211">
        <f>C211*bitcoin_futures!B215</f>
        <v>66587.5</v>
      </c>
      <c r="L211">
        <f t="shared" si="35"/>
        <v>-927.5</v>
      </c>
      <c r="N211">
        <f>-'Future CF'!Q211</f>
        <v>1015</v>
      </c>
      <c r="P211">
        <f t="shared" si="31"/>
        <v>70382.5</v>
      </c>
      <c r="Q211">
        <f t="shared" si="36"/>
        <v>87.5</v>
      </c>
      <c r="R211">
        <f t="shared" si="32"/>
        <v>1015</v>
      </c>
      <c r="S211">
        <f t="shared" si="37"/>
        <v>1.2432067630447909E-3</v>
      </c>
      <c r="T211">
        <f>S211-(bitcoin_futures!S215/100/360)</f>
        <v>1.1109012074892355E-3</v>
      </c>
      <c r="V211">
        <f>-'Future Returns'!Q211+Compare_IBIT_to_BTC!B210</f>
        <v>1.0798303269724564E-3</v>
      </c>
    </row>
    <row r="212" spans="1:22">
      <c r="A212" t="str">
        <f>bitcoin_futures!A216</f>
        <v>18.10.2024</v>
      </c>
      <c r="B212">
        <f>ROUND(bitcoin_futures!D216/bitcoin_futures!B216, 0)</f>
        <v>1760</v>
      </c>
      <c r="C212">
        <f t="shared" si="38"/>
        <v>1750</v>
      </c>
      <c r="D212">
        <f t="shared" si="38"/>
        <v>66797.5</v>
      </c>
      <c r="E212">
        <f t="shared" si="33"/>
        <v>1880</v>
      </c>
      <c r="F212">
        <f>'Future Returns'!S212*F$4</f>
        <v>16871.25</v>
      </c>
      <c r="H212">
        <f t="shared" si="34"/>
        <v>69386.500000000116</v>
      </c>
      <c r="J212">
        <f>(C212-C211)*bitcoin_futures!B216</f>
        <v>0</v>
      </c>
      <c r="K212">
        <f>C212*bitcoin_futures!B216</f>
        <v>68372.5</v>
      </c>
      <c r="L212">
        <f t="shared" si="35"/>
        <v>1785</v>
      </c>
      <c r="N212">
        <f>-'Future CF'!Q212</f>
        <v>-1915</v>
      </c>
      <c r="P212">
        <f t="shared" si="31"/>
        <v>70252.5</v>
      </c>
      <c r="Q212">
        <f t="shared" si="36"/>
        <v>-130</v>
      </c>
      <c r="R212">
        <f t="shared" si="32"/>
        <v>-1915</v>
      </c>
      <c r="S212">
        <f t="shared" si="37"/>
        <v>-1.8504679548770506E-3</v>
      </c>
      <c r="T212">
        <f>S212-(bitcoin_futures!S216/100/360)</f>
        <v>-1.982912399321495E-3</v>
      </c>
      <c r="V212">
        <f>-'Future Returns'!Q212+Compare_IBIT_to_BTC!B211</f>
        <v>-1.5698431841133439E-3</v>
      </c>
    </row>
    <row r="213" spans="1:22">
      <c r="A213" t="str">
        <f>bitcoin_futures!A217</f>
        <v>21.10.2024</v>
      </c>
      <c r="B213">
        <f>ROUND(bitcoin_futures!D217/bitcoin_futures!B217, 0)</f>
        <v>1752</v>
      </c>
      <c r="C213">
        <f t="shared" si="38"/>
        <v>1750</v>
      </c>
      <c r="D213">
        <f t="shared" si="38"/>
        <v>66797.5</v>
      </c>
      <c r="E213">
        <f t="shared" si="33"/>
        <v>2895</v>
      </c>
      <c r="F213">
        <f>'Future Returns'!S213*F$4</f>
        <v>17350</v>
      </c>
      <c r="H213">
        <f t="shared" si="34"/>
        <v>69526.500000000116</v>
      </c>
      <c r="J213">
        <f>(C213-C212)*bitcoin_futures!B217</f>
        <v>0</v>
      </c>
      <c r="K213">
        <f>C213*bitcoin_futures!B217</f>
        <v>67497.5</v>
      </c>
      <c r="L213">
        <f t="shared" si="35"/>
        <v>-875</v>
      </c>
      <c r="N213">
        <f>-'Future CF'!Q213</f>
        <v>1015</v>
      </c>
      <c r="P213">
        <f t="shared" si="31"/>
        <v>70392.5</v>
      </c>
      <c r="Q213">
        <f t="shared" si="36"/>
        <v>140</v>
      </c>
      <c r="R213">
        <f t="shared" si="32"/>
        <v>1015</v>
      </c>
      <c r="S213">
        <f t="shared" si="37"/>
        <v>1.9888482437759704E-3</v>
      </c>
      <c r="T213">
        <f>S213-(bitcoin_futures!S217/100/360)</f>
        <v>1.8563482437759704E-3</v>
      </c>
      <c r="V213">
        <f>-'Future Returns'!Q213+Compare_IBIT_to_BTC!B212</f>
        <v>1.8278173587789291E-3</v>
      </c>
    </row>
    <row r="214" spans="1:22">
      <c r="A214" t="str">
        <f>bitcoin_futures!A218</f>
        <v>22.10.2024</v>
      </c>
      <c r="B214">
        <f>ROUND(bitcoin_futures!D218/bitcoin_futures!B218, 0)</f>
        <v>1757</v>
      </c>
      <c r="C214">
        <f t="shared" si="38"/>
        <v>1750</v>
      </c>
      <c r="D214">
        <f t="shared" si="38"/>
        <v>66797.5</v>
      </c>
      <c r="E214">
        <f t="shared" si="33"/>
        <v>3190</v>
      </c>
      <c r="F214">
        <f>'Future Returns'!S214*F$4</f>
        <v>17096.25</v>
      </c>
      <c r="H214">
        <f t="shared" si="34"/>
        <v>69541.500000000116</v>
      </c>
      <c r="J214">
        <f>(C214-C213)*bitcoin_futures!B218</f>
        <v>0</v>
      </c>
      <c r="K214">
        <f>C214*bitcoin_futures!B218</f>
        <v>67217.5</v>
      </c>
      <c r="L214">
        <f t="shared" si="35"/>
        <v>-280</v>
      </c>
      <c r="N214">
        <f>-'Future CF'!Q214</f>
        <v>295</v>
      </c>
      <c r="P214">
        <f t="shared" si="31"/>
        <v>70407.5</v>
      </c>
      <c r="Q214">
        <f t="shared" si="36"/>
        <v>15</v>
      </c>
      <c r="R214">
        <f t="shared" si="32"/>
        <v>295</v>
      </c>
      <c r="S214">
        <f t="shared" si="37"/>
        <v>2.1304548521109258E-4</v>
      </c>
      <c r="T214">
        <f>S214-(bitcoin_futures!S218/100/360)</f>
        <v>8.0962151877759245E-5</v>
      </c>
      <c r="V214">
        <f>-'Future Returns'!Q214+Compare_IBIT_to_BTC!B213</f>
        <v>1.6550971941647636E-4</v>
      </c>
    </row>
    <row r="215" spans="1:22">
      <c r="A215" t="str">
        <f>bitcoin_futures!A219</f>
        <v>23.10.2024</v>
      </c>
      <c r="B215">
        <f>ROUND(bitcoin_futures!D219/bitcoin_futures!B219, 0)</f>
        <v>1749</v>
      </c>
      <c r="C215">
        <f t="shared" si="38"/>
        <v>1750</v>
      </c>
      <c r="D215">
        <f t="shared" si="38"/>
        <v>66797.5</v>
      </c>
      <c r="E215">
        <f t="shared" si="33"/>
        <v>4355</v>
      </c>
      <c r="F215">
        <f>'Future Returns'!S215*F$4</f>
        <v>17022.5</v>
      </c>
      <c r="H215">
        <f t="shared" si="34"/>
        <v>69656.500000000116</v>
      </c>
      <c r="J215">
        <f>(C215-C214)*bitcoin_futures!B219</f>
        <v>0</v>
      </c>
      <c r="K215">
        <f>C215*bitcoin_futures!B219</f>
        <v>66167.5</v>
      </c>
      <c r="L215">
        <f t="shared" si="35"/>
        <v>-1050</v>
      </c>
      <c r="N215">
        <f>-'Future CF'!Q215</f>
        <v>1165</v>
      </c>
      <c r="P215">
        <f t="shared" si="31"/>
        <v>70522.5</v>
      </c>
      <c r="Q215">
        <f t="shared" si="36"/>
        <v>115</v>
      </c>
      <c r="R215">
        <f t="shared" si="32"/>
        <v>1165</v>
      </c>
      <c r="S215">
        <f t="shared" si="37"/>
        <v>1.6306852422985573E-3</v>
      </c>
      <c r="T215">
        <f>S215-(bitcoin_futures!S219/100/360)</f>
        <v>1.4990741311874461E-3</v>
      </c>
      <c r="V215">
        <f>-'Future Returns'!Q215+Compare_IBIT_to_BTC!B214</f>
        <v>1.4887756908107657E-3</v>
      </c>
    </row>
    <row r="216" spans="1:22">
      <c r="A216" t="str">
        <f>bitcoin_futures!A220</f>
        <v>24.10.2024</v>
      </c>
      <c r="B216">
        <f>ROUND(bitcoin_futures!D220/bitcoin_futures!B220, 0)</f>
        <v>1749</v>
      </c>
      <c r="C216">
        <f t="shared" si="38"/>
        <v>1750</v>
      </c>
      <c r="D216">
        <f t="shared" si="38"/>
        <v>66797.5</v>
      </c>
      <c r="E216">
        <f t="shared" si="33"/>
        <v>2440</v>
      </c>
      <c r="F216">
        <f>'Future Returns'!S216*F$4</f>
        <v>16731.25</v>
      </c>
      <c r="H216">
        <f t="shared" si="34"/>
        <v>69596.500000000116</v>
      </c>
      <c r="J216">
        <f>(C216-C215)*bitcoin_futures!B220</f>
        <v>0</v>
      </c>
      <c r="K216">
        <f>C216*bitcoin_futures!B220</f>
        <v>68022.5</v>
      </c>
      <c r="L216">
        <f t="shared" si="35"/>
        <v>1855</v>
      </c>
      <c r="N216">
        <f>-'Future CF'!Q216</f>
        <v>-1915</v>
      </c>
      <c r="P216">
        <f t="shared" si="31"/>
        <v>70462.5</v>
      </c>
      <c r="Q216">
        <f t="shared" si="36"/>
        <v>-60</v>
      </c>
      <c r="R216">
        <f t="shared" si="32"/>
        <v>-1915</v>
      </c>
      <c r="S216">
        <f t="shared" si="37"/>
        <v>-8.5151676423629585E-4</v>
      </c>
      <c r="T216">
        <f>S216-(bitcoin_futures!S220/100/360)</f>
        <v>-9.8343343090296254E-4</v>
      </c>
      <c r="V216">
        <f>-'Future Returns'!Q216+Compare_IBIT_to_BTC!B215</f>
        <v>-5.7920888479925242E-4</v>
      </c>
    </row>
    <row r="217" spans="1:22">
      <c r="A217" t="str">
        <f>bitcoin_futures!A221</f>
        <v>25.10.2024</v>
      </c>
      <c r="B217">
        <f>ROUND(bitcoin_futures!D221/bitcoin_futures!B221, 0)</f>
        <v>1758</v>
      </c>
      <c r="C217">
        <f t="shared" si="38"/>
        <v>1750</v>
      </c>
      <c r="D217">
        <f t="shared" si="38"/>
        <v>66797.5</v>
      </c>
      <c r="E217">
        <f t="shared" si="33"/>
        <v>3995</v>
      </c>
      <c r="F217">
        <f>'Future Returns'!S217*F$4</f>
        <v>17210</v>
      </c>
      <c r="H217">
        <f t="shared" si="34"/>
        <v>69646.500000000116</v>
      </c>
      <c r="J217">
        <f>(C217-C216)*bitcoin_futures!B221</f>
        <v>0</v>
      </c>
      <c r="K217">
        <f>C217*bitcoin_futures!B221</f>
        <v>66517.5</v>
      </c>
      <c r="L217">
        <f t="shared" si="35"/>
        <v>-1505</v>
      </c>
      <c r="N217">
        <f>-'Future CF'!Q217</f>
        <v>1555</v>
      </c>
      <c r="P217">
        <f t="shared" si="31"/>
        <v>70512.5</v>
      </c>
      <c r="Q217">
        <f t="shared" si="36"/>
        <v>50</v>
      </c>
      <c r="R217">
        <f t="shared" si="32"/>
        <v>1555</v>
      </c>
      <c r="S217">
        <f t="shared" si="37"/>
        <v>7.0909413224605564E-4</v>
      </c>
      <c r="T217">
        <f>S217-(bitcoin_futures!S221/100/360)</f>
        <v>5.7753857669050009E-4</v>
      </c>
      <c r="V217">
        <f>-'Future Returns'!Q217+Compare_IBIT_to_BTC!B216</f>
        <v>4.6357911403901997E-4</v>
      </c>
    </row>
    <row r="218" spans="1:22">
      <c r="A218" t="str">
        <f>bitcoin_futures!A222</f>
        <v>28.10.2024</v>
      </c>
      <c r="B218">
        <f>ROUND(bitcoin_futures!D222/bitcoin_futures!B222, 0)</f>
        <v>1755</v>
      </c>
      <c r="C218">
        <f t="shared" si="38"/>
        <v>1750</v>
      </c>
      <c r="D218">
        <f t="shared" si="38"/>
        <v>66797.5</v>
      </c>
      <c r="E218">
        <f t="shared" si="33"/>
        <v>980</v>
      </c>
      <c r="F218">
        <f>'Future Returns'!S218*F$4</f>
        <v>16821.25</v>
      </c>
      <c r="H218">
        <f t="shared" si="34"/>
        <v>69536.500000000116</v>
      </c>
      <c r="J218">
        <f>(C218-C217)*bitcoin_futures!B222</f>
        <v>0</v>
      </c>
      <c r="K218">
        <f>C218*bitcoin_futures!B222</f>
        <v>69422.5</v>
      </c>
      <c r="L218">
        <f t="shared" si="35"/>
        <v>2905</v>
      </c>
      <c r="N218">
        <f>-'Future CF'!Q218</f>
        <v>-3015</v>
      </c>
      <c r="P218">
        <f t="shared" si="31"/>
        <v>70402.5</v>
      </c>
      <c r="Q218">
        <f t="shared" si="36"/>
        <v>-110</v>
      </c>
      <c r="R218">
        <f t="shared" si="32"/>
        <v>-3015</v>
      </c>
      <c r="S218">
        <f t="shared" si="37"/>
        <v>-1.5624445154646498E-3</v>
      </c>
      <c r="T218">
        <f>S218-(bitcoin_futures!S222/100/360)</f>
        <v>-1.6942222932424275E-3</v>
      </c>
      <c r="V218">
        <f>-'Future Returns'!Q218+Compare_IBIT_to_BTC!B217</f>
        <v>-1.1366751751614862E-3</v>
      </c>
    </row>
    <row r="219" spans="1:22">
      <c r="A219" t="str">
        <f>bitcoin_futures!A223</f>
        <v>29.10.2024</v>
      </c>
      <c r="B219">
        <f>ROUND(bitcoin_futures!D223/bitcoin_futures!B223, 0)</f>
        <v>1766</v>
      </c>
      <c r="C219">
        <f t="shared" si="38"/>
        <v>1750</v>
      </c>
      <c r="D219">
        <f t="shared" si="38"/>
        <v>66797.5</v>
      </c>
      <c r="E219">
        <f t="shared" si="33"/>
        <v>-2060</v>
      </c>
      <c r="F219">
        <f>'Future Returns'!S219*F$4</f>
        <v>17575</v>
      </c>
      <c r="H219">
        <f t="shared" si="34"/>
        <v>69401.500000000116</v>
      </c>
      <c r="J219">
        <f>(C219-C218)*bitcoin_futures!B223</f>
        <v>0</v>
      </c>
      <c r="K219">
        <f>C219*bitcoin_futures!B223</f>
        <v>72327.5</v>
      </c>
      <c r="L219">
        <f t="shared" si="35"/>
        <v>2905</v>
      </c>
      <c r="N219">
        <f>-'Future CF'!Q219</f>
        <v>-3040</v>
      </c>
      <c r="P219">
        <f t="shared" si="31"/>
        <v>70267.5</v>
      </c>
      <c r="Q219">
        <f t="shared" si="36"/>
        <v>-135</v>
      </c>
      <c r="R219">
        <f t="shared" si="32"/>
        <v>-3040</v>
      </c>
      <c r="S219">
        <f t="shared" si="37"/>
        <v>-1.9212295869356388E-3</v>
      </c>
      <c r="T219">
        <f>S219-(bitcoin_futures!S223/100/360)</f>
        <v>-2.0530073647134165E-3</v>
      </c>
      <c r="V219">
        <f>-'Future Returns'!Q219+Compare_IBIT_to_BTC!B218</f>
        <v>-1.3980201527467387E-3</v>
      </c>
    </row>
    <row r="220" spans="1:22">
      <c r="A220" t="str">
        <f>bitcoin_futures!A224</f>
        <v>30.10.2024</v>
      </c>
      <c r="B220">
        <f>ROUND(bitcoin_futures!D224/bitcoin_futures!B224, 0)</f>
        <v>1759</v>
      </c>
      <c r="C220">
        <f t="shared" si="38"/>
        <v>1750</v>
      </c>
      <c r="D220">
        <f t="shared" si="38"/>
        <v>66797.5</v>
      </c>
      <c r="E220">
        <f t="shared" si="33"/>
        <v>-1255</v>
      </c>
      <c r="F220">
        <f>'Future Returns'!S220*F$4</f>
        <v>18335</v>
      </c>
      <c r="H220">
        <f t="shared" si="34"/>
        <v>69419.000000000116</v>
      </c>
      <c r="J220">
        <f>(C220-C219)*bitcoin_futures!B224</f>
        <v>0</v>
      </c>
      <c r="K220">
        <f>C220*bitcoin_futures!B224</f>
        <v>71540</v>
      </c>
      <c r="L220">
        <f t="shared" si="35"/>
        <v>-787.5</v>
      </c>
      <c r="N220">
        <f>-'Future CF'!Q220</f>
        <v>805</v>
      </c>
      <c r="P220">
        <f t="shared" si="31"/>
        <v>70285</v>
      </c>
      <c r="Q220">
        <f t="shared" si="36"/>
        <v>17.5</v>
      </c>
      <c r="R220">
        <f t="shared" si="32"/>
        <v>805</v>
      </c>
      <c r="S220">
        <f t="shared" si="37"/>
        <v>2.4898627018567264E-4</v>
      </c>
      <c r="T220">
        <f>S220-(bitcoin_futures!S224/100/360)</f>
        <v>1.1723627018567264E-4</v>
      </c>
      <c r="V220">
        <f>-'Future Returns'!Q220+Compare_IBIT_to_BTC!B219</f>
        <v>8.8300047421170647E-5</v>
      </c>
    </row>
    <row r="221" spans="1:22">
      <c r="A221" t="str">
        <f>bitcoin_futures!A225</f>
        <v>31.10.2024</v>
      </c>
      <c r="B221">
        <f>ROUND(bitcoin_futures!D225/bitcoin_futures!B225, 0)</f>
        <v>1770</v>
      </c>
      <c r="C221">
        <f t="shared" si="38"/>
        <v>1750</v>
      </c>
      <c r="D221">
        <f t="shared" si="38"/>
        <v>66797.5</v>
      </c>
      <c r="E221">
        <f t="shared" si="33"/>
        <v>815</v>
      </c>
      <c r="F221">
        <f>'Future Returns'!S221*F$4</f>
        <v>18133.75</v>
      </c>
      <c r="H221">
        <f t="shared" si="34"/>
        <v>69564.000000000116</v>
      </c>
      <c r="J221">
        <f>(C221-C220)*bitcoin_futures!B225</f>
        <v>0</v>
      </c>
      <c r="K221">
        <f>C221*bitcoin_futures!B225</f>
        <v>69615</v>
      </c>
      <c r="L221">
        <f t="shared" si="35"/>
        <v>-1925</v>
      </c>
      <c r="N221">
        <f>-'Future CF'!Q221</f>
        <v>2070</v>
      </c>
      <c r="P221">
        <f t="shared" si="31"/>
        <v>70430</v>
      </c>
      <c r="Q221">
        <f t="shared" si="36"/>
        <v>145</v>
      </c>
      <c r="R221">
        <f t="shared" si="32"/>
        <v>2070</v>
      </c>
      <c r="S221">
        <f t="shared" si="37"/>
        <v>2.0587817691324721E-3</v>
      </c>
      <c r="T221">
        <f>S221-(bitcoin_futures!S225/100/360)</f>
        <v>1.9290595469102498E-3</v>
      </c>
      <c r="V221">
        <f>-'Future Returns'!Q221+Compare_IBIT_to_BTC!B220</f>
        <v>1.6299237145384789E-3</v>
      </c>
    </row>
    <row r="222" spans="1:22">
      <c r="A222" t="str">
        <f>bitcoin_futures!A226</f>
        <v>01.11.2024</v>
      </c>
      <c r="B222">
        <f>ROUND(bitcoin_futures!D226/bitcoin_futures!B226, 0)</f>
        <v>1754</v>
      </c>
      <c r="C222">
        <f t="shared" si="38"/>
        <v>1750</v>
      </c>
      <c r="D222">
        <f t="shared" si="38"/>
        <v>66797.5</v>
      </c>
      <c r="E222">
        <f t="shared" si="33"/>
        <v>1550</v>
      </c>
      <c r="F222">
        <f>'Future Returns'!S222*F$4</f>
        <v>17616.25</v>
      </c>
      <c r="H222">
        <f t="shared" si="34"/>
        <v>69581.500000000116</v>
      </c>
      <c r="J222">
        <f>(C222-C221)*bitcoin_futures!B226</f>
        <v>0</v>
      </c>
      <c r="K222">
        <f>C222*bitcoin_futures!B226</f>
        <v>68897.5</v>
      </c>
      <c r="L222">
        <f t="shared" si="35"/>
        <v>-717.5</v>
      </c>
      <c r="N222">
        <f>-'Future CF'!Q222</f>
        <v>735</v>
      </c>
      <c r="P222">
        <f t="shared" si="31"/>
        <v>70447.5</v>
      </c>
      <c r="Q222">
        <f t="shared" si="36"/>
        <v>17.5</v>
      </c>
      <c r="R222">
        <f t="shared" si="32"/>
        <v>735</v>
      </c>
      <c r="S222">
        <f t="shared" si="37"/>
        <v>2.4841193796799036E-4</v>
      </c>
      <c r="T222">
        <f>S222-(bitcoin_futures!S226/100/360)</f>
        <v>1.1943971574576815E-4</v>
      </c>
      <c r="V222">
        <f>-'Future Returns'!Q222+Compare_IBIT_to_BTC!B221</f>
        <v>1.2402350442503041E-4</v>
      </c>
    </row>
    <row r="223" spans="1:22">
      <c r="A223" t="str">
        <f>bitcoin_futures!A227</f>
        <v>04.11.2024</v>
      </c>
      <c r="B223">
        <f>ROUND(bitcoin_futures!D227/bitcoin_futures!B227, 0)</f>
        <v>1766</v>
      </c>
      <c r="C223">
        <f t="shared" si="38"/>
        <v>1750</v>
      </c>
      <c r="D223">
        <f t="shared" si="38"/>
        <v>66797.5</v>
      </c>
      <c r="E223">
        <f t="shared" si="33"/>
        <v>3600</v>
      </c>
      <c r="F223">
        <f>'Future Returns'!S223*F$4</f>
        <v>17432.5</v>
      </c>
      <c r="H223">
        <f t="shared" si="34"/>
        <v>69671.500000000116</v>
      </c>
      <c r="J223">
        <f>(C223-C222)*bitcoin_futures!B227</f>
        <v>0</v>
      </c>
      <c r="K223">
        <f>C223*bitcoin_futures!B227</f>
        <v>66937.5</v>
      </c>
      <c r="L223">
        <f t="shared" si="35"/>
        <v>-1960</v>
      </c>
      <c r="N223">
        <f>-'Future CF'!Q223</f>
        <v>2050</v>
      </c>
      <c r="P223">
        <f t="shared" si="31"/>
        <v>70537.5</v>
      </c>
      <c r="Q223">
        <f t="shared" si="36"/>
        <v>90</v>
      </c>
      <c r="R223">
        <f t="shared" si="32"/>
        <v>2050</v>
      </c>
      <c r="S223">
        <f t="shared" si="37"/>
        <v>1.2759170653907496E-3</v>
      </c>
      <c r="T223">
        <f>S223-(bitcoin_futures!S227/100/360)</f>
        <v>1.1473892876129718E-3</v>
      </c>
      <c r="V223">
        <f>-'Future Returns'!Q223+Compare_IBIT_to_BTC!B222</f>
        <v>9.5105396004574461E-4</v>
      </c>
    </row>
    <row r="224" spans="1:22">
      <c r="A224" t="str">
        <f>bitcoin_futures!A228</f>
        <v>05.11.2024</v>
      </c>
      <c r="B224">
        <f>ROUND(bitcoin_futures!D228/bitcoin_futures!B228, 0)</f>
        <v>1757</v>
      </c>
      <c r="C224">
        <f t="shared" si="38"/>
        <v>1750</v>
      </c>
      <c r="D224">
        <f t="shared" si="38"/>
        <v>66797.5</v>
      </c>
      <c r="E224">
        <f t="shared" si="33"/>
        <v>1420</v>
      </c>
      <c r="F224">
        <f>'Future Returns'!S224*F$4</f>
        <v>16920</v>
      </c>
      <c r="H224">
        <f t="shared" si="34"/>
        <v>69696.500000000116</v>
      </c>
      <c r="J224">
        <f>(C224-C223)*bitcoin_futures!B228</f>
        <v>0</v>
      </c>
      <c r="K224">
        <f>C224*bitcoin_futures!B228</f>
        <v>69142.5</v>
      </c>
      <c r="L224">
        <f t="shared" si="35"/>
        <v>2205</v>
      </c>
      <c r="N224">
        <f>-'Future CF'!Q224</f>
        <v>-2180</v>
      </c>
      <c r="P224">
        <f t="shared" si="31"/>
        <v>70562.5</v>
      </c>
      <c r="Q224">
        <f t="shared" si="36"/>
        <v>25</v>
      </c>
      <c r="R224">
        <f t="shared" si="32"/>
        <v>-2180</v>
      </c>
      <c r="S224">
        <f t="shared" si="37"/>
        <v>3.5429583702391499E-4</v>
      </c>
      <c r="T224">
        <f>S224-(bitcoin_futures!S228/100/360)</f>
        <v>2.263791703572483E-4</v>
      </c>
      <c r="V224">
        <f>-'Future Returns'!Q224+Compare_IBIT_to_BTC!B223</f>
        <v>7.307745793352291E-4</v>
      </c>
    </row>
    <row r="225" spans="1:22">
      <c r="A225" t="str">
        <f>bitcoin_futures!A229</f>
        <v>06.11.2024</v>
      </c>
      <c r="B225">
        <f>ROUND(bitcoin_futures!D229/bitcoin_futures!B229, 0)</f>
        <v>1750</v>
      </c>
      <c r="C225">
        <f t="shared" si="38"/>
        <v>1750</v>
      </c>
      <c r="D225">
        <f t="shared" si="38"/>
        <v>66797.5</v>
      </c>
      <c r="E225">
        <f t="shared" si="33"/>
        <v>-5595</v>
      </c>
      <c r="F225">
        <f>'Future Returns'!S225*F$4</f>
        <v>17465</v>
      </c>
      <c r="H225">
        <f t="shared" si="34"/>
        <v>69489.000000000116</v>
      </c>
      <c r="J225">
        <f>(C225-C224)*bitcoin_futures!B229</f>
        <v>0</v>
      </c>
      <c r="K225">
        <f>C225*bitcoin_futures!B229</f>
        <v>75950</v>
      </c>
      <c r="L225">
        <f t="shared" si="35"/>
        <v>6807.5</v>
      </c>
      <c r="N225">
        <f>-'Future CF'!Q225</f>
        <v>-7015</v>
      </c>
      <c r="P225">
        <f t="shared" si="31"/>
        <v>70355</v>
      </c>
      <c r="Q225">
        <f t="shared" si="36"/>
        <v>-207.5</v>
      </c>
      <c r="R225">
        <f t="shared" si="32"/>
        <v>-7015</v>
      </c>
      <c r="S225">
        <f t="shared" si="37"/>
        <v>-2.9493284059412977E-3</v>
      </c>
      <c r="T225">
        <f>S225-(bitcoin_futures!S229/100/360)</f>
        <v>-3.076272850385742E-3</v>
      </c>
      <c r="V225">
        <f>-'Future Returns'!Q225+Compare_IBIT_to_BTC!B224</f>
        <v>-1.9590288796126204E-3</v>
      </c>
    </row>
    <row r="226" spans="1:22">
      <c r="A226" t="str">
        <f>bitcoin_futures!A230</f>
        <v>07.11.2024</v>
      </c>
      <c r="B226">
        <f>ROUND(bitcoin_futures!D230/bitcoin_futures!B230, 0)</f>
        <v>1758</v>
      </c>
      <c r="C226">
        <f t="shared" si="38"/>
        <v>1750</v>
      </c>
      <c r="D226">
        <f t="shared" si="38"/>
        <v>66797.5</v>
      </c>
      <c r="E226">
        <f t="shared" si="33"/>
        <v>-5900</v>
      </c>
      <c r="F226">
        <f>'Future Returns'!S226*F$4</f>
        <v>19218.75</v>
      </c>
      <c r="H226">
        <f t="shared" si="34"/>
        <v>69534.000000000116</v>
      </c>
      <c r="J226">
        <f>(C226-C225)*bitcoin_futures!B230</f>
        <v>0</v>
      </c>
      <c r="K226">
        <f>C226*bitcoin_futures!B230</f>
        <v>76300</v>
      </c>
      <c r="L226">
        <f t="shared" si="35"/>
        <v>350</v>
      </c>
      <c r="N226">
        <f>-'Future CF'!Q226</f>
        <v>-305</v>
      </c>
      <c r="P226">
        <f t="shared" si="31"/>
        <v>70400</v>
      </c>
      <c r="Q226">
        <f t="shared" si="36"/>
        <v>45</v>
      </c>
      <c r="R226">
        <f t="shared" si="32"/>
        <v>-305</v>
      </c>
      <c r="S226">
        <f t="shared" si="37"/>
        <v>6.3920454545454545E-4</v>
      </c>
      <c r="T226">
        <f>S226-(bitcoin_futures!S230/100/360)</f>
        <v>5.1239898989898988E-4</v>
      </c>
      <c r="V226">
        <f>-'Future Returns'!Q226+Compare_IBIT_to_BTC!B225</f>
        <v>6.4081525607889364E-4</v>
      </c>
    </row>
    <row r="227" spans="1:22">
      <c r="A227" t="str">
        <f>bitcoin_futures!A231</f>
        <v>08.11.2024</v>
      </c>
      <c r="B227">
        <f>ROUND(bitcoin_futures!D231/bitcoin_futures!B231, 0)</f>
        <v>1757</v>
      </c>
      <c r="C227">
        <f t="shared" si="38"/>
        <v>1750</v>
      </c>
      <c r="D227">
        <f t="shared" si="38"/>
        <v>66797.5</v>
      </c>
      <c r="E227">
        <f t="shared" si="33"/>
        <v>-6080</v>
      </c>
      <c r="F227">
        <f>'Future Returns'!S227*F$4</f>
        <v>19295</v>
      </c>
      <c r="H227">
        <f t="shared" si="34"/>
        <v>69511.500000000116</v>
      </c>
      <c r="J227">
        <f>(C227-C226)*bitcoin_futures!B231</f>
        <v>0</v>
      </c>
      <c r="K227">
        <f>C227*bitcoin_futures!B231</f>
        <v>76457.5</v>
      </c>
      <c r="L227">
        <f t="shared" si="35"/>
        <v>157.5</v>
      </c>
      <c r="N227">
        <f>-'Future CF'!Q227</f>
        <v>-180</v>
      </c>
      <c r="P227">
        <f t="shared" si="31"/>
        <v>70377.5</v>
      </c>
      <c r="Q227">
        <f t="shared" si="36"/>
        <v>-22.5</v>
      </c>
      <c r="R227">
        <f t="shared" si="32"/>
        <v>-180</v>
      </c>
      <c r="S227">
        <f t="shared" si="37"/>
        <v>-3.1970445099641223E-4</v>
      </c>
      <c r="T227">
        <f>S227-(bitcoin_futures!S231/100/360)</f>
        <v>-4.4712111766307891E-4</v>
      </c>
      <c r="V227">
        <f>-'Future Returns'!Q227+Compare_IBIT_to_BTC!B226</f>
        <v>-2.6799023372037645E-4</v>
      </c>
    </row>
    <row r="228" spans="1:22">
      <c r="A228" t="str">
        <f>bitcoin_futures!A232</f>
        <v>11.11.2024</v>
      </c>
      <c r="B228">
        <f>ROUND(bitcoin_futures!D232/bitcoin_futures!B232, 0)</f>
        <v>1756</v>
      </c>
      <c r="C228">
        <f t="shared" si="38"/>
        <v>1750</v>
      </c>
      <c r="D228">
        <f t="shared" si="38"/>
        <v>66797.5</v>
      </c>
      <c r="E228">
        <f t="shared" si="33"/>
        <v>-16455</v>
      </c>
      <c r="F228">
        <f>'Future Returns'!S228*F$4</f>
        <v>19340</v>
      </c>
      <c r="H228">
        <f t="shared" si="34"/>
        <v>69426.500000000116</v>
      </c>
      <c r="J228">
        <f>(C228-C227)*bitcoin_futures!B232</f>
        <v>0</v>
      </c>
      <c r="K228">
        <f>C228*bitcoin_futures!B232</f>
        <v>86747.5</v>
      </c>
      <c r="L228">
        <f t="shared" si="35"/>
        <v>10290</v>
      </c>
      <c r="N228">
        <f>-'Future CF'!Q228</f>
        <v>-10375</v>
      </c>
      <c r="P228">
        <f t="shared" si="31"/>
        <v>70292.5</v>
      </c>
      <c r="Q228">
        <f t="shared" si="36"/>
        <v>-85</v>
      </c>
      <c r="R228">
        <f t="shared" si="32"/>
        <v>-10375</v>
      </c>
      <c r="S228">
        <f t="shared" si="37"/>
        <v>-1.2092328484546715E-3</v>
      </c>
      <c r="T228">
        <f>S228-(bitcoin_futures!S232/100/360)</f>
        <v>-1.3366495151213382E-3</v>
      </c>
      <c r="V228">
        <f>-'Future Returns'!Q228+Compare_IBIT_to_BTC!B227</f>
        <v>4.7133631397108799E-4</v>
      </c>
    </row>
    <row r="229" spans="1:22">
      <c r="A229" t="str">
        <f>bitcoin_futures!A233</f>
        <v>12.11.2024</v>
      </c>
      <c r="B229">
        <f>ROUND(bitcoin_futures!D233/bitcoin_futures!B233, 0)</f>
        <v>1754</v>
      </c>
      <c r="C229">
        <f t="shared" si="38"/>
        <v>1750</v>
      </c>
      <c r="D229">
        <f t="shared" si="38"/>
        <v>66797.5</v>
      </c>
      <c r="E229">
        <f t="shared" si="33"/>
        <v>-18810</v>
      </c>
      <c r="F229">
        <f>'Future Returns'!S229*F$4</f>
        <v>21933.75</v>
      </c>
      <c r="H229">
        <f t="shared" si="34"/>
        <v>69661.500000000116</v>
      </c>
      <c r="J229">
        <f>(C229-C228)*bitcoin_futures!B233</f>
        <v>0</v>
      </c>
      <c r="K229">
        <f>C229*bitcoin_futures!B233</f>
        <v>89337.5</v>
      </c>
      <c r="L229">
        <f t="shared" si="35"/>
        <v>2590</v>
      </c>
      <c r="N229">
        <f>-'Future CF'!Q229</f>
        <v>-2355</v>
      </c>
      <c r="P229">
        <f t="shared" si="31"/>
        <v>70527.5</v>
      </c>
      <c r="Q229">
        <f t="shared" si="36"/>
        <v>235</v>
      </c>
      <c r="R229">
        <f t="shared" si="32"/>
        <v>-2355</v>
      </c>
      <c r="S229">
        <f t="shared" si="37"/>
        <v>3.3320336039133671E-3</v>
      </c>
      <c r="T229">
        <f>S229-(bitcoin_futures!S233/100/360)</f>
        <v>3.2047002705800336E-3</v>
      </c>
      <c r="V229">
        <f>-'Future Returns'!Q229+Compare_IBIT_to_BTC!B228</f>
        <v>3.0145729595257159E-3</v>
      </c>
    </row>
    <row r="230" spans="1:22">
      <c r="A230" t="str">
        <f>bitcoin_futures!A234</f>
        <v>13.11.2024</v>
      </c>
      <c r="B230">
        <f>ROUND(bitcoin_futures!D234/bitcoin_futures!B234, 0)</f>
        <v>1775</v>
      </c>
      <c r="C230">
        <f t="shared" si="38"/>
        <v>1750</v>
      </c>
      <c r="D230">
        <f t="shared" si="38"/>
        <v>66797.5</v>
      </c>
      <c r="E230">
        <f t="shared" si="33"/>
        <v>-18975</v>
      </c>
      <c r="F230">
        <f>'Future Returns'!S230*F$4</f>
        <v>22522.5</v>
      </c>
      <c r="H230">
        <f t="shared" si="34"/>
        <v>69479.000000000116</v>
      </c>
      <c r="J230">
        <f>(C230-C229)*bitcoin_futures!B234</f>
        <v>0</v>
      </c>
      <c r="K230">
        <f>C230*bitcoin_futures!B234</f>
        <v>89320</v>
      </c>
      <c r="L230">
        <f t="shared" si="35"/>
        <v>-17.5</v>
      </c>
      <c r="N230">
        <f>-'Future CF'!Q230</f>
        <v>-165</v>
      </c>
      <c r="P230">
        <f t="shared" si="31"/>
        <v>70345</v>
      </c>
      <c r="Q230">
        <f t="shared" si="36"/>
        <v>-182.5</v>
      </c>
      <c r="R230">
        <f t="shared" si="32"/>
        <v>-165</v>
      </c>
      <c r="S230">
        <f t="shared" si="37"/>
        <v>-2.594356386381406E-3</v>
      </c>
      <c r="T230">
        <f>S230-(bitcoin_futures!S234/100/360)</f>
        <v>-2.7214674974925172E-3</v>
      </c>
      <c r="V230">
        <f>-'Future Returns'!Q230+Compare_IBIT_to_BTC!B229</f>
        <v>-2.0273882173979726E-3</v>
      </c>
    </row>
    <row r="231" spans="1:22">
      <c r="A231" t="str">
        <f>bitcoin_futures!A235</f>
        <v>14.11.2024</v>
      </c>
      <c r="B231">
        <f>ROUND(bitcoin_futures!D235/bitcoin_futures!B235, 0)</f>
        <v>1775</v>
      </c>
      <c r="C231">
        <f t="shared" si="38"/>
        <v>1750</v>
      </c>
      <c r="D231">
        <f t="shared" si="38"/>
        <v>66797.5</v>
      </c>
      <c r="E231">
        <f t="shared" si="33"/>
        <v>-16640</v>
      </c>
      <c r="F231">
        <f>'Future Returns'!S231*F$4</f>
        <v>22563.75</v>
      </c>
      <c r="H231">
        <f t="shared" si="34"/>
        <v>69521.500000000116</v>
      </c>
      <c r="J231">
        <f>(C231-C230)*bitcoin_futures!B235</f>
        <v>0</v>
      </c>
      <c r="K231">
        <f>C231*bitcoin_futures!B235</f>
        <v>87027.5</v>
      </c>
      <c r="L231">
        <f t="shared" si="35"/>
        <v>-2292.5</v>
      </c>
      <c r="N231">
        <f>-'Future CF'!Q231</f>
        <v>2335</v>
      </c>
      <c r="P231">
        <f t="shared" si="31"/>
        <v>70387.5</v>
      </c>
      <c r="Q231">
        <f t="shared" si="36"/>
        <v>42.5</v>
      </c>
      <c r="R231">
        <f t="shared" si="32"/>
        <v>2335</v>
      </c>
      <c r="S231">
        <f t="shared" si="37"/>
        <v>6.0380039069437045E-4</v>
      </c>
      <c r="T231">
        <f>S231-(bitcoin_futures!S235/100/360)</f>
        <v>4.7705039069437043E-4</v>
      </c>
      <c r="V231">
        <f>-'Future Returns'!Q231+Compare_IBIT_to_BTC!B230</f>
        <v>2.0499867234402211E-4</v>
      </c>
    </row>
    <row r="232" spans="1:22" s="3" customFormat="1">
      <c r="A232" s="3" t="str">
        <f>bitcoin_futures!A236</f>
        <v>15.11.2024</v>
      </c>
      <c r="B232">
        <f>ROUND(bitcoin_futures!D236/bitcoin_futures!B236, 0)</f>
        <v>1746</v>
      </c>
      <c r="C232" s="3">
        <f>B232</f>
        <v>1746</v>
      </c>
      <c r="D232" s="3">
        <f>B232*bitcoin_futures!B236</f>
        <v>91018.98000000001</v>
      </c>
      <c r="E232">
        <f t="shared" si="33"/>
        <v>-20705</v>
      </c>
      <c r="F232" s="3">
        <f>'Future Returns'!S232*F$4</f>
        <v>22170</v>
      </c>
      <c r="H232">
        <f t="shared" si="34"/>
        <v>69656.500000000131</v>
      </c>
      <c r="J232">
        <f>(C232-C231)*bitcoin_futures!B236</f>
        <v>-208.52</v>
      </c>
      <c r="K232">
        <f>C232*bitcoin_futures!B236</f>
        <v>91018.98000000001</v>
      </c>
      <c r="L232">
        <f t="shared" si="35"/>
        <v>4200.0000000000109</v>
      </c>
      <c r="N232">
        <f>-'Future CF'!Q232</f>
        <v>-4065</v>
      </c>
      <c r="P232">
        <f t="shared" si="31"/>
        <v>70313.98000000001</v>
      </c>
      <c r="Q232">
        <f t="shared" si="36"/>
        <v>135.00000000001091</v>
      </c>
      <c r="R232">
        <f t="shared" si="32"/>
        <v>-4273.5200000000004</v>
      </c>
      <c r="S232">
        <f t="shared" si="37"/>
        <v>1.9199595869841372E-3</v>
      </c>
      <c r="T232">
        <f>S232-(bitcoin_futures!S236/100/360)</f>
        <v>1.7931262536508038E-3</v>
      </c>
      <c r="V232">
        <f>-'Future Returns'!Q232+Compare_IBIT_to_BTC!B231</f>
        <v>2.0253934485531463E-3</v>
      </c>
    </row>
    <row r="233" spans="1:22">
      <c r="A233" t="str">
        <f>bitcoin_futures!A237</f>
        <v>18.11.2024</v>
      </c>
      <c r="B233">
        <f>ROUND(bitcoin_futures!D237/bitcoin_futures!B237, 0)</f>
        <v>1752</v>
      </c>
      <c r="C233">
        <f t="shared" ref="C233:D251" si="39">C$232</f>
        <v>1746</v>
      </c>
      <c r="D233">
        <f t="shared" si="39"/>
        <v>91018.98000000001</v>
      </c>
      <c r="E233">
        <f t="shared" si="33"/>
        <v>-20785</v>
      </c>
      <c r="F233">
        <f>'Future Returns'!S233*F$4</f>
        <v>23193.75</v>
      </c>
      <c r="H233">
        <f t="shared" si="34"/>
        <v>69576.500000000131</v>
      </c>
      <c r="J233">
        <f>(C233-C232)*bitcoin_futures!B237</f>
        <v>0</v>
      </c>
      <c r="K233">
        <f>C233*bitcoin_futures!B237</f>
        <v>91018.98000000001</v>
      </c>
      <c r="L233">
        <f t="shared" si="35"/>
        <v>0</v>
      </c>
      <c r="N233">
        <f>-'Future CF'!Q233</f>
        <v>-80</v>
      </c>
      <c r="P233">
        <f t="shared" si="31"/>
        <v>70233.98000000001</v>
      </c>
      <c r="Q233">
        <f t="shared" si="36"/>
        <v>-80</v>
      </c>
      <c r="R233">
        <f t="shared" si="32"/>
        <v>-80</v>
      </c>
      <c r="S233">
        <f t="shared" si="37"/>
        <v>-1.1390497875814526E-3</v>
      </c>
      <c r="T233">
        <f>S233-(bitcoin_futures!S237/100/360)</f>
        <v>-1.2664386764703415E-3</v>
      </c>
      <c r="V233">
        <f>-'Future Returns'!Q233+Compare_IBIT_to_BTC!B232</f>
        <v>-8.6230126650498518E-4</v>
      </c>
    </row>
    <row r="234" spans="1:22">
      <c r="A234" t="str">
        <f>bitcoin_futures!A238</f>
        <v>19.11.2024</v>
      </c>
      <c r="B234">
        <f>ROUND(bitcoin_futures!D238/bitcoin_futures!B238, 0)</f>
        <v>1767</v>
      </c>
      <c r="C234">
        <f t="shared" si="39"/>
        <v>1746</v>
      </c>
      <c r="D234">
        <f t="shared" si="39"/>
        <v>91018.98000000001</v>
      </c>
      <c r="E234">
        <f t="shared" si="33"/>
        <v>-21840</v>
      </c>
      <c r="F234">
        <f>'Future Returns'!S234*F$4</f>
        <v>23213.75</v>
      </c>
      <c r="H234">
        <f t="shared" si="34"/>
        <v>69516.720000000132</v>
      </c>
      <c r="J234">
        <f>(C234-C233)*bitcoin_futures!B238</f>
        <v>0</v>
      </c>
      <c r="K234">
        <f>C234*bitcoin_futures!B238</f>
        <v>92014.200000000012</v>
      </c>
      <c r="L234">
        <f t="shared" si="35"/>
        <v>995.22000000000116</v>
      </c>
      <c r="N234">
        <f>-'Future CF'!Q234</f>
        <v>-1055</v>
      </c>
      <c r="P234">
        <f t="shared" si="31"/>
        <v>70174.200000000012</v>
      </c>
      <c r="Q234">
        <f t="shared" si="36"/>
        <v>-59.779999999998836</v>
      </c>
      <c r="R234">
        <f t="shared" si="32"/>
        <v>-1055</v>
      </c>
      <c r="S234">
        <f t="shared" si="37"/>
        <v>-8.5188003568261307E-4</v>
      </c>
      <c r="T234">
        <f>S234-(bitcoin_futures!S238/100/360)</f>
        <v>-9.7854670234927971E-4</v>
      </c>
      <c r="V234">
        <f>-'Future Returns'!Q234+Compare_IBIT_to_BTC!B233</f>
        <v>-4.2759770278515304E-4</v>
      </c>
    </row>
    <row r="235" spans="1:22">
      <c r="A235" t="str">
        <f>bitcoin_futures!A239</f>
        <v>20.11.2024</v>
      </c>
      <c r="B235">
        <f>ROUND(bitcoin_futures!D239/bitcoin_futures!B239, 0)</f>
        <v>1756</v>
      </c>
      <c r="C235">
        <f t="shared" si="39"/>
        <v>1746</v>
      </c>
      <c r="D235">
        <f t="shared" si="39"/>
        <v>91018.98000000001</v>
      </c>
      <c r="E235">
        <f t="shared" si="33"/>
        <v>-23560</v>
      </c>
      <c r="F235">
        <f>'Future Returns'!S235*F$4</f>
        <v>23477.5</v>
      </c>
      <c r="H235">
        <f t="shared" si="34"/>
        <v>69577.640000000116</v>
      </c>
      <c r="J235">
        <f>(C235-C234)*bitcoin_futures!B239</f>
        <v>0</v>
      </c>
      <c r="K235">
        <f>C235*bitcoin_futures!B239</f>
        <v>93795.12</v>
      </c>
      <c r="L235">
        <f t="shared" si="35"/>
        <v>1780.9199999999837</v>
      </c>
      <c r="N235">
        <f>-'Future CF'!Q235</f>
        <v>-1720</v>
      </c>
      <c r="P235">
        <f t="shared" si="31"/>
        <v>70235.12</v>
      </c>
      <c r="Q235">
        <f t="shared" si="36"/>
        <v>60.919999999983702</v>
      </c>
      <c r="R235">
        <f t="shared" si="32"/>
        <v>-1720</v>
      </c>
      <c r="S235">
        <f t="shared" si="37"/>
        <v>8.6737233452414844E-4</v>
      </c>
      <c r="T235">
        <f>S235-(bitcoin_futures!S239/100/360)</f>
        <v>7.4037233452414839E-4</v>
      </c>
      <c r="V235">
        <f>-'Future Returns'!Q235+Compare_IBIT_to_BTC!B234</f>
        <v>1.039430339961657E-3</v>
      </c>
    </row>
    <row r="236" spans="1:22">
      <c r="A236" t="str">
        <f>bitcoin_futures!A240</f>
        <v>21.11.2024</v>
      </c>
      <c r="B236">
        <f>ROUND(bitcoin_futures!D240/bitcoin_futures!B240, 0)</f>
        <v>1759</v>
      </c>
      <c r="C236">
        <f t="shared" si="39"/>
        <v>1746</v>
      </c>
      <c r="D236">
        <f t="shared" si="39"/>
        <v>91018.98000000001</v>
      </c>
      <c r="E236">
        <f t="shared" si="33"/>
        <v>-27630</v>
      </c>
      <c r="F236">
        <f>'Future Returns'!S236*F$4</f>
        <v>23907.5</v>
      </c>
      <c r="H236">
        <f t="shared" si="34"/>
        <v>69313.920000000115</v>
      </c>
      <c r="J236">
        <f>(C236-C235)*bitcoin_futures!B240</f>
        <v>0</v>
      </c>
      <c r="K236">
        <f>C236*bitcoin_futures!B240</f>
        <v>97601.4</v>
      </c>
      <c r="L236">
        <f t="shared" si="35"/>
        <v>3806.2799999999988</v>
      </c>
      <c r="N236">
        <f>-'Future CF'!Q236</f>
        <v>-4070</v>
      </c>
      <c r="P236">
        <f t="shared" si="31"/>
        <v>69971.399999999994</v>
      </c>
      <c r="Q236">
        <f t="shared" si="36"/>
        <v>-263.72000000000116</v>
      </c>
      <c r="R236">
        <f t="shared" si="32"/>
        <v>-4070</v>
      </c>
      <c r="S236">
        <f t="shared" si="37"/>
        <v>-3.7689684642582709E-3</v>
      </c>
      <c r="T236">
        <f>S236-(bitcoin_futures!S240/100/360)</f>
        <v>-3.8963573531471596E-3</v>
      </c>
      <c r="V236">
        <f>-'Future Returns'!Q236+Compare_IBIT_to_BTC!B235</f>
        <v>-1.9790768730530914E-3</v>
      </c>
    </row>
    <row r="237" spans="1:22">
      <c r="A237" t="str">
        <f>bitcoin_futures!A241</f>
        <v>22.11.2024</v>
      </c>
      <c r="B237">
        <f>ROUND(bitcoin_futures!D241/bitcoin_futures!B241, 0)</f>
        <v>1759</v>
      </c>
      <c r="C237">
        <f t="shared" si="39"/>
        <v>1746</v>
      </c>
      <c r="D237">
        <f t="shared" si="39"/>
        <v>91018.98000000001</v>
      </c>
      <c r="E237">
        <f t="shared" si="33"/>
        <v>-28430</v>
      </c>
      <c r="F237">
        <f>'Future Returns'!S237*F$4</f>
        <v>24925</v>
      </c>
      <c r="H237">
        <f t="shared" si="34"/>
        <v>69544.060000000129</v>
      </c>
      <c r="J237">
        <f>(C237-C236)*bitcoin_futures!B241</f>
        <v>0</v>
      </c>
      <c r="K237">
        <f>C237*bitcoin_futures!B241</f>
        <v>98631.540000000008</v>
      </c>
      <c r="L237">
        <f t="shared" si="35"/>
        <v>1030.140000000014</v>
      </c>
      <c r="N237">
        <f>-'Future CF'!Q237</f>
        <v>-800</v>
      </c>
      <c r="P237">
        <f t="shared" si="31"/>
        <v>70201.540000000008</v>
      </c>
      <c r="Q237">
        <f t="shared" si="36"/>
        <v>230.14000000001397</v>
      </c>
      <c r="R237">
        <f t="shared" si="32"/>
        <v>-800</v>
      </c>
      <c r="S237">
        <f t="shared" si="37"/>
        <v>3.2782756617591858E-3</v>
      </c>
      <c r="T237">
        <f>S237-(bitcoin_futures!S241/100/360)</f>
        <v>3.1509423284258524E-3</v>
      </c>
      <c r="V237">
        <f>-'Future Returns'!Q237+Compare_IBIT_to_BTC!B236</f>
        <v>2.5304895007025267E-3</v>
      </c>
    </row>
    <row r="238" spans="1:22">
      <c r="A238" t="str">
        <f>bitcoin_futures!A242</f>
        <v>25.11.2024</v>
      </c>
      <c r="B238">
        <f>ROUND(bitcoin_futures!D242/bitcoin_futures!B242, 0)</f>
        <v>1757</v>
      </c>
      <c r="C238">
        <f t="shared" si="39"/>
        <v>1746</v>
      </c>
      <c r="D238">
        <f t="shared" si="39"/>
        <v>91018.98000000001</v>
      </c>
      <c r="E238">
        <f t="shared" si="33"/>
        <v>-23815</v>
      </c>
      <c r="F238">
        <f>'Future Returns'!S238*F$4</f>
        <v>25125</v>
      </c>
      <c r="H238">
        <f t="shared" si="34"/>
        <v>69846.440000000119</v>
      </c>
      <c r="J238">
        <f>(C238-C237)*bitcoin_futures!B242</f>
        <v>0</v>
      </c>
      <c r="K238">
        <f>C238*bitcoin_futures!B242</f>
        <v>94318.92</v>
      </c>
      <c r="L238">
        <f t="shared" si="35"/>
        <v>-4312.6200000000099</v>
      </c>
      <c r="N238">
        <f>-'Future CF'!Q238</f>
        <v>4615</v>
      </c>
      <c r="P238">
        <f t="shared" si="31"/>
        <v>70503.92</v>
      </c>
      <c r="Q238">
        <f t="shared" si="36"/>
        <v>302.3799999999901</v>
      </c>
      <c r="R238">
        <f t="shared" si="32"/>
        <v>4615</v>
      </c>
      <c r="S238">
        <f t="shared" si="37"/>
        <v>4.2888395425387709E-3</v>
      </c>
      <c r="T238">
        <f>S238-(bitcoin_futures!S242/100/360)</f>
        <v>4.1602006536498818E-3</v>
      </c>
      <c r="V238">
        <f>-'Future Returns'!Q238+Compare_IBIT_to_BTC!B237</f>
        <v>2.195844991716954E-3</v>
      </c>
    </row>
    <row r="239" spans="1:22">
      <c r="A239" t="str">
        <f>bitcoin_futures!A243</f>
        <v>26.11.2024</v>
      </c>
      <c r="B239">
        <f>ROUND(bitcoin_futures!D243/bitcoin_futures!B243, 0)</f>
        <v>1766</v>
      </c>
      <c r="C239">
        <f t="shared" si="39"/>
        <v>1746</v>
      </c>
      <c r="D239">
        <f t="shared" si="39"/>
        <v>91018.98000000001</v>
      </c>
      <c r="E239">
        <f t="shared" si="33"/>
        <v>-19860</v>
      </c>
      <c r="F239">
        <f>'Future Returns'!S239*F$4</f>
        <v>23971.25</v>
      </c>
      <c r="H239">
        <f t="shared" si="34"/>
        <v>69750.720000000132</v>
      </c>
      <c r="J239">
        <f>(C239-C238)*bitcoin_futures!B243</f>
        <v>0</v>
      </c>
      <c r="K239">
        <f>C239*bitcoin_futures!B243</f>
        <v>90268.200000000012</v>
      </c>
      <c r="L239">
        <f t="shared" si="35"/>
        <v>-4050.7199999999866</v>
      </c>
      <c r="N239">
        <f>-'Future CF'!Q239</f>
        <v>3955</v>
      </c>
      <c r="P239">
        <f t="shared" si="31"/>
        <v>70408.200000000012</v>
      </c>
      <c r="Q239">
        <f t="shared" si="36"/>
        <v>-95.719999999986612</v>
      </c>
      <c r="R239">
        <f t="shared" si="32"/>
        <v>3955</v>
      </c>
      <c r="S239">
        <f t="shared" si="37"/>
        <v>-1.359500739970438E-3</v>
      </c>
      <c r="T239">
        <f>S239-(bitcoin_futures!S243/100/360)</f>
        <v>-1.488250739970438E-3</v>
      </c>
      <c r="V239">
        <f>-'Future Returns'!Q239+Compare_IBIT_to_BTC!B238</f>
        <v>-1.6997291179191507E-3</v>
      </c>
    </row>
    <row r="240" spans="1:22">
      <c r="A240" t="str">
        <f>bitcoin_futures!A244</f>
        <v>27.11.2024</v>
      </c>
      <c r="B240">
        <f>ROUND(bitcoin_futures!D244/bitcoin_futures!B244, 0)</f>
        <v>1762</v>
      </c>
      <c r="C240">
        <f t="shared" si="39"/>
        <v>1746</v>
      </c>
      <c r="D240">
        <f t="shared" si="39"/>
        <v>91018.98000000001</v>
      </c>
      <c r="E240">
        <f t="shared" si="33"/>
        <v>-25875</v>
      </c>
      <c r="F240">
        <f>'Future Returns'!S240*F$4</f>
        <v>22982.5</v>
      </c>
      <c r="H240">
        <f t="shared" si="34"/>
        <v>69549.900000000125</v>
      </c>
      <c r="J240">
        <f>(C240-C239)*bitcoin_futures!B244</f>
        <v>0</v>
      </c>
      <c r="K240">
        <f>C240*bitcoin_futures!B244</f>
        <v>96082.38</v>
      </c>
      <c r="L240">
        <f t="shared" si="35"/>
        <v>5814.179999999993</v>
      </c>
      <c r="N240">
        <f>-'Future CF'!Q240</f>
        <v>-6015</v>
      </c>
      <c r="P240">
        <f t="shared" si="31"/>
        <v>70207.38</v>
      </c>
      <c r="Q240">
        <f t="shared" si="36"/>
        <v>-200.82000000000698</v>
      </c>
      <c r="R240">
        <f t="shared" si="32"/>
        <v>-6015</v>
      </c>
      <c r="S240">
        <f t="shared" si="37"/>
        <v>-2.8603830537474403E-3</v>
      </c>
      <c r="T240">
        <f>S240-(bitcoin_futures!S244/100/360)</f>
        <v>-2.9892441648585516E-3</v>
      </c>
      <c r="V240">
        <f>-'Future Returns'!Q240+Compare_IBIT_to_BTC!B239</f>
        <v>-1.0201606175416489E-3</v>
      </c>
    </row>
    <row r="241" spans="1:22">
      <c r="A241" t="str">
        <f>bitcoin_futures!A245</f>
        <v>28.11.2024</v>
      </c>
      <c r="B241">
        <f>ROUND(bitcoin_futures!D245/bitcoin_futures!B245, 0)</f>
        <v>1725</v>
      </c>
      <c r="C241">
        <f t="shared" si="39"/>
        <v>1746</v>
      </c>
      <c r="D241">
        <f t="shared" si="39"/>
        <v>91018.98000000001</v>
      </c>
      <c r="E241">
        <f t="shared" si="33"/>
        <v>-25875</v>
      </c>
      <c r="F241">
        <f>'Future Returns'!S241*F$4</f>
        <v>24486.25</v>
      </c>
      <c r="H241">
        <f t="shared" si="34"/>
        <v>69549.900000000125</v>
      </c>
      <c r="J241">
        <f>(C241-C240)*bitcoin_futures!B245</f>
        <v>0</v>
      </c>
      <c r="K241">
        <f>C241*bitcoin_futures!B245</f>
        <v>96082.38</v>
      </c>
      <c r="L241">
        <f t="shared" si="35"/>
        <v>0</v>
      </c>
      <c r="N241">
        <f>-'Future CF'!Q241</f>
        <v>0</v>
      </c>
      <c r="P241">
        <f t="shared" si="31"/>
        <v>70207.38</v>
      </c>
      <c r="Q241">
        <f t="shared" si="36"/>
        <v>0</v>
      </c>
      <c r="R241">
        <f t="shared" si="32"/>
        <v>0</v>
      </c>
      <c r="S241">
        <f t="shared" si="37"/>
        <v>0</v>
      </c>
      <c r="T241">
        <f>S241-(bitcoin_futures!S245/100/360)</f>
        <v>-1.2852777777777778E-4</v>
      </c>
      <c r="V241">
        <f>-'Future Returns'!Q241+Compare_IBIT_to_BTC!B240</f>
        <v>0</v>
      </c>
    </row>
    <row r="242" spans="1:22">
      <c r="A242" t="str">
        <f>bitcoin_futures!A246</f>
        <v>29.11.2024</v>
      </c>
      <c r="B242">
        <f>ROUND(bitcoin_futures!D246/bitcoin_futures!B246, 0)</f>
        <v>1766</v>
      </c>
      <c r="C242">
        <f t="shared" si="39"/>
        <v>1746</v>
      </c>
      <c r="D242">
        <f t="shared" si="39"/>
        <v>91018.98000000001</v>
      </c>
      <c r="E242">
        <f t="shared" si="33"/>
        <v>-26295</v>
      </c>
      <c r="F242">
        <f>'Future Returns'!S242*F$4</f>
        <v>24486.25</v>
      </c>
      <c r="H242">
        <f t="shared" si="34"/>
        <v>69444.180000000124</v>
      </c>
      <c r="J242">
        <f>(C242-C241)*bitcoin_futures!B246</f>
        <v>0</v>
      </c>
      <c r="K242">
        <f>C242*bitcoin_futures!B246</f>
        <v>96396.66</v>
      </c>
      <c r="L242">
        <f t="shared" si="35"/>
        <v>314.27999999999884</v>
      </c>
      <c r="N242">
        <f>-'Future CF'!Q242</f>
        <v>-420</v>
      </c>
      <c r="P242">
        <f t="shared" si="31"/>
        <v>70101.66</v>
      </c>
      <c r="Q242">
        <f t="shared" si="36"/>
        <v>-105.72000000000116</v>
      </c>
      <c r="R242">
        <f t="shared" si="32"/>
        <v>-420</v>
      </c>
      <c r="S242">
        <f t="shared" si="37"/>
        <v>-1.5080955286936309E-3</v>
      </c>
      <c r="T242">
        <f>S242-(bitcoin_futures!S246/100/360)</f>
        <v>-1.6363177509158531E-3</v>
      </c>
      <c r="V242">
        <f>-'Future Returns'!Q242+Compare_IBIT_to_BTC!B241</f>
        <v>-1.0171777622362019E-3</v>
      </c>
    </row>
    <row r="243" spans="1:22">
      <c r="A243" t="str">
        <f>bitcoin_futures!A247</f>
        <v>02.12.2024</v>
      </c>
      <c r="B243">
        <f>ROUND(bitcoin_futures!D247/bitcoin_futures!B247, 0)</f>
        <v>1761</v>
      </c>
      <c r="C243">
        <f t="shared" si="39"/>
        <v>1746</v>
      </c>
      <c r="D243">
        <f t="shared" si="39"/>
        <v>91018.98000000001</v>
      </c>
      <c r="E243">
        <f t="shared" si="33"/>
        <v>-24565</v>
      </c>
      <c r="F243">
        <f>'Future Returns'!S243*F$4</f>
        <v>24591.25</v>
      </c>
      <c r="H243">
        <f t="shared" si="34"/>
        <v>69899.600000000122</v>
      </c>
      <c r="J243">
        <f>(C243-C242)*bitcoin_futures!B247</f>
        <v>0</v>
      </c>
      <c r="K243">
        <f>C243*bitcoin_futures!B247</f>
        <v>95122.08</v>
      </c>
      <c r="L243">
        <f t="shared" si="35"/>
        <v>-1274.5800000000017</v>
      </c>
      <c r="N243">
        <f>-'Future CF'!Q243</f>
        <v>1730</v>
      </c>
      <c r="P243">
        <f t="shared" si="31"/>
        <v>70557.08</v>
      </c>
      <c r="Q243">
        <f t="shared" si="36"/>
        <v>455.41999999999825</v>
      </c>
      <c r="R243">
        <f t="shared" si="32"/>
        <v>1730</v>
      </c>
      <c r="S243">
        <f t="shared" si="37"/>
        <v>6.4546321928288164E-3</v>
      </c>
      <c r="T243">
        <f>S243-(bitcoin_futures!S247/100/360)</f>
        <v>6.3272155261621501E-3</v>
      </c>
      <c r="V243">
        <f>-'Future Returns'!Q243+Compare_IBIT_to_BTC!B242</f>
        <v>4.3653142021848231E-3</v>
      </c>
    </row>
    <row r="244" spans="1:22">
      <c r="A244" t="str">
        <f>bitcoin_futures!A248</f>
        <v>03.12.2024</v>
      </c>
      <c r="B244">
        <f>ROUND(bitcoin_futures!D248/bitcoin_futures!B248, 0)</f>
        <v>1754</v>
      </c>
      <c r="C244">
        <f t="shared" si="39"/>
        <v>1746</v>
      </c>
      <c r="D244">
        <f t="shared" si="39"/>
        <v>91018.98000000001</v>
      </c>
      <c r="E244">
        <f t="shared" si="33"/>
        <v>-24465</v>
      </c>
      <c r="F244">
        <f>'Future Returns'!S244*F$4</f>
        <v>24158.75</v>
      </c>
      <c r="H244">
        <f t="shared" si="34"/>
        <v>69964.680000000124</v>
      </c>
      <c r="J244">
        <f>(C244-C243)*bitcoin_futures!B248</f>
        <v>0</v>
      </c>
      <c r="K244">
        <f>C244*bitcoin_futures!B248</f>
        <v>95087.16</v>
      </c>
      <c r="L244">
        <f t="shared" si="35"/>
        <v>-34.919999999998254</v>
      </c>
      <c r="N244">
        <f>-'Future CF'!Q244</f>
        <v>100</v>
      </c>
      <c r="P244">
        <f t="shared" si="31"/>
        <v>70622.16</v>
      </c>
      <c r="Q244">
        <f t="shared" si="36"/>
        <v>65.080000000001746</v>
      </c>
      <c r="R244">
        <f t="shared" si="32"/>
        <v>100</v>
      </c>
      <c r="S244">
        <f t="shared" si="37"/>
        <v>9.2152378233690028E-4</v>
      </c>
      <c r="T244">
        <f>S244-(bitcoin_futures!S248/100/360)</f>
        <v>7.9541267122578915E-4</v>
      </c>
      <c r="V244">
        <f>-'Future Returns'!Q244+Compare_IBIT_to_BTC!B243</f>
        <v>6.6771455665227118E-4</v>
      </c>
    </row>
    <row r="245" spans="1:22">
      <c r="A245" t="str">
        <f>bitcoin_futures!A249</f>
        <v>04.12.2024</v>
      </c>
      <c r="B245">
        <f>ROUND(bitcoin_futures!D249/bitcoin_futures!B249, 0)</f>
        <v>1747</v>
      </c>
      <c r="C245">
        <f t="shared" si="39"/>
        <v>1746</v>
      </c>
      <c r="D245">
        <f t="shared" si="39"/>
        <v>91018.98000000001</v>
      </c>
      <c r="E245">
        <f t="shared" si="33"/>
        <v>-27845</v>
      </c>
      <c r="F245">
        <f>'Future Returns'!S245*F$4</f>
        <v>24133.75</v>
      </c>
      <c r="H245">
        <f t="shared" si="34"/>
        <v>70006.840000000127</v>
      </c>
      <c r="J245">
        <f>(C245-C244)*bitcoin_futures!B249</f>
        <v>0</v>
      </c>
      <c r="K245">
        <f>C245*bitcoin_futures!B249</f>
        <v>98509.32</v>
      </c>
      <c r="L245">
        <f t="shared" si="35"/>
        <v>3422.1600000000035</v>
      </c>
      <c r="N245">
        <f>-'Future CF'!Q245</f>
        <v>-3380</v>
      </c>
      <c r="P245">
        <f t="shared" si="31"/>
        <v>70664.320000000007</v>
      </c>
      <c r="Q245">
        <f t="shared" si="36"/>
        <v>42.160000000003492</v>
      </c>
      <c r="R245">
        <f t="shared" si="32"/>
        <v>-3380</v>
      </c>
      <c r="S245">
        <f t="shared" si="37"/>
        <v>5.9662358599082944E-4</v>
      </c>
      <c r="T245">
        <f>S245-(bitcoin_futures!S249/100/360)</f>
        <v>4.7067914154638496E-4</v>
      </c>
      <c r="V245">
        <f>-'Future Returns'!Q245+Compare_IBIT_to_BTC!B244</f>
        <v>9.7650957875476674E-4</v>
      </c>
    </row>
    <row r="246" spans="1:22">
      <c r="A246" t="str">
        <f>bitcoin_futures!A250</f>
        <v>05.12.2024</v>
      </c>
      <c r="B246">
        <f>ROUND(bitcoin_futures!D250/bitcoin_futures!B250, 0)</f>
        <v>1751</v>
      </c>
      <c r="C246">
        <f t="shared" si="39"/>
        <v>1746</v>
      </c>
      <c r="D246">
        <f t="shared" si="39"/>
        <v>91018.98000000001</v>
      </c>
      <c r="E246">
        <f t="shared" si="33"/>
        <v>-27705</v>
      </c>
      <c r="F246">
        <f>'Future Returns'!S246*F$4</f>
        <v>24978.75</v>
      </c>
      <c r="H246">
        <f t="shared" si="34"/>
        <v>70111.920000000115</v>
      </c>
      <c r="J246">
        <f>(C246-C245)*bitcoin_futures!B250</f>
        <v>0</v>
      </c>
      <c r="K246">
        <f>C246*bitcoin_futures!B250</f>
        <v>98474.4</v>
      </c>
      <c r="L246">
        <f t="shared" si="35"/>
        <v>-34.920000000012806</v>
      </c>
      <c r="N246">
        <f>-'Future CF'!Q246</f>
        <v>140</v>
      </c>
      <c r="P246">
        <f t="shared" si="31"/>
        <v>70769.399999999994</v>
      </c>
      <c r="Q246">
        <f t="shared" si="36"/>
        <v>105.07999999998719</v>
      </c>
      <c r="R246">
        <f t="shared" si="32"/>
        <v>140</v>
      </c>
      <c r="S246">
        <f t="shared" si="37"/>
        <v>1.4848225362937542E-3</v>
      </c>
      <c r="T246">
        <f>S246-(bitcoin_futures!S250/100/360)</f>
        <v>1.3589336474048653E-3</v>
      </c>
      <c r="V246">
        <f>-'Future Returns'!Q246+Compare_IBIT_to_BTC!B245</f>
        <v>1.0467067869084838E-3</v>
      </c>
    </row>
    <row r="247" spans="1:22">
      <c r="A247" t="str">
        <f>bitcoin_futures!A251</f>
        <v>06.12.2024</v>
      </c>
      <c r="B247">
        <f>ROUND(bitcoin_futures!D251/bitcoin_futures!B251, 0)</f>
        <v>1761</v>
      </c>
      <c r="C247">
        <f t="shared" si="39"/>
        <v>1746</v>
      </c>
      <c r="D247">
        <f t="shared" si="39"/>
        <v>91018.98000000001</v>
      </c>
      <c r="E247">
        <f t="shared" si="33"/>
        <v>-30365</v>
      </c>
      <c r="F247">
        <f>'Future Returns'!S247*F$4</f>
        <v>24943.75</v>
      </c>
      <c r="H247">
        <f t="shared" si="34"/>
        <v>69896.320000000109</v>
      </c>
      <c r="J247">
        <f>(C247-C246)*bitcoin_futures!B251</f>
        <v>0</v>
      </c>
      <c r="K247">
        <f>C247*bitcoin_futures!B251</f>
        <v>100918.79999999999</v>
      </c>
      <c r="L247">
        <f t="shared" si="35"/>
        <v>2444.3999999999942</v>
      </c>
      <c r="N247">
        <f>-'Future CF'!Q247</f>
        <v>-2660</v>
      </c>
      <c r="P247">
        <f t="shared" si="31"/>
        <v>70553.799999999988</v>
      </c>
      <c r="Q247">
        <f t="shared" si="36"/>
        <v>-215.60000000000582</v>
      </c>
      <c r="R247">
        <f t="shared" si="32"/>
        <v>-2660</v>
      </c>
      <c r="S247">
        <f t="shared" si="37"/>
        <v>-3.055824066173698E-3</v>
      </c>
      <c r="T247">
        <f>S247-(bitcoin_futures!S251/100/360)</f>
        <v>-3.1788796217292535E-3</v>
      </c>
      <c r="V247">
        <f>-'Future Returns'!Q247+Compare_IBIT_to_BTC!B246</f>
        <v>-1.8372899307129223E-3</v>
      </c>
    </row>
    <row r="248" spans="1:22">
      <c r="A248" t="str">
        <f>bitcoin_futures!A252</f>
        <v>09.12.2024</v>
      </c>
      <c r="B248">
        <f>ROUND(bitcoin_futures!D252/bitcoin_futures!B252, 0)</f>
        <v>1768</v>
      </c>
      <c r="C248">
        <f t="shared" si="39"/>
        <v>1746</v>
      </c>
      <c r="D248">
        <f t="shared" si="39"/>
        <v>91018.98000000001</v>
      </c>
      <c r="E248">
        <f t="shared" si="33"/>
        <v>-24720</v>
      </c>
      <c r="F248">
        <f>'Future Returns'!S248*F$4</f>
        <v>25608.75</v>
      </c>
      <c r="H248">
        <f t="shared" si="34"/>
        <v>70181.100000000122</v>
      </c>
      <c r="J248">
        <f>(C248-C247)*bitcoin_futures!B252</f>
        <v>0</v>
      </c>
      <c r="K248">
        <f>C248*bitcoin_futures!B252</f>
        <v>95558.58</v>
      </c>
      <c r="L248">
        <f t="shared" si="35"/>
        <v>-5360.2199999999866</v>
      </c>
      <c r="N248">
        <f>-'Future CF'!Q248</f>
        <v>5645</v>
      </c>
      <c r="P248">
        <f t="shared" si="31"/>
        <v>70838.58</v>
      </c>
      <c r="Q248">
        <f t="shared" si="36"/>
        <v>284.78000000001339</v>
      </c>
      <c r="R248">
        <f t="shared" si="32"/>
        <v>5645</v>
      </c>
      <c r="S248">
        <f t="shared" si="37"/>
        <v>4.0201257563324024E-3</v>
      </c>
      <c r="T248">
        <f>S248-(bitcoin_futures!S252/100/360)</f>
        <v>3.8968757563324023E-3</v>
      </c>
      <c r="V248">
        <f>-'Future Returns'!Q248+Compare_IBIT_to_BTC!B247</f>
        <v>1.9939304914940517E-3</v>
      </c>
    </row>
    <row r="249" spans="1:22">
      <c r="A249" t="str">
        <f>bitcoin_futures!A253</f>
        <v>10.12.2024</v>
      </c>
      <c r="B249">
        <f>ROUND(bitcoin_futures!D253/bitcoin_futures!B253, 0)</f>
        <v>1753</v>
      </c>
      <c r="C249">
        <f t="shared" si="39"/>
        <v>1746</v>
      </c>
      <c r="D249">
        <f t="shared" si="39"/>
        <v>91018.98000000001</v>
      </c>
      <c r="E249">
        <f t="shared" si="33"/>
        <v>-24905</v>
      </c>
      <c r="F249">
        <f>'Future Returns'!S249*F$4</f>
        <v>24197.5</v>
      </c>
      <c r="H249">
        <f t="shared" si="34"/>
        <v>70292.920000000115</v>
      </c>
      <c r="J249">
        <f>(C249-C248)*bitcoin_futures!B253</f>
        <v>0</v>
      </c>
      <c r="K249">
        <f>C249*bitcoin_futures!B253</f>
        <v>95855.4</v>
      </c>
      <c r="L249">
        <f t="shared" si="35"/>
        <v>296.81999999999243</v>
      </c>
      <c r="N249">
        <f>-'Future CF'!Q249</f>
        <v>-185</v>
      </c>
      <c r="P249">
        <f t="shared" si="31"/>
        <v>70950.399999999994</v>
      </c>
      <c r="Q249">
        <f t="shared" si="36"/>
        <v>111.81999999999243</v>
      </c>
      <c r="R249">
        <f t="shared" si="32"/>
        <v>-185</v>
      </c>
      <c r="S249">
        <f t="shared" si="37"/>
        <v>1.5760305791086794E-3</v>
      </c>
      <c r="T249">
        <f>S249-(bitcoin_futures!S253/100/360)</f>
        <v>1.4536139124420127E-3</v>
      </c>
      <c r="V249">
        <f>-'Future Returns'!Q249+Compare_IBIT_to_BTC!B248</f>
        <v>1.1948030216883513E-3</v>
      </c>
    </row>
    <row r="250" spans="1:22">
      <c r="A250" t="str">
        <f>bitcoin_futures!A254</f>
        <v>11.12.2024</v>
      </c>
      <c r="B250">
        <f>ROUND(bitcoin_futures!D254/bitcoin_futures!B254, 0)</f>
        <v>1758</v>
      </c>
      <c r="C250">
        <f t="shared" si="39"/>
        <v>1746</v>
      </c>
      <c r="D250">
        <f t="shared" si="39"/>
        <v>91018.98000000001</v>
      </c>
      <c r="E250">
        <f t="shared" si="33"/>
        <v>-30080</v>
      </c>
      <c r="F250">
        <f>'Future Returns'!S250*F$4</f>
        <v>24243.75</v>
      </c>
      <c r="H250">
        <f t="shared" si="34"/>
        <v>70041.640000000116</v>
      </c>
      <c r="J250">
        <f>(C250-C249)*bitcoin_futures!B254</f>
        <v>0</v>
      </c>
      <c r="K250">
        <f>C250*bitcoin_futures!B254</f>
        <v>100779.12</v>
      </c>
      <c r="L250">
        <f t="shared" si="35"/>
        <v>4923.7200000000012</v>
      </c>
      <c r="N250">
        <f>-'Future CF'!Q250</f>
        <v>-5175</v>
      </c>
      <c r="P250">
        <f t="shared" si="31"/>
        <v>70699.12</v>
      </c>
      <c r="Q250">
        <f t="shared" si="36"/>
        <v>-251.27999999999884</v>
      </c>
      <c r="R250">
        <f t="shared" si="32"/>
        <v>-5175</v>
      </c>
      <c r="S250">
        <f t="shared" si="37"/>
        <v>-3.5542167993038508E-3</v>
      </c>
      <c r="T250">
        <f>S250-(bitcoin_futures!S254/100/360)</f>
        <v>-3.6754945770816286E-3</v>
      </c>
      <c r="V250">
        <f>-'Future Returns'!Q250+Compare_IBIT_to_BTC!B249</f>
        <v>-1.998148922952081E-3</v>
      </c>
    </row>
    <row r="251" spans="1:22">
      <c r="A251" t="str">
        <f>bitcoin_futures!A255</f>
        <v>12.12.2024</v>
      </c>
      <c r="B251">
        <f>ROUND(bitcoin_futures!D255/bitcoin_futures!B255, 0)</f>
        <v>1754</v>
      </c>
      <c r="C251">
        <f t="shared" si="39"/>
        <v>1746</v>
      </c>
      <c r="D251">
        <f t="shared" si="39"/>
        <v>91018.98000000001</v>
      </c>
      <c r="E251">
        <f t="shared" si="33"/>
        <v>-28335</v>
      </c>
      <c r="F251">
        <f>'Future Returns'!S251*F$4</f>
        <v>25537.5</v>
      </c>
      <c r="H251">
        <f t="shared" si="34"/>
        <v>70389.840000000127</v>
      </c>
      <c r="J251">
        <f>(C251-C250)*bitcoin_futures!B255</f>
        <v>0</v>
      </c>
      <c r="K251">
        <f>C251*bitcoin_futures!B255</f>
        <v>99382.32</v>
      </c>
      <c r="L251">
        <f t="shared" si="35"/>
        <v>-1396.7999999999884</v>
      </c>
      <c r="N251">
        <f>-'Future CF'!Q251</f>
        <v>1745</v>
      </c>
      <c r="P251">
        <f t="shared" si="31"/>
        <v>71047.320000000007</v>
      </c>
      <c r="Q251">
        <f t="shared" si="36"/>
        <v>348.20000000001164</v>
      </c>
      <c r="R251">
        <f t="shared" si="32"/>
        <v>1745</v>
      </c>
      <c r="S251">
        <f t="shared" si="37"/>
        <v>4.9009589665030516E-3</v>
      </c>
      <c r="T251">
        <f>S251-(bitcoin_futures!S255/100/360)</f>
        <v>4.7808756331697184E-3</v>
      </c>
      <c r="V251">
        <f>-'Future Returns'!Q251+Compare_IBIT_to_BTC!B250</f>
        <v>3.2227076279940196E-3</v>
      </c>
    </row>
    <row r="252" spans="1:22" s="3" customFormat="1">
      <c r="A252" s="3" t="str">
        <f>bitcoin_futures!A256</f>
        <v>13.12.2024</v>
      </c>
      <c r="B252">
        <f>ROUND(bitcoin_futures!D256/bitcoin_futures!B256, 0)</f>
        <v>1755</v>
      </c>
      <c r="C252" s="3">
        <f>B252</f>
        <v>1755</v>
      </c>
      <c r="D252" s="3">
        <f>B252*bitcoin_futures!B256</f>
        <v>101632.04999999999</v>
      </c>
      <c r="E252">
        <f t="shared" si="33"/>
        <v>-30230</v>
      </c>
      <c r="F252" s="3">
        <f>'Future Returns'!S252*F$4</f>
        <v>25457.5</v>
      </c>
      <c r="H252">
        <f t="shared" si="34"/>
        <v>70223.380000000107</v>
      </c>
      <c r="J252">
        <f>(C252-C251)*bitcoin_futures!B256</f>
        <v>521.18999999999994</v>
      </c>
      <c r="K252">
        <f>C252*bitcoin_futures!B256</f>
        <v>101632.04999999999</v>
      </c>
      <c r="L252">
        <f t="shared" si="35"/>
        <v>1728.5399999999813</v>
      </c>
      <c r="N252">
        <f>-'Future CF'!Q252</f>
        <v>-1895</v>
      </c>
      <c r="P252">
        <f t="shared" si="31"/>
        <v>71402.049999999988</v>
      </c>
      <c r="Q252">
        <f t="shared" si="36"/>
        <v>-166.46000000001868</v>
      </c>
      <c r="R252">
        <f t="shared" si="32"/>
        <v>-1373.81</v>
      </c>
      <c r="S252">
        <f t="shared" si="37"/>
        <v>-2.3313056137746566E-3</v>
      </c>
      <c r="T252">
        <f>S252-(bitcoin_futures!S256/100/360)</f>
        <v>-2.4508056137746564E-3</v>
      </c>
      <c r="V252">
        <f>-'Future Returns'!Q252+Compare_IBIT_to_BTC!B251</f>
        <v>-1.4807300286266006E-3</v>
      </c>
    </row>
    <row r="253" spans="1:22">
      <c r="A253" t="str">
        <f>bitcoin_futures!A257</f>
        <v>16.12.2024</v>
      </c>
      <c r="B253">
        <f>ROUND(bitcoin_futures!D257/bitcoin_futures!B257, 0)</f>
        <v>1765</v>
      </c>
      <c r="C253">
        <f t="shared" ref="C253:D274" si="40">C$252</f>
        <v>1755</v>
      </c>
      <c r="D253">
        <f t="shared" si="40"/>
        <v>101632.04999999999</v>
      </c>
      <c r="E253">
        <f t="shared" si="33"/>
        <v>-34655</v>
      </c>
      <c r="F253">
        <f>'Future Returns'!S253*F$4</f>
        <v>25956.25</v>
      </c>
      <c r="H253">
        <f t="shared" si="34"/>
        <v>69852.430000000109</v>
      </c>
      <c r="J253">
        <f>(C253-C252)*bitcoin_futures!B257</f>
        <v>0</v>
      </c>
      <c r="K253">
        <f>C253*bitcoin_futures!B257</f>
        <v>105686.09999999999</v>
      </c>
      <c r="L253">
        <f t="shared" si="35"/>
        <v>4054.0500000000029</v>
      </c>
      <c r="N253">
        <f>-'Future CF'!Q253</f>
        <v>-4425</v>
      </c>
      <c r="P253">
        <f t="shared" si="31"/>
        <v>71031.099999999991</v>
      </c>
      <c r="Q253">
        <f t="shared" si="36"/>
        <v>-370.94999999999709</v>
      </c>
      <c r="R253">
        <f t="shared" si="32"/>
        <v>-4425</v>
      </c>
      <c r="S253">
        <f t="shared" si="37"/>
        <v>-5.222360346383445E-3</v>
      </c>
      <c r="T253">
        <f>S253-(bitcoin_futures!S257/100/360)</f>
        <v>-5.3421381241612227E-3</v>
      </c>
      <c r="V253">
        <f>-'Future Returns'!Q253+Compare_IBIT_to_BTC!B252</f>
        <v>-2.73030923920526E-3</v>
      </c>
    </row>
    <row r="254" spans="1:22">
      <c r="A254" t="str">
        <f>bitcoin_futures!A258</f>
        <v>17.12.2024</v>
      </c>
      <c r="B254">
        <f>ROUND(bitcoin_futures!D258/bitcoin_futures!B258, 0)</f>
        <v>1754</v>
      </c>
      <c r="C254">
        <f t="shared" si="40"/>
        <v>1755</v>
      </c>
      <c r="D254">
        <f t="shared" si="40"/>
        <v>101632.04999999999</v>
      </c>
      <c r="E254">
        <f t="shared" si="33"/>
        <v>-35300</v>
      </c>
      <c r="F254">
        <f>'Future Returns'!S254*F$4</f>
        <v>27062.5</v>
      </c>
      <c r="H254">
        <f t="shared" si="34"/>
        <v>70102.480000000112</v>
      </c>
      <c r="J254">
        <f>(C254-C253)*bitcoin_futures!B258</f>
        <v>0</v>
      </c>
      <c r="K254">
        <f>C254*bitcoin_futures!B258</f>
        <v>106581.15</v>
      </c>
      <c r="L254">
        <f t="shared" si="35"/>
        <v>895.05000000000291</v>
      </c>
      <c r="N254">
        <f>-'Future CF'!Q254</f>
        <v>-645</v>
      </c>
      <c r="P254">
        <f t="shared" si="31"/>
        <v>71281.149999999994</v>
      </c>
      <c r="Q254">
        <f t="shared" si="36"/>
        <v>250.05000000000291</v>
      </c>
      <c r="R254">
        <f t="shared" si="32"/>
        <v>-645</v>
      </c>
      <c r="S254">
        <f t="shared" si="37"/>
        <v>3.5079400374433203E-3</v>
      </c>
      <c r="T254">
        <f>S254-(bitcoin_futures!S258/100/360)</f>
        <v>3.3876622596655426E-3</v>
      </c>
      <c r="V254">
        <f>-'Future Returns'!Q254+Compare_IBIT_to_BTC!B253</f>
        <v>2.5105176324224238E-3</v>
      </c>
    </row>
    <row r="255" spans="1:22">
      <c r="A255" t="str">
        <f>bitcoin_futures!A259</f>
        <v>18.12.2024</v>
      </c>
      <c r="B255">
        <f>ROUND(bitcoin_futures!D259/bitcoin_futures!B259, 0)</f>
        <v>1772</v>
      </c>
      <c r="C255">
        <f t="shared" si="40"/>
        <v>1755</v>
      </c>
      <c r="D255">
        <f t="shared" si="40"/>
        <v>101632.04999999999</v>
      </c>
      <c r="E255">
        <f t="shared" si="33"/>
        <v>-28565</v>
      </c>
      <c r="F255">
        <f>'Future Returns'!S255*F$4</f>
        <v>27223.75</v>
      </c>
      <c r="H255">
        <f t="shared" si="34"/>
        <v>70607.230000000112</v>
      </c>
      <c r="J255">
        <f>(C255-C254)*bitcoin_futures!B259</f>
        <v>0</v>
      </c>
      <c r="K255">
        <f>C255*bitcoin_futures!B259</f>
        <v>100350.9</v>
      </c>
      <c r="L255">
        <f t="shared" si="35"/>
        <v>-6230.25</v>
      </c>
      <c r="N255">
        <f>-'Future CF'!Q255</f>
        <v>6735</v>
      </c>
      <c r="P255">
        <f t="shared" si="31"/>
        <v>71785.899999999994</v>
      </c>
      <c r="Q255">
        <f t="shared" si="36"/>
        <v>504.75</v>
      </c>
      <c r="R255">
        <f t="shared" si="32"/>
        <v>6735</v>
      </c>
      <c r="S255">
        <f t="shared" si="37"/>
        <v>7.031325093089312E-3</v>
      </c>
      <c r="T255">
        <f>S255-(bitcoin_futures!S259/100/360)</f>
        <v>6.911436204200423E-3</v>
      </c>
      <c r="V255">
        <f>-'Future Returns'!Q255+Compare_IBIT_to_BTC!B254</f>
        <v>3.3931111359386326E-3</v>
      </c>
    </row>
    <row r="256" spans="1:22">
      <c r="A256" t="str">
        <f>bitcoin_futures!A260</f>
        <v>19.12.2024</v>
      </c>
      <c r="B256">
        <f>ROUND(bitcoin_futures!D260/bitcoin_futures!B260, 0)</f>
        <v>1763</v>
      </c>
      <c r="C256">
        <f t="shared" si="40"/>
        <v>1755</v>
      </c>
      <c r="D256">
        <f t="shared" si="40"/>
        <v>101632.04999999999</v>
      </c>
      <c r="E256">
        <f t="shared" si="33"/>
        <v>-23905</v>
      </c>
      <c r="F256">
        <f>'Future Returns'!S256*F$4</f>
        <v>25540</v>
      </c>
      <c r="H256">
        <f t="shared" si="34"/>
        <v>70949.930000000109</v>
      </c>
      <c r="J256">
        <f>(C256-C255)*bitcoin_futures!B260</f>
        <v>0</v>
      </c>
      <c r="K256">
        <f>C256*bitcoin_futures!B260</f>
        <v>96033.599999999991</v>
      </c>
      <c r="L256">
        <f t="shared" si="35"/>
        <v>-4317.3000000000029</v>
      </c>
      <c r="N256">
        <f>-'Future CF'!Q256</f>
        <v>4660</v>
      </c>
      <c r="P256">
        <f t="shared" si="31"/>
        <v>72128.599999999991</v>
      </c>
      <c r="Q256">
        <f t="shared" si="36"/>
        <v>342.69999999999709</v>
      </c>
      <c r="R256">
        <f t="shared" si="32"/>
        <v>4660</v>
      </c>
      <c r="S256">
        <f t="shared" si="37"/>
        <v>4.7512359868345858E-3</v>
      </c>
      <c r="T256">
        <f>S256-(bitcoin_futures!S260/100/360)</f>
        <v>4.6317915423901412E-3</v>
      </c>
      <c r="V256">
        <f>-'Future Returns'!Q256+Compare_IBIT_to_BTC!B255</f>
        <v>2.5926863278884216E-3</v>
      </c>
    </row>
    <row r="257" spans="1:22">
      <c r="A257" t="str">
        <f>bitcoin_futures!A261</f>
        <v>20.12.2024</v>
      </c>
      <c r="B257">
        <f>ROUND(bitcoin_futures!D261/bitcoin_futures!B261, 0)</f>
        <v>1767</v>
      </c>
      <c r="C257">
        <f t="shared" si="40"/>
        <v>1755</v>
      </c>
      <c r="D257">
        <f t="shared" si="40"/>
        <v>101632.04999999999</v>
      </c>
      <c r="E257">
        <f t="shared" si="33"/>
        <v>-24180</v>
      </c>
      <c r="F257">
        <f>'Future Returns'!S257*F$4</f>
        <v>24375</v>
      </c>
      <c r="H257">
        <f t="shared" si="34"/>
        <v>70832.880000000121</v>
      </c>
      <c r="J257">
        <f>(C257-C256)*bitcoin_futures!B261</f>
        <v>0</v>
      </c>
      <c r="K257">
        <f>C257*bitcoin_futures!B261</f>
        <v>96191.55</v>
      </c>
      <c r="L257">
        <f t="shared" si="35"/>
        <v>157.95000000001164</v>
      </c>
      <c r="N257">
        <f>-'Future CF'!Q257</f>
        <v>-275</v>
      </c>
      <c r="P257">
        <f t="shared" si="31"/>
        <v>72011.55</v>
      </c>
      <c r="Q257">
        <f t="shared" si="36"/>
        <v>-117.04999999998836</v>
      </c>
      <c r="R257">
        <f t="shared" si="32"/>
        <v>-275</v>
      </c>
      <c r="S257">
        <f t="shared" si="37"/>
        <v>-1.6254336977885957E-3</v>
      </c>
      <c r="T257">
        <f>S257-(bitcoin_futures!S261/100/360)</f>
        <v>-1.7436836977885958E-3</v>
      </c>
      <c r="V257">
        <f>-'Future Returns'!Q257+Compare_IBIT_to_BTC!B256</f>
        <v>-1.1757759784074952E-3</v>
      </c>
    </row>
    <row r="258" spans="1:22">
      <c r="A258" t="str">
        <f>bitcoin_futures!A262</f>
        <v>23.12.2024</v>
      </c>
      <c r="B258">
        <f>ROUND(bitcoin_futures!D262/bitcoin_futures!B262, 0)</f>
        <v>1755</v>
      </c>
      <c r="C258">
        <f t="shared" si="40"/>
        <v>1755</v>
      </c>
      <c r="D258">
        <f t="shared" si="40"/>
        <v>101632.04999999999</v>
      </c>
      <c r="E258">
        <f t="shared" si="33"/>
        <v>-20575</v>
      </c>
      <c r="F258">
        <f>'Future Returns'!S258*F$4</f>
        <v>24443.75</v>
      </c>
      <c r="H258">
        <f t="shared" si="34"/>
        <v>71033.180000000109</v>
      </c>
      <c r="J258">
        <f>(C258-C257)*bitcoin_futures!B262</f>
        <v>0</v>
      </c>
      <c r="K258">
        <f>C258*bitcoin_futures!B262</f>
        <v>92786.849999999991</v>
      </c>
      <c r="L258">
        <f t="shared" si="35"/>
        <v>-3404.7000000000116</v>
      </c>
      <c r="N258">
        <f>-'Future CF'!Q258</f>
        <v>3605</v>
      </c>
      <c r="P258">
        <f t="shared" si="31"/>
        <v>72211.849999999991</v>
      </c>
      <c r="Q258">
        <f t="shared" si="36"/>
        <v>200.29999999998836</v>
      </c>
      <c r="R258">
        <f t="shared" si="32"/>
        <v>3605</v>
      </c>
      <c r="S258">
        <f t="shared" si="37"/>
        <v>2.7737829732930037E-3</v>
      </c>
      <c r="T258">
        <f>S258-(bitcoin_futures!S262/100/360)</f>
        <v>2.6540051955152261E-3</v>
      </c>
      <c r="V258">
        <f>-'Future Returns'!Q258+Compare_IBIT_to_BTC!B257</f>
        <v>1.4753647231449951E-3</v>
      </c>
    </row>
    <row r="259" spans="1:22">
      <c r="A259" t="str">
        <f>bitcoin_futures!A263</f>
        <v>24.12.2024</v>
      </c>
      <c r="B259">
        <f>ROUND(bitcoin_futures!D263/bitcoin_futures!B263, 0)</f>
        <v>1736</v>
      </c>
      <c r="C259">
        <f t="shared" si="40"/>
        <v>1755</v>
      </c>
      <c r="D259">
        <f t="shared" si="40"/>
        <v>101632.04999999999</v>
      </c>
      <c r="E259">
        <f t="shared" si="33"/>
        <v>-26725</v>
      </c>
      <c r="F259">
        <f>'Future Returns'!S259*F$4</f>
        <v>23542.5</v>
      </c>
      <c r="H259">
        <f t="shared" si="34"/>
        <v>70779.980000000112</v>
      </c>
      <c r="J259">
        <f>(C259-C258)*bitcoin_futures!B263</f>
        <v>0</v>
      </c>
      <c r="K259">
        <f>C259*bitcoin_futures!B263</f>
        <v>98683.65</v>
      </c>
      <c r="L259">
        <f t="shared" si="35"/>
        <v>5896.8000000000029</v>
      </c>
      <c r="N259">
        <f>-'Future CF'!Q259</f>
        <v>-6150</v>
      </c>
      <c r="P259">
        <f t="shared" si="31"/>
        <v>71958.649999999994</v>
      </c>
      <c r="Q259">
        <f t="shared" si="36"/>
        <v>-253.19999999999709</v>
      </c>
      <c r="R259">
        <f t="shared" si="32"/>
        <v>-6150</v>
      </c>
      <c r="S259">
        <f t="shared" si="37"/>
        <v>-3.5186874684280086E-3</v>
      </c>
      <c r="T259">
        <f>S259-(bitcoin_futures!S263/100/360)</f>
        <v>-3.6382985795391197E-3</v>
      </c>
      <c r="V259">
        <f>-'Future Returns'!Q259+Compare_IBIT_to_BTC!B258</f>
        <v>-1.7553137996250134E-3</v>
      </c>
    </row>
    <row r="260" spans="1:22">
      <c r="A260" t="str">
        <f>bitcoin_futures!A264</f>
        <v>25.12.2024</v>
      </c>
      <c r="B260">
        <f>ROUND(bitcoin_futures!D264/bitcoin_futures!B264, 0)</f>
        <v>1762</v>
      </c>
      <c r="C260">
        <f t="shared" si="40"/>
        <v>1755</v>
      </c>
      <c r="D260">
        <f t="shared" si="40"/>
        <v>101632.04999999999</v>
      </c>
      <c r="E260">
        <f t="shared" si="33"/>
        <v>-26725</v>
      </c>
      <c r="F260">
        <f>'Future Returns'!S260*F$4</f>
        <v>25080</v>
      </c>
      <c r="H260">
        <f t="shared" si="34"/>
        <v>70779.980000000112</v>
      </c>
      <c r="J260">
        <f>(C260-C259)*bitcoin_futures!B264</f>
        <v>0</v>
      </c>
      <c r="K260">
        <f>C260*bitcoin_futures!B264</f>
        <v>98683.65</v>
      </c>
      <c r="L260">
        <f t="shared" si="35"/>
        <v>0</v>
      </c>
      <c r="N260">
        <f>-'Future CF'!Q260</f>
        <v>0</v>
      </c>
      <c r="P260">
        <f t="shared" si="31"/>
        <v>71958.649999999994</v>
      </c>
      <c r="Q260">
        <f t="shared" si="36"/>
        <v>0</v>
      </c>
      <c r="R260">
        <f t="shared" si="32"/>
        <v>0</v>
      </c>
      <c r="S260">
        <f t="shared" si="37"/>
        <v>0</v>
      </c>
      <c r="T260">
        <f>S260-(bitcoin_futures!S264/100/360)</f>
        <v>-1.1961111111111112E-4</v>
      </c>
      <c r="V260">
        <f>-'Future Returns'!Q260+Compare_IBIT_to_BTC!B259</f>
        <v>0</v>
      </c>
    </row>
    <row r="261" spans="1:22">
      <c r="A261" t="str">
        <f>bitcoin_futures!A265</f>
        <v>26.12.2024</v>
      </c>
      <c r="B261">
        <f>ROUND(bitcoin_futures!D265/bitcoin_futures!B265, 0)</f>
        <v>1760</v>
      </c>
      <c r="C261">
        <f t="shared" si="40"/>
        <v>1755</v>
      </c>
      <c r="D261">
        <f t="shared" si="40"/>
        <v>101632.04999999999</v>
      </c>
      <c r="E261">
        <f t="shared" si="33"/>
        <v>-22910</v>
      </c>
      <c r="F261">
        <f>'Future Returns'!S261*F$4</f>
        <v>25080</v>
      </c>
      <c r="H261">
        <f t="shared" si="34"/>
        <v>71207.830000000118</v>
      </c>
      <c r="J261">
        <f>(C261-C260)*bitcoin_futures!B265</f>
        <v>0</v>
      </c>
      <c r="K261">
        <f>C261*bitcoin_futures!B265</f>
        <v>95296.5</v>
      </c>
      <c r="L261">
        <f t="shared" si="35"/>
        <v>-3387.1499999999942</v>
      </c>
      <c r="N261">
        <f>-'Future CF'!Q261</f>
        <v>3815</v>
      </c>
      <c r="P261">
        <f t="shared" si="31"/>
        <v>72386.5</v>
      </c>
      <c r="Q261">
        <f t="shared" si="36"/>
        <v>427.85000000000582</v>
      </c>
      <c r="R261">
        <f t="shared" si="32"/>
        <v>3815</v>
      </c>
      <c r="S261">
        <f t="shared" si="37"/>
        <v>5.9106325074427665E-3</v>
      </c>
      <c r="T261">
        <f>S261-(bitcoin_futures!S265/100/360)</f>
        <v>5.7915769518872111E-3</v>
      </c>
      <c r="V261">
        <f>-'Future Returns'!Q261+Compare_IBIT_to_BTC!B260</f>
        <v>3.7049944534594051E-3</v>
      </c>
    </row>
    <row r="262" spans="1:22">
      <c r="A262" t="str">
        <f>bitcoin_futures!A266</f>
        <v>27.12.2024</v>
      </c>
      <c r="B262">
        <f>ROUND(bitcoin_futures!D266/bitcoin_futures!B266, 0)</f>
        <v>1758</v>
      </c>
      <c r="C262">
        <f t="shared" si="40"/>
        <v>1755</v>
      </c>
      <c r="D262">
        <f t="shared" si="40"/>
        <v>101632.04999999999</v>
      </c>
      <c r="E262">
        <f t="shared" si="33"/>
        <v>-21715</v>
      </c>
      <c r="F262">
        <f>'Future Returns'!S262*F$4</f>
        <v>24126.25</v>
      </c>
      <c r="H262">
        <f t="shared" si="34"/>
        <v>71314.730000000112</v>
      </c>
      <c r="J262">
        <f>(C262-C261)*bitcoin_futures!B266</f>
        <v>0</v>
      </c>
      <c r="K262">
        <f>C262*bitcoin_futures!B266</f>
        <v>94208.4</v>
      </c>
      <c r="L262">
        <f t="shared" si="35"/>
        <v>-1088.1000000000058</v>
      </c>
      <c r="N262">
        <f>-'Future CF'!Q262</f>
        <v>1195</v>
      </c>
      <c r="P262">
        <f t="shared" si="31"/>
        <v>72493.399999999994</v>
      </c>
      <c r="Q262">
        <f t="shared" si="36"/>
        <v>106.89999999999418</v>
      </c>
      <c r="R262">
        <f t="shared" si="32"/>
        <v>1195</v>
      </c>
      <c r="S262">
        <f t="shared" si="37"/>
        <v>1.4746169996164367E-3</v>
      </c>
      <c r="T262">
        <f>S262-(bitcoin_futures!S266/100/360)</f>
        <v>1.3551725551719923E-3</v>
      </c>
      <c r="V262">
        <f>-'Future Returns'!Q262+Compare_IBIT_to_BTC!B261</f>
        <v>9.6473021226302184E-4</v>
      </c>
    </row>
    <row r="263" spans="1:22">
      <c r="A263" t="str">
        <f>bitcoin_futures!A267</f>
        <v>30.12.2024</v>
      </c>
      <c r="B263">
        <f>ROUND(bitcoin_futures!D267/bitcoin_futures!B267, 0)</f>
        <v>1764</v>
      </c>
      <c r="C263">
        <f t="shared" si="40"/>
        <v>1755</v>
      </c>
      <c r="D263">
        <f t="shared" si="40"/>
        <v>101632.04999999999</v>
      </c>
      <c r="E263">
        <f t="shared" si="33"/>
        <v>-21360</v>
      </c>
      <c r="F263">
        <f>'Future Returns'!S263*F$4</f>
        <v>23827.5</v>
      </c>
      <c r="H263">
        <f t="shared" si="34"/>
        <v>71441.580000000118</v>
      </c>
      <c r="J263">
        <f>(C263-C262)*bitcoin_futures!B267</f>
        <v>0</v>
      </c>
      <c r="K263">
        <f>C263*bitcoin_futures!B267</f>
        <v>93980.25</v>
      </c>
      <c r="L263">
        <f t="shared" si="35"/>
        <v>-228.14999999999418</v>
      </c>
      <c r="N263">
        <f>-'Future CF'!Q263</f>
        <v>355</v>
      </c>
      <c r="P263">
        <f t="shared" si="31"/>
        <v>72620.25</v>
      </c>
      <c r="Q263">
        <f t="shared" si="36"/>
        <v>126.85000000000582</v>
      </c>
      <c r="R263">
        <f t="shared" si="32"/>
        <v>355</v>
      </c>
      <c r="S263">
        <f t="shared" si="37"/>
        <v>1.7467579635157661E-3</v>
      </c>
      <c r="T263">
        <f>S263-(bitcoin_futures!S267/100/360)</f>
        <v>1.6270079635157661E-3</v>
      </c>
      <c r="V263">
        <f>-'Future Returns'!Q263+Compare_IBIT_to_BTC!B262</f>
        <v>1.3029292913655974E-3</v>
      </c>
    </row>
    <row r="264" spans="1:22">
      <c r="A264" t="str">
        <f>bitcoin_futures!A268</f>
        <v>31.12.2024</v>
      </c>
      <c r="B264">
        <f>ROUND(bitcoin_futures!D268/bitcoin_futures!B268, 0)</f>
        <v>1767</v>
      </c>
      <c r="C264">
        <f t="shared" si="40"/>
        <v>1755</v>
      </c>
      <c r="D264">
        <f t="shared" si="40"/>
        <v>101632.04999999999</v>
      </c>
      <c r="E264">
        <f t="shared" si="33"/>
        <v>-20525</v>
      </c>
      <c r="F264">
        <f>'Future Returns'!S264*F$4</f>
        <v>23738.75</v>
      </c>
      <c r="H264">
        <f t="shared" si="34"/>
        <v>71399.080000000118</v>
      </c>
      <c r="J264">
        <f>(C264-C263)*bitcoin_futures!B268</f>
        <v>0</v>
      </c>
      <c r="K264">
        <f>C264*bitcoin_futures!B268</f>
        <v>93102.75</v>
      </c>
      <c r="L264">
        <f t="shared" si="35"/>
        <v>-877.5</v>
      </c>
      <c r="N264">
        <f>-'Future CF'!Q264</f>
        <v>835</v>
      </c>
      <c r="P264">
        <f t="shared" si="31"/>
        <v>72577.75</v>
      </c>
      <c r="Q264">
        <f t="shared" si="36"/>
        <v>-42.5</v>
      </c>
      <c r="R264">
        <f t="shared" si="32"/>
        <v>835</v>
      </c>
      <c r="S264">
        <f t="shared" si="37"/>
        <v>-5.8557891364777778E-4</v>
      </c>
      <c r="T264">
        <f>S264-(bitcoin_futures!S268/100/360)</f>
        <v>-7.0446780253666664E-4</v>
      </c>
      <c r="V264">
        <f>-'Future Returns'!Q264+Compare_IBIT_to_BTC!B263</f>
        <v>-5.4342906839600219E-4</v>
      </c>
    </row>
    <row r="265" spans="1:22">
      <c r="A265" t="str">
        <f>bitcoin_futures!A269</f>
        <v>01.01.2025</v>
      </c>
      <c r="B265">
        <f>ROUND(bitcoin_futures!D269/bitcoin_futures!B269, 0)</f>
        <v>1782</v>
      </c>
      <c r="C265">
        <f t="shared" si="40"/>
        <v>1755</v>
      </c>
      <c r="D265">
        <f t="shared" si="40"/>
        <v>101632.04999999999</v>
      </c>
      <c r="E265">
        <f t="shared" si="33"/>
        <v>-20525</v>
      </c>
      <c r="F265">
        <f>'Future Returns'!S265*F$4</f>
        <v>23530</v>
      </c>
      <c r="H265">
        <f t="shared" si="34"/>
        <v>71399.080000000118</v>
      </c>
      <c r="J265">
        <f>(C265-C264)*bitcoin_futures!B269</f>
        <v>0</v>
      </c>
      <c r="K265">
        <f>C265*bitcoin_futures!B269</f>
        <v>93102.75</v>
      </c>
      <c r="L265">
        <f t="shared" si="35"/>
        <v>0</v>
      </c>
      <c r="N265">
        <f>-'Future CF'!Q265</f>
        <v>0</v>
      </c>
      <c r="P265">
        <f t="shared" si="31"/>
        <v>72577.75</v>
      </c>
      <c r="Q265">
        <f t="shared" si="36"/>
        <v>0</v>
      </c>
      <c r="R265">
        <f t="shared" si="32"/>
        <v>0</v>
      </c>
      <c r="S265">
        <f t="shared" si="37"/>
        <v>0</v>
      </c>
      <c r="T265">
        <f>S265-(bitcoin_futures!S269/100/360)</f>
        <v>-1.188888888888889E-4</v>
      </c>
      <c r="V265">
        <f>-'Future Returns'!Q265+Compare_IBIT_to_BTC!B264</f>
        <v>0</v>
      </c>
    </row>
    <row r="266" spans="1:22">
      <c r="A266" t="str">
        <f>bitcoin_futures!A270</f>
        <v>02.01.2025</v>
      </c>
      <c r="B266">
        <f>ROUND(bitcoin_futures!D270/bitcoin_futures!B270, 0)</f>
        <v>1761</v>
      </c>
      <c r="C266">
        <f t="shared" si="40"/>
        <v>1755</v>
      </c>
      <c r="D266">
        <f t="shared" si="40"/>
        <v>101632.04999999999</v>
      </c>
      <c r="E266">
        <f t="shared" si="33"/>
        <v>-24595</v>
      </c>
      <c r="F266">
        <f>'Future Returns'!S266*F$4</f>
        <v>23530</v>
      </c>
      <c r="H266">
        <f t="shared" si="34"/>
        <v>71400.680000000109</v>
      </c>
      <c r="J266">
        <f>(C266-C265)*bitcoin_futures!B270</f>
        <v>0</v>
      </c>
      <c r="K266">
        <f>C266*bitcoin_futures!B270</f>
        <v>97174.349999999991</v>
      </c>
      <c r="L266">
        <f t="shared" si="35"/>
        <v>4071.5999999999913</v>
      </c>
      <c r="N266">
        <f>-'Future CF'!Q266</f>
        <v>-4070</v>
      </c>
      <c r="P266">
        <f t="shared" si="31"/>
        <v>72579.349999999991</v>
      </c>
      <c r="Q266">
        <f t="shared" si="36"/>
        <v>1.5999999999912689</v>
      </c>
      <c r="R266">
        <f t="shared" si="32"/>
        <v>-4070</v>
      </c>
      <c r="S266">
        <f t="shared" si="37"/>
        <v>2.2044837822207957E-5</v>
      </c>
      <c r="T266">
        <f>S266-(bitcoin_futures!S270/100/360)</f>
        <v>-9.7260717733347609E-5</v>
      </c>
      <c r="V266">
        <f>-'Future Returns'!Q266+Compare_IBIT_to_BTC!B265</f>
        <v>4.8965905918327973E-4</v>
      </c>
    </row>
    <row r="267" spans="1:22">
      <c r="A267" t="str">
        <f>bitcoin_futures!A271</f>
        <v>03.01.2025</v>
      </c>
      <c r="B267">
        <f>ROUND(bitcoin_futures!D271/bitcoin_futures!B271, 0)</f>
        <v>1760</v>
      </c>
      <c r="C267">
        <f t="shared" si="40"/>
        <v>1755</v>
      </c>
      <c r="D267">
        <f t="shared" si="40"/>
        <v>101632.04999999999</v>
      </c>
      <c r="E267">
        <f t="shared" si="33"/>
        <v>-25635</v>
      </c>
      <c r="F267">
        <f>'Future Returns'!S267*F$4</f>
        <v>24547.5</v>
      </c>
      <c r="H267">
        <f t="shared" si="34"/>
        <v>71396.130000000121</v>
      </c>
      <c r="J267">
        <f>(C267-C266)*bitcoin_futures!B271</f>
        <v>0</v>
      </c>
      <c r="K267">
        <f>C267*bitcoin_futures!B271</f>
        <v>98209.8</v>
      </c>
      <c r="L267">
        <f t="shared" si="35"/>
        <v>1035.4500000000116</v>
      </c>
      <c r="N267">
        <f>-'Future CF'!Q267</f>
        <v>-1040</v>
      </c>
      <c r="P267">
        <f t="shared" si="31"/>
        <v>72574.8</v>
      </c>
      <c r="Q267">
        <f t="shared" si="36"/>
        <v>-4.5499999999883585</v>
      </c>
      <c r="R267">
        <f t="shared" si="32"/>
        <v>-1040</v>
      </c>
      <c r="S267">
        <f t="shared" si="37"/>
        <v>-6.2693937840522585E-5</v>
      </c>
      <c r="T267">
        <f>S267-(bitcoin_futures!S271/100/360)</f>
        <v>-1.814439378405226E-4</v>
      </c>
      <c r="V267">
        <f>-'Future Returns'!Q267+Compare_IBIT_to_BTC!B266</f>
        <v>6.3879719399428242E-5</v>
      </c>
    </row>
    <row r="268" spans="1:22">
      <c r="A268" t="str">
        <f>bitcoin_futures!A272</f>
        <v>06.01.2025</v>
      </c>
      <c r="B268">
        <f>ROUND(bitcoin_futures!D272/bitcoin_futures!B272, 0)</f>
        <v>1756</v>
      </c>
      <c r="C268">
        <f t="shared" si="40"/>
        <v>1755</v>
      </c>
      <c r="D268">
        <f t="shared" si="40"/>
        <v>101632.04999999999</v>
      </c>
      <c r="E268">
        <f t="shared" si="33"/>
        <v>-29555</v>
      </c>
      <c r="F268">
        <f>'Future Returns'!S268*F$4</f>
        <v>24807.5</v>
      </c>
      <c r="H268">
        <f t="shared" si="34"/>
        <v>71354.680000000124</v>
      </c>
      <c r="J268">
        <f>(C268-C267)*bitcoin_futures!B272</f>
        <v>0</v>
      </c>
      <c r="K268">
        <f>C268*bitcoin_futures!B272</f>
        <v>102088.35</v>
      </c>
      <c r="L268">
        <f t="shared" si="35"/>
        <v>3878.5500000000029</v>
      </c>
      <c r="N268">
        <f>-'Future CF'!Q268</f>
        <v>-3920</v>
      </c>
      <c r="P268">
        <f t="shared" si="31"/>
        <v>72533.350000000006</v>
      </c>
      <c r="Q268">
        <f t="shared" si="36"/>
        <v>-41.44999999999709</v>
      </c>
      <c r="R268">
        <f t="shared" si="32"/>
        <v>-3920</v>
      </c>
      <c r="S268">
        <f t="shared" si="37"/>
        <v>-5.7146126574874982E-4</v>
      </c>
      <c r="T268">
        <f>S268-(bitcoin_futures!S272/100/360)</f>
        <v>-6.9135015463763871E-4</v>
      </c>
      <c r="V268">
        <f>-'Future Returns'!Q268+Compare_IBIT_to_BTC!B267</f>
        <v>-1.1687563934922873E-5</v>
      </c>
    </row>
    <row r="269" spans="1:22">
      <c r="A269" t="str">
        <f>bitcoin_futures!A273</f>
        <v>07.01.2025</v>
      </c>
      <c r="B269">
        <f>ROUND(bitcoin_futures!D273/bitcoin_futures!B273, 0)</f>
        <v>1759</v>
      </c>
      <c r="C269">
        <f t="shared" si="40"/>
        <v>1755</v>
      </c>
      <c r="D269">
        <f t="shared" si="40"/>
        <v>101632.04999999999</v>
      </c>
      <c r="E269">
        <f t="shared" si="33"/>
        <v>-23190</v>
      </c>
      <c r="F269">
        <f>'Future Returns'!S269*F$4</f>
        <v>25787.5</v>
      </c>
      <c r="H269">
        <f t="shared" si="34"/>
        <v>71787.780000000115</v>
      </c>
      <c r="J269">
        <f>(C269-C268)*bitcoin_futures!B273</f>
        <v>0</v>
      </c>
      <c r="K269">
        <f>C269*bitcoin_futures!B273</f>
        <v>96156.45</v>
      </c>
      <c r="L269">
        <f t="shared" si="35"/>
        <v>-5931.9000000000087</v>
      </c>
      <c r="N269">
        <f>-'Future CF'!Q269</f>
        <v>6365</v>
      </c>
      <c r="P269">
        <f t="shared" si="31"/>
        <v>72966.45</v>
      </c>
      <c r="Q269">
        <f t="shared" si="36"/>
        <v>433.09999999999127</v>
      </c>
      <c r="R269">
        <f t="shared" si="32"/>
        <v>6365</v>
      </c>
      <c r="S269">
        <f t="shared" si="37"/>
        <v>5.9356046511786073E-3</v>
      </c>
      <c r="T269">
        <f>S269-(bitcoin_futures!S273/100/360)</f>
        <v>5.8160213178452737E-3</v>
      </c>
      <c r="V269">
        <f>-'Future Returns'!Q269+Compare_IBIT_to_BTC!B268</f>
        <v>3.6007003391783088E-3</v>
      </c>
    </row>
    <row r="270" spans="1:22">
      <c r="A270" t="str">
        <f>bitcoin_futures!A274</f>
        <v>08.01.2025</v>
      </c>
      <c r="B270">
        <f>ROUND(bitcoin_futures!D274/bitcoin_futures!B274, 0)</f>
        <v>1763</v>
      </c>
      <c r="C270">
        <f t="shared" si="40"/>
        <v>1755</v>
      </c>
      <c r="D270">
        <f t="shared" si="40"/>
        <v>101632.04999999999</v>
      </c>
      <c r="E270">
        <f t="shared" si="33"/>
        <v>-20635</v>
      </c>
      <c r="F270">
        <f>'Future Returns'!S270*F$4</f>
        <v>24196.25</v>
      </c>
      <c r="H270">
        <f t="shared" si="34"/>
        <v>71798.03000000013</v>
      </c>
      <c r="J270">
        <f>(C270-C269)*bitcoin_futures!B274</f>
        <v>0</v>
      </c>
      <c r="K270">
        <f>C270*bitcoin_futures!B274</f>
        <v>93611.700000000012</v>
      </c>
      <c r="L270">
        <f t="shared" si="35"/>
        <v>-2544.7499999999854</v>
      </c>
      <c r="N270">
        <f>-'Future CF'!Q270</f>
        <v>2555</v>
      </c>
      <c r="P270">
        <f t="shared" ref="P270:P311" si="41">K270+E270</f>
        <v>72976.700000000012</v>
      </c>
      <c r="Q270">
        <f t="shared" si="36"/>
        <v>10.250000000014552</v>
      </c>
      <c r="R270">
        <f t="shared" ref="R270:R310" si="42">P270-P269-L270</f>
        <v>2555</v>
      </c>
      <c r="S270">
        <f t="shared" si="37"/>
        <v>1.4045578931377482E-4</v>
      </c>
      <c r="T270">
        <f>S270-(bitcoin_futures!S274/100/360)</f>
        <v>2.1039122647108154E-5</v>
      </c>
      <c r="V270">
        <f>-'Future Returns'!Q270+Compare_IBIT_to_BTC!B269</f>
        <v>-6.5964526642259269E-5</v>
      </c>
    </row>
    <row r="271" spans="1:22">
      <c r="A271" t="str">
        <f>bitcoin_futures!A275</f>
        <v>09.01.2025</v>
      </c>
      <c r="B271">
        <f>ROUND(bitcoin_futures!D275/bitcoin_futures!B275, 0)</f>
        <v>1719</v>
      </c>
      <c r="C271">
        <f t="shared" si="40"/>
        <v>1755</v>
      </c>
      <c r="D271">
        <f t="shared" si="40"/>
        <v>101632.04999999999</v>
      </c>
      <c r="E271">
        <f t="shared" ref="E271:E311" si="43">E270+N271</f>
        <v>-18545</v>
      </c>
      <c r="F271">
        <f>'Future Returns'!S271*F$4</f>
        <v>23557.5</v>
      </c>
      <c r="H271">
        <f t="shared" ref="H271:H311" si="44">H270+N271+L271</f>
        <v>73888.03000000013</v>
      </c>
      <c r="J271">
        <f>(C271-C270)*bitcoin_futures!B275</f>
        <v>0</v>
      </c>
      <c r="K271">
        <f>C271*bitcoin_futures!B275</f>
        <v>93611.700000000012</v>
      </c>
      <c r="L271">
        <f t="shared" ref="L271:L311" si="45">K271-K270-J271</f>
        <v>0</v>
      </c>
      <c r="N271">
        <f>-'Future CF'!Q271</f>
        <v>2090</v>
      </c>
      <c r="P271">
        <f t="shared" si="41"/>
        <v>75066.700000000012</v>
      </c>
      <c r="Q271">
        <f t="shared" si="36"/>
        <v>2090</v>
      </c>
      <c r="R271">
        <f t="shared" si="42"/>
        <v>2090</v>
      </c>
      <c r="S271">
        <f t="shared" si="37"/>
        <v>2.7841905931658108E-2</v>
      </c>
      <c r="T271">
        <f>S271-(bitcoin_futures!S275/100/360)</f>
        <v>2.7722378153880331E-2</v>
      </c>
      <c r="V271">
        <f>-'Future Returns'!Q271+Compare_IBIT_to_BTC!B270</f>
        <v>2.2179772896105274E-2</v>
      </c>
    </row>
    <row r="272" spans="1:22">
      <c r="A272" t="str">
        <f>bitcoin_futures!A276</f>
        <v>10.01.2025</v>
      </c>
      <c r="B272">
        <f>ROUND(bitcoin_futures!D276/bitcoin_futures!B276, 0)</f>
        <v>1764</v>
      </c>
      <c r="C272">
        <f t="shared" si="40"/>
        <v>1755</v>
      </c>
      <c r="D272">
        <f t="shared" si="40"/>
        <v>101632.04999999999</v>
      </c>
      <c r="E272">
        <f t="shared" si="43"/>
        <v>-21615</v>
      </c>
      <c r="F272">
        <f>'Future Returns'!S272*F$4</f>
        <v>23035</v>
      </c>
      <c r="H272">
        <f t="shared" si="44"/>
        <v>71695.53000000013</v>
      </c>
      <c r="J272">
        <f>(C272-C271)*bitcoin_futures!B276</f>
        <v>0</v>
      </c>
      <c r="K272">
        <f>C272*bitcoin_futures!B276</f>
        <v>94489.200000000012</v>
      </c>
      <c r="L272">
        <f t="shared" si="45"/>
        <v>877.5</v>
      </c>
      <c r="N272">
        <f>-'Future CF'!Q272</f>
        <v>-3070</v>
      </c>
      <c r="P272">
        <f t="shared" si="41"/>
        <v>72874.200000000012</v>
      </c>
      <c r="Q272">
        <f t="shared" ref="Q272:Q311" si="46">L272+N272</f>
        <v>-2192.5</v>
      </c>
      <c r="R272">
        <f t="shared" si="42"/>
        <v>-3070</v>
      </c>
      <c r="S272">
        <f t="shared" ref="S272:S311" si="47">Q272/P272</f>
        <v>-3.0086093569466281E-2</v>
      </c>
      <c r="T272">
        <f>S272-(bitcoin_futures!S276/100/360)</f>
        <v>-3.0205621347244058E-2</v>
      </c>
      <c r="V272">
        <f>-'Future Returns'!Q272+Compare_IBIT_to_BTC!B271</f>
        <v>-2.3945034328924641E-2</v>
      </c>
    </row>
    <row r="273" spans="1:22">
      <c r="A273" t="str">
        <f>bitcoin_futures!A277</f>
        <v>13.01.2025</v>
      </c>
      <c r="B273">
        <f>ROUND(bitcoin_futures!D277/bitcoin_futures!B277, 0)</f>
        <v>1739</v>
      </c>
      <c r="C273">
        <f t="shared" si="40"/>
        <v>1755</v>
      </c>
      <c r="D273">
        <f t="shared" si="40"/>
        <v>101632.04999999999</v>
      </c>
      <c r="E273">
        <f t="shared" si="43"/>
        <v>-20310</v>
      </c>
      <c r="F273">
        <f>'Future Returns'!S273*F$4</f>
        <v>23802.5</v>
      </c>
      <c r="H273">
        <f t="shared" si="44"/>
        <v>71912.430000000109</v>
      </c>
      <c r="J273">
        <f>(C273-C272)*bitcoin_futures!B277</f>
        <v>0</v>
      </c>
      <c r="K273">
        <f>C273*bitcoin_futures!B277</f>
        <v>93401.099999999991</v>
      </c>
      <c r="L273">
        <f t="shared" si="45"/>
        <v>-1088.1000000000204</v>
      </c>
      <c r="N273">
        <f>-'Future CF'!Q273</f>
        <v>1305</v>
      </c>
      <c r="P273">
        <f t="shared" si="41"/>
        <v>73091.099999999991</v>
      </c>
      <c r="Q273">
        <f t="shared" si="46"/>
        <v>216.89999999997963</v>
      </c>
      <c r="R273">
        <f t="shared" si="42"/>
        <v>1305</v>
      </c>
      <c r="S273">
        <f t="shared" si="47"/>
        <v>2.9675295624225061E-3</v>
      </c>
      <c r="T273">
        <f>S273-(bitcoin_futures!S277/100/360)</f>
        <v>2.8477795624225061E-3</v>
      </c>
      <c r="V273">
        <f>-'Future Returns'!Q273+Compare_IBIT_to_BTC!B272</f>
        <v>2.1909416472509369E-3</v>
      </c>
    </row>
    <row r="274" spans="1:22">
      <c r="A274" t="str">
        <f>bitcoin_futures!A278</f>
        <v>14.01.2025</v>
      </c>
      <c r="B274">
        <f>ROUND(bitcoin_futures!D278/bitcoin_futures!B278, 0)</f>
        <v>1760</v>
      </c>
      <c r="C274">
        <f t="shared" si="40"/>
        <v>1755</v>
      </c>
      <c r="D274">
        <f t="shared" si="40"/>
        <v>101632.04999999999</v>
      </c>
      <c r="E274">
        <f t="shared" si="43"/>
        <v>-23310</v>
      </c>
      <c r="F274">
        <f>'Future Returns'!S274*F$4</f>
        <v>23476.25</v>
      </c>
      <c r="H274">
        <f t="shared" si="44"/>
        <v>71737.980000000112</v>
      </c>
      <c r="J274">
        <f>(C274-C273)*bitcoin_futures!B278</f>
        <v>0</v>
      </c>
      <c r="K274">
        <f>C274*bitcoin_futures!B278</f>
        <v>96226.65</v>
      </c>
      <c r="L274">
        <f t="shared" si="45"/>
        <v>2825.5500000000029</v>
      </c>
      <c r="N274">
        <f>-'Future CF'!Q274</f>
        <v>-3000</v>
      </c>
      <c r="P274">
        <f t="shared" si="41"/>
        <v>72916.649999999994</v>
      </c>
      <c r="Q274">
        <f t="shared" si="46"/>
        <v>-174.44999999999709</v>
      </c>
      <c r="R274">
        <f t="shared" si="42"/>
        <v>-3000</v>
      </c>
      <c r="S274">
        <f t="shared" si="47"/>
        <v>-2.3924576897045749E-3</v>
      </c>
      <c r="T274">
        <f>S274-(bitcoin_futures!S278/100/360)</f>
        <v>-2.512068800815686E-3</v>
      </c>
      <c r="V274">
        <f>-'Future Returns'!Q274+Compare_IBIT_to_BTC!B273</f>
        <v>-1.6953956180898143E-3</v>
      </c>
    </row>
    <row r="275" spans="1:22" s="3" customFormat="1">
      <c r="A275" s="3" t="str">
        <f>bitcoin_futures!A279</f>
        <v>15.01.2025</v>
      </c>
      <c r="B275">
        <f>ROUND(bitcoin_futures!D279/bitcoin_futures!B279, 0)</f>
        <v>1767</v>
      </c>
      <c r="C275" s="3">
        <f>B275</f>
        <v>1767</v>
      </c>
      <c r="D275" s="3">
        <f>B275*bitcoin_futures!B279</f>
        <v>100082.88</v>
      </c>
      <c r="E275">
        <f t="shared" si="43"/>
        <v>-26465</v>
      </c>
      <c r="F275" s="3">
        <f>'Future Returns'!S275*F$4</f>
        <v>24432.5</v>
      </c>
      <c r="H275">
        <f t="shared" si="44"/>
        <v>71759.530000000115</v>
      </c>
      <c r="J275">
        <f>(C275-C274)*bitcoin_futures!B279</f>
        <v>679.68000000000006</v>
      </c>
      <c r="K275">
        <f>C275*bitcoin_futures!B279</f>
        <v>100082.88</v>
      </c>
      <c r="L275">
        <f t="shared" si="45"/>
        <v>3176.5500000000102</v>
      </c>
      <c r="N275">
        <f>-'Future CF'!Q275</f>
        <v>-3155</v>
      </c>
      <c r="P275">
        <f t="shared" si="41"/>
        <v>73617.88</v>
      </c>
      <c r="Q275">
        <f t="shared" si="46"/>
        <v>21.550000000010186</v>
      </c>
      <c r="R275">
        <f t="shared" si="42"/>
        <v>-2475.3199999999997</v>
      </c>
      <c r="S275">
        <f t="shared" si="47"/>
        <v>2.9272779927933521E-4</v>
      </c>
      <c r="T275">
        <f>S275-(bitcoin_futures!S279/100/360)</f>
        <v>1.7345002150155744E-4</v>
      </c>
      <c r="V275">
        <f>-'Future Returns'!Q275+Compare_IBIT_to_BTC!B274</f>
        <v>4.534657328806313E-4</v>
      </c>
    </row>
    <row r="276" spans="1:22">
      <c r="A276" t="str">
        <f>bitcoin_futures!A280</f>
        <v>16.01.2025</v>
      </c>
      <c r="B276">
        <f>ROUND(bitcoin_futures!D280/bitcoin_futures!B280, 0)</f>
        <v>1760</v>
      </c>
      <c r="C276">
        <f t="shared" ref="C276:D291" si="48">C$275</f>
        <v>1767</v>
      </c>
      <c r="D276">
        <f t="shared" si="48"/>
        <v>100082.88</v>
      </c>
      <c r="E276">
        <f t="shared" si="43"/>
        <v>-27110</v>
      </c>
      <c r="F276">
        <f>'Future Returns'!S276*F$4</f>
        <v>25235</v>
      </c>
      <c r="H276">
        <f t="shared" si="44"/>
        <v>71909.680000000109</v>
      </c>
      <c r="J276">
        <f>(C276-C275)*bitcoin_futures!B280</f>
        <v>0</v>
      </c>
      <c r="K276">
        <f>C276*bitcoin_futures!B280</f>
        <v>100878.03</v>
      </c>
      <c r="L276">
        <f t="shared" si="45"/>
        <v>795.14999999999418</v>
      </c>
      <c r="N276">
        <f>-'Future CF'!Q276</f>
        <v>-645</v>
      </c>
      <c r="P276">
        <f t="shared" si="41"/>
        <v>73768.03</v>
      </c>
      <c r="Q276">
        <f t="shared" si="46"/>
        <v>150.14999999999418</v>
      </c>
      <c r="R276">
        <f t="shared" si="42"/>
        <v>-645</v>
      </c>
      <c r="S276">
        <f t="shared" si="47"/>
        <v>2.0354345913804963E-3</v>
      </c>
      <c r="T276">
        <f>S276-(bitcoin_futures!S280/100/360)</f>
        <v>1.9159068136027184E-3</v>
      </c>
      <c r="V276">
        <f>-'Future Returns'!Q276+Compare_IBIT_to_BTC!B275</f>
        <v>1.55498063961479E-3</v>
      </c>
    </row>
    <row r="277" spans="1:22">
      <c r="A277" t="str">
        <f>bitcoin_futures!A281</f>
        <v>17.01.2025</v>
      </c>
      <c r="B277">
        <f>ROUND(bitcoin_futures!D281/bitcoin_futures!B281, 0)</f>
        <v>1766</v>
      </c>
      <c r="C277">
        <f t="shared" si="48"/>
        <v>1767</v>
      </c>
      <c r="D277">
        <f t="shared" si="48"/>
        <v>100082.88</v>
      </c>
      <c r="E277">
        <f t="shared" si="43"/>
        <v>-31780</v>
      </c>
      <c r="F277">
        <f>'Future Returns'!S277*F$4</f>
        <v>25396.25</v>
      </c>
      <c r="H277">
        <f t="shared" si="44"/>
        <v>71710.190000000104</v>
      </c>
      <c r="J277">
        <f>(C277-C276)*bitcoin_futures!B281</f>
        <v>0</v>
      </c>
      <c r="K277">
        <f>C277*bitcoin_futures!B281</f>
        <v>105348.54</v>
      </c>
      <c r="L277">
        <f t="shared" si="45"/>
        <v>4470.5099999999948</v>
      </c>
      <c r="N277">
        <f>-'Future CF'!Q277</f>
        <v>-4670</v>
      </c>
      <c r="P277">
        <f t="shared" si="41"/>
        <v>73568.539999999994</v>
      </c>
      <c r="Q277">
        <f t="shared" si="46"/>
        <v>-199.49000000000524</v>
      </c>
      <c r="R277">
        <f t="shared" si="42"/>
        <v>-4670</v>
      </c>
      <c r="S277">
        <f t="shared" si="47"/>
        <v>-2.711621027140205E-3</v>
      </c>
      <c r="T277">
        <f>S277-(bitcoin_futures!S281/100/360)</f>
        <v>-2.8312043604735385E-3</v>
      </c>
      <c r="V277">
        <f>-'Future Returns'!Q277+Compare_IBIT_to_BTC!B276</f>
        <v>-1.6553617456191369E-3</v>
      </c>
    </row>
    <row r="278" spans="1:22">
      <c r="A278" t="str">
        <f>bitcoin_futures!A282</f>
        <v>20.01.2025</v>
      </c>
      <c r="B278">
        <f>ROUND(bitcoin_futures!D282/bitcoin_futures!B282, 0)</f>
        <v>1741</v>
      </c>
      <c r="C278">
        <f t="shared" si="48"/>
        <v>1767</v>
      </c>
      <c r="D278">
        <f t="shared" si="48"/>
        <v>100082.88</v>
      </c>
      <c r="E278">
        <f t="shared" si="43"/>
        <v>-31780</v>
      </c>
      <c r="F278">
        <f>'Future Returns'!S278*F$4</f>
        <v>26563.75</v>
      </c>
      <c r="H278">
        <f t="shared" si="44"/>
        <v>71710.190000000104</v>
      </c>
      <c r="J278">
        <f>(C278-C277)*bitcoin_futures!B282</f>
        <v>0</v>
      </c>
      <c r="K278">
        <f>C278*bitcoin_futures!B282</f>
        <v>105348.54</v>
      </c>
      <c r="L278">
        <f t="shared" si="45"/>
        <v>0</v>
      </c>
      <c r="N278">
        <f>-'Future CF'!Q278</f>
        <v>0</v>
      </c>
      <c r="P278">
        <f t="shared" si="41"/>
        <v>73568.539999999994</v>
      </c>
      <c r="Q278">
        <f t="shared" si="46"/>
        <v>0</v>
      </c>
      <c r="R278">
        <f t="shared" si="42"/>
        <v>0</v>
      </c>
      <c r="S278">
        <f t="shared" si="47"/>
        <v>0</v>
      </c>
      <c r="T278">
        <f>S278-(bitcoin_futures!S282/100/360)</f>
        <v>-1.1958333333333333E-4</v>
      </c>
      <c r="V278">
        <f>-'Future Returns'!Q278+Compare_IBIT_to_BTC!B277</f>
        <v>0</v>
      </c>
    </row>
    <row r="279" spans="1:22">
      <c r="A279" t="str">
        <f>bitcoin_futures!A283</f>
        <v>21.01.2025</v>
      </c>
      <c r="B279">
        <f>ROUND(bitcoin_futures!D283/bitcoin_futures!B283, 0)</f>
        <v>1764</v>
      </c>
      <c r="C279">
        <f t="shared" si="48"/>
        <v>1767</v>
      </c>
      <c r="D279">
        <f t="shared" si="48"/>
        <v>100082.88</v>
      </c>
      <c r="E279">
        <f t="shared" si="43"/>
        <v>-32835</v>
      </c>
      <c r="F279">
        <f>'Future Returns'!S279*F$4</f>
        <v>26563.75</v>
      </c>
      <c r="H279">
        <f t="shared" si="44"/>
        <v>72068.79000000011</v>
      </c>
      <c r="J279">
        <f>(C279-C278)*bitcoin_futures!B283</f>
        <v>0</v>
      </c>
      <c r="K279">
        <f>C279*bitcoin_futures!B283</f>
        <v>106762.14</v>
      </c>
      <c r="L279">
        <f t="shared" si="45"/>
        <v>1413.6000000000058</v>
      </c>
      <c r="N279">
        <f>-'Future CF'!Q279</f>
        <v>-1055</v>
      </c>
      <c r="P279">
        <f t="shared" si="41"/>
        <v>73927.14</v>
      </c>
      <c r="Q279">
        <f t="shared" si="46"/>
        <v>358.60000000000582</v>
      </c>
      <c r="R279">
        <f t="shared" si="42"/>
        <v>-1055</v>
      </c>
      <c r="S279">
        <f t="shared" si="47"/>
        <v>4.8507219405485701E-3</v>
      </c>
      <c r="T279">
        <f>S279-(bitcoin_futures!S283/100/360)</f>
        <v>4.7311386072152366E-3</v>
      </c>
      <c r="V279">
        <f>-'Future Returns'!Q279+Compare_IBIT_to_BTC!B278</f>
        <v>3.4893714810840335E-3</v>
      </c>
    </row>
    <row r="280" spans="1:22">
      <c r="A280" t="str">
        <f>bitcoin_futures!A284</f>
        <v>22.01.2025</v>
      </c>
      <c r="B280">
        <f>ROUND(bitcoin_futures!D284/bitcoin_futures!B284, 0)</f>
        <v>1758</v>
      </c>
      <c r="C280">
        <f t="shared" si="48"/>
        <v>1767</v>
      </c>
      <c r="D280">
        <f t="shared" si="48"/>
        <v>100082.88</v>
      </c>
      <c r="E280">
        <f t="shared" si="43"/>
        <v>-30835</v>
      </c>
      <c r="F280">
        <f>'Future Returns'!S280*F$4</f>
        <v>26827.5</v>
      </c>
      <c r="H280">
        <f t="shared" si="44"/>
        <v>72231.110000000117</v>
      </c>
      <c r="J280">
        <f>(C280-C279)*bitcoin_futures!B284</f>
        <v>0</v>
      </c>
      <c r="K280">
        <f>C280*bitcoin_futures!B284</f>
        <v>104924.46</v>
      </c>
      <c r="L280">
        <f t="shared" si="45"/>
        <v>-1837.679999999993</v>
      </c>
      <c r="N280">
        <f>-'Future CF'!Q280</f>
        <v>2000</v>
      </c>
      <c r="P280">
        <f t="shared" si="41"/>
        <v>74089.460000000006</v>
      </c>
      <c r="Q280">
        <f t="shared" si="46"/>
        <v>162.32000000000698</v>
      </c>
      <c r="R280">
        <f t="shared" si="42"/>
        <v>2000</v>
      </c>
      <c r="S280">
        <f t="shared" si="47"/>
        <v>2.1908649354443529E-3</v>
      </c>
      <c r="T280">
        <f>S280-(bitcoin_futures!S284/100/360)</f>
        <v>2.0710871576665752E-3</v>
      </c>
      <c r="V280">
        <f>-'Future Returns'!Q280+Compare_IBIT_to_BTC!B279</f>
        <v>1.4247485937825925E-3</v>
      </c>
    </row>
    <row r="281" spans="1:22">
      <c r="A281" t="str">
        <f>bitcoin_futures!A285</f>
        <v>23.01.2025</v>
      </c>
      <c r="B281">
        <f>ROUND(bitcoin_futures!D285/bitcoin_futures!B285, 0)</f>
        <v>1779</v>
      </c>
      <c r="C281">
        <f t="shared" si="48"/>
        <v>1767</v>
      </c>
      <c r="D281">
        <f t="shared" si="48"/>
        <v>100082.88</v>
      </c>
      <c r="E281">
        <f t="shared" si="43"/>
        <v>-29680</v>
      </c>
      <c r="F281">
        <f>'Future Returns'!S281*F$4</f>
        <v>26327.5</v>
      </c>
      <c r="H281">
        <f t="shared" si="44"/>
        <v>72343.580000000104</v>
      </c>
      <c r="J281">
        <f>(C281-C280)*bitcoin_futures!B285</f>
        <v>0</v>
      </c>
      <c r="K281">
        <f>C281*bitcoin_futures!B285</f>
        <v>103881.93</v>
      </c>
      <c r="L281">
        <f t="shared" si="45"/>
        <v>-1042.5300000000134</v>
      </c>
      <c r="N281">
        <f>-'Future CF'!Q281</f>
        <v>1155</v>
      </c>
      <c r="P281">
        <f t="shared" si="41"/>
        <v>74201.929999999993</v>
      </c>
      <c r="Q281">
        <f t="shared" si="46"/>
        <v>112.46999999998661</v>
      </c>
      <c r="R281">
        <f t="shared" si="42"/>
        <v>1155</v>
      </c>
      <c r="S281">
        <f t="shared" si="47"/>
        <v>1.515728768779823E-3</v>
      </c>
      <c r="T281">
        <f>S281-(bitcoin_futures!S285/100/360)</f>
        <v>1.3958954354464897E-3</v>
      </c>
      <c r="V281">
        <f>-'Future Returns'!Q281+Compare_IBIT_to_BTC!B280</f>
        <v>1.0316140203429046E-3</v>
      </c>
    </row>
    <row r="282" spans="1:22">
      <c r="A282" t="str">
        <f>bitcoin_futures!A286</f>
        <v>24.01.2025</v>
      </c>
      <c r="B282">
        <f>ROUND(bitcoin_futures!D286/bitcoin_futures!B286, 0)</f>
        <v>1764</v>
      </c>
      <c r="C282">
        <f t="shared" si="48"/>
        <v>1767</v>
      </c>
      <c r="D282">
        <f t="shared" si="48"/>
        <v>100082.88</v>
      </c>
      <c r="E282">
        <f t="shared" si="43"/>
        <v>-31445</v>
      </c>
      <c r="F282">
        <f>'Future Returns'!S282*F$4</f>
        <v>26038.75</v>
      </c>
      <c r="H282">
        <f t="shared" si="44"/>
        <v>72186.550000000119</v>
      </c>
      <c r="J282">
        <f>(C282-C281)*bitcoin_futures!B286</f>
        <v>0</v>
      </c>
      <c r="K282">
        <f>C282*bitcoin_futures!B286</f>
        <v>105489.90000000001</v>
      </c>
      <c r="L282">
        <f t="shared" si="45"/>
        <v>1607.9700000000157</v>
      </c>
      <c r="N282">
        <f>-'Future CF'!Q282</f>
        <v>-1765</v>
      </c>
      <c r="P282">
        <f t="shared" si="41"/>
        <v>74044.900000000009</v>
      </c>
      <c r="Q282">
        <f t="shared" si="46"/>
        <v>-157.02999999998428</v>
      </c>
      <c r="R282">
        <f t="shared" si="42"/>
        <v>-1765</v>
      </c>
      <c r="S282">
        <f t="shared" si="47"/>
        <v>-2.1207402535486477E-3</v>
      </c>
      <c r="T282">
        <f>S282-(bitcoin_futures!S286/100/360)</f>
        <v>-2.2408513646597589E-3</v>
      </c>
      <c r="V282">
        <f>-'Future Returns'!Q282+Compare_IBIT_to_BTC!B281</f>
        <v>-1.4670750114997091E-3</v>
      </c>
    </row>
    <row r="283" spans="1:22">
      <c r="A283" t="str">
        <f>bitcoin_futures!A287</f>
        <v>27.01.2025</v>
      </c>
      <c r="B283">
        <f>ROUND(bitcoin_futures!D287/bitcoin_futures!B287, 0)</f>
        <v>1741</v>
      </c>
      <c r="C283">
        <f t="shared" si="48"/>
        <v>1767</v>
      </c>
      <c r="D283">
        <f t="shared" si="48"/>
        <v>100082.88</v>
      </c>
      <c r="E283">
        <f t="shared" si="43"/>
        <v>-27735</v>
      </c>
      <c r="F283">
        <f>'Future Returns'!S283*F$4</f>
        <v>26480</v>
      </c>
      <c r="H283">
        <f t="shared" si="44"/>
        <v>72309.54000000011</v>
      </c>
      <c r="J283">
        <f>(C283-C282)*bitcoin_futures!B287</f>
        <v>0</v>
      </c>
      <c r="K283">
        <f>C283*bitcoin_futures!B287</f>
        <v>101902.89</v>
      </c>
      <c r="L283">
        <f t="shared" si="45"/>
        <v>-3587.0100000000093</v>
      </c>
      <c r="N283">
        <f>-'Future CF'!Q283</f>
        <v>3710</v>
      </c>
      <c r="P283">
        <f t="shared" si="41"/>
        <v>74167.89</v>
      </c>
      <c r="Q283">
        <f t="shared" si="46"/>
        <v>122.98999999999069</v>
      </c>
      <c r="R283">
        <f t="shared" si="42"/>
        <v>3710</v>
      </c>
      <c r="S283">
        <f t="shared" si="47"/>
        <v>1.6582647827785135E-3</v>
      </c>
      <c r="T283">
        <f>S283-(bitcoin_futures!S287/100/360)</f>
        <v>1.5380425605562912E-3</v>
      </c>
      <c r="V283">
        <f>-'Future Returns'!Q283+Compare_IBIT_to_BTC!B282</f>
        <v>1.0230849615651127E-3</v>
      </c>
    </row>
    <row r="284" spans="1:22">
      <c r="A284" t="str">
        <f>bitcoin_futures!A288</f>
        <v>28.01.2025</v>
      </c>
      <c r="B284">
        <f>ROUND(bitcoin_futures!D288/bitcoin_futures!B288, 0)</f>
        <v>1771</v>
      </c>
      <c r="C284">
        <f t="shared" si="48"/>
        <v>1767</v>
      </c>
      <c r="D284">
        <f t="shared" si="48"/>
        <v>100082.88</v>
      </c>
      <c r="E284">
        <f t="shared" si="43"/>
        <v>-27500</v>
      </c>
      <c r="F284">
        <f>'Future Returns'!S284*F$4</f>
        <v>25552.5</v>
      </c>
      <c r="H284">
        <f t="shared" si="44"/>
        <v>72385.510000000111</v>
      </c>
      <c r="J284">
        <f>(C284-C283)*bitcoin_futures!B288</f>
        <v>0</v>
      </c>
      <c r="K284">
        <f>C284*bitcoin_futures!B288</f>
        <v>101743.86</v>
      </c>
      <c r="L284">
        <f t="shared" si="45"/>
        <v>-159.02999999999884</v>
      </c>
      <c r="N284">
        <f>-'Future CF'!Q284</f>
        <v>235</v>
      </c>
      <c r="P284">
        <f t="shared" si="41"/>
        <v>74243.86</v>
      </c>
      <c r="Q284">
        <f t="shared" si="46"/>
        <v>75.970000000001164</v>
      </c>
      <c r="R284">
        <f t="shared" si="42"/>
        <v>235</v>
      </c>
      <c r="S284">
        <f t="shared" si="47"/>
        <v>1.0232495993608248E-3</v>
      </c>
      <c r="T284">
        <f>S284-(bitcoin_futures!S288/100/360)</f>
        <v>9.0297182158304706E-4</v>
      </c>
      <c r="V284">
        <f>-'Future Returns'!Q284+Compare_IBIT_to_BTC!B283</f>
        <v>7.3858451305728158E-4</v>
      </c>
    </row>
    <row r="285" spans="1:22">
      <c r="A285" t="str">
        <f>bitcoin_futures!A289</f>
        <v>29.01.2025</v>
      </c>
      <c r="B285">
        <f>ROUND(bitcoin_futures!D289/bitcoin_futures!B289, 0)</f>
        <v>1752</v>
      </c>
      <c r="C285">
        <f t="shared" si="48"/>
        <v>1767</v>
      </c>
      <c r="D285">
        <f t="shared" si="48"/>
        <v>100082.88</v>
      </c>
      <c r="E285">
        <f t="shared" si="43"/>
        <v>-30635</v>
      </c>
      <c r="F285">
        <f>'Future Returns'!S285*F$4</f>
        <v>25493.75</v>
      </c>
      <c r="H285">
        <f t="shared" si="44"/>
        <v>72360.430000000109</v>
      </c>
      <c r="J285">
        <f>(C285-C284)*bitcoin_futures!B289</f>
        <v>0</v>
      </c>
      <c r="K285">
        <f>C285*bitcoin_futures!B289</f>
        <v>104853.78</v>
      </c>
      <c r="L285">
        <f t="shared" si="45"/>
        <v>3109.9199999999983</v>
      </c>
      <c r="N285">
        <f>-'Future CF'!Q285</f>
        <v>-3135</v>
      </c>
      <c r="P285">
        <f t="shared" si="41"/>
        <v>74218.78</v>
      </c>
      <c r="Q285">
        <f t="shared" si="46"/>
        <v>-25.080000000001746</v>
      </c>
      <c r="R285">
        <f t="shared" si="42"/>
        <v>-3135</v>
      </c>
      <c r="S285">
        <f t="shared" si="47"/>
        <v>-3.3791986340925767E-4</v>
      </c>
      <c r="T285">
        <f>S285-(bitcoin_futures!S289/100/360)</f>
        <v>-4.5819764118703546E-4</v>
      </c>
      <c r="V285">
        <f>-'Future Returns'!Q285+Compare_IBIT_to_BTC!B284</f>
        <v>-1.766603161712961E-4</v>
      </c>
    </row>
    <row r="286" spans="1:22">
      <c r="A286" t="str">
        <f>bitcoin_futures!A290</f>
        <v>30.01.2025</v>
      </c>
      <c r="B286">
        <f>ROUND(bitcoin_futures!D290/bitcoin_futures!B290, 0)</f>
        <v>1767</v>
      </c>
      <c r="C286">
        <f t="shared" si="48"/>
        <v>1767</v>
      </c>
      <c r="D286">
        <f t="shared" si="48"/>
        <v>100082.88</v>
      </c>
      <c r="E286">
        <f t="shared" si="43"/>
        <v>-31260</v>
      </c>
      <c r="F286">
        <f>'Future Returns'!S286*F$4</f>
        <v>26277.5</v>
      </c>
      <c r="H286">
        <f t="shared" si="44"/>
        <v>72406.890000000116</v>
      </c>
      <c r="J286">
        <f>(C286-C285)*bitcoin_futures!B290</f>
        <v>0</v>
      </c>
      <c r="K286">
        <f>C286*bitcoin_futures!B290</f>
        <v>105525.24</v>
      </c>
      <c r="L286">
        <f t="shared" si="45"/>
        <v>671.4600000000064</v>
      </c>
      <c r="N286">
        <f>-'Future CF'!Q286</f>
        <v>-625</v>
      </c>
      <c r="P286">
        <f t="shared" si="41"/>
        <v>74265.240000000005</v>
      </c>
      <c r="Q286">
        <f t="shared" si="46"/>
        <v>46.460000000006403</v>
      </c>
      <c r="R286">
        <f t="shared" si="42"/>
        <v>-625</v>
      </c>
      <c r="S286">
        <f t="shared" si="47"/>
        <v>6.2559550066769323E-4</v>
      </c>
      <c r="T286">
        <f>S286-(bitcoin_futures!S290/100/360)</f>
        <v>5.0556772288991541E-4</v>
      </c>
      <c r="V286">
        <f>-'Future Returns'!Q286+Compare_IBIT_to_BTC!B285</f>
        <v>4.5762320610589179E-4</v>
      </c>
    </row>
    <row r="287" spans="1:22">
      <c r="A287" t="str">
        <f>bitcoin_futures!A291</f>
        <v>31.01.2025</v>
      </c>
      <c r="B287">
        <f>ROUND(bitcoin_futures!D291/bitcoin_futures!B291, 0)</f>
        <v>1766</v>
      </c>
      <c r="C287">
        <f t="shared" si="48"/>
        <v>1767</v>
      </c>
      <c r="D287">
        <f t="shared" si="48"/>
        <v>100082.88</v>
      </c>
      <c r="E287">
        <f t="shared" si="43"/>
        <v>-27620</v>
      </c>
      <c r="F287">
        <f>'Future Returns'!S287*F$4</f>
        <v>26433.75</v>
      </c>
      <c r="H287">
        <f t="shared" si="44"/>
        <v>72495.220000000118</v>
      </c>
      <c r="J287">
        <f>(C287-C286)*bitcoin_futures!B291</f>
        <v>0</v>
      </c>
      <c r="K287">
        <f>C287*bitcoin_futures!B291</f>
        <v>101973.57</v>
      </c>
      <c r="L287">
        <f t="shared" si="45"/>
        <v>-3551.6699999999983</v>
      </c>
      <c r="N287">
        <f>-'Future CF'!Q287</f>
        <v>3640</v>
      </c>
      <c r="P287">
        <f t="shared" si="41"/>
        <v>74353.570000000007</v>
      </c>
      <c r="Q287">
        <f t="shared" si="46"/>
        <v>88.330000000001746</v>
      </c>
      <c r="R287">
        <f t="shared" si="42"/>
        <v>3640</v>
      </c>
      <c r="S287">
        <f t="shared" si="47"/>
        <v>1.1879725479220667E-3</v>
      </c>
      <c r="T287">
        <f>S287-(bitcoin_futures!S291/100/360)</f>
        <v>1.0685836590331778E-3</v>
      </c>
      <c r="V287">
        <f>-'Future Returns'!Q287+Compare_IBIT_to_BTC!B286</f>
        <v>7.686205492120346E-4</v>
      </c>
    </row>
    <row r="288" spans="1:22">
      <c r="A288" t="str">
        <f>bitcoin_futures!A292</f>
        <v>03.02.2025</v>
      </c>
      <c r="B288">
        <f>ROUND(bitcoin_futures!D292/bitcoin_futures!B292, 0)</f>
        <v>1766</v>
      </c>
      <c r="C288">
        <f t="shared" si="48"/>
        <v>1767</v>
      </c>
      <c r="D288">
        <f t="shared" si="48"/>
        <v>100082.88</v>
      </c>
      <c r="E288">
        <f t="shared" si="43"/>
        <v>-27490</v>
      </c>
      <c r="F288">
        <f>'Future Returns'!S288*F$4</f>
        <v>25523.75</v>
      </c>
      <c r="H288">
        <f t="shared" si="44"/>
        <v>72395.510000000111</v>
      </c>
      <c r="J288">
        <f>(C288-C287)*bitcoin_futures!B292</f>
        <v>0</v>
      </c>
      <c r="K288">
        <f>C288*bitcoin_futures!B292</f>
        <v>101743.86</v>
      </c>
      <c r="L288">
        <f t="shared" si="45"/>
        <v>-229.7100000000064</v>
      </c>
      <c r="N288">
        <f>-'Future CF'!Q288</f>
        <v>130</v>
      </c>
      <c r="P288">
        <f t="shared" si="41"/>
        <v>74253.86</v>
      </c>
      <c r="Q288">
        <f t="shared" si="46"/>
        <v>-99.710000000006403</v>
      </c>
      <c r="R288">
        <f t="shared" si="42"/>
        <v>130</v>
      </c>
      <c r="S288">
        <f t="shared" si="47"/>
        <v>-1.3428258140385752E-3</v>
      </c>
      <c r="T288">
        <f>S288-(bitcoin_futures!S292/100/360)</f>
        <v>-1.4628813695941308E-3</v>
      </c>
      <c r="V288">
        <f>-'Future Returns'!Q288+Compare_IBIT_to_BTC!B287</f>
        <v>-9.7931865793199954E-4</v>
      </c>
    </row>
    <row r="289" spans="1:22">
      <c r="A289" t="str">
        <f>bitcoin_futures!A293</f>
        <v>04.02.2025</v>
      </c>
      <c r="B289">
        <f>ROUND(bitcoin_futures!D293/bitcoin_futures!B293, 0)</f>
        <v>1758</v>
      </c>
      <c r="C289">
        <f t="shared" si="48"/>
        <v>1767</v>
      </c>
      <c r="D289">
        <f t="shared" si="48"/>
        <v>100082.88</v>
      </c>
      <c r="E289">
        <f t="shared" si="43"/>
        <v>-24710</v>
      </c>
      <c r="F289">
        <f>'Future Returns'!S289*F$4</f>
        <v>25491.25</v>
      </c>
      <c r="H289">
        <f t="shared" si="44"/>
        <v>72613.360000000117</v>
      </c>
      <c r="J289">
        <f>(C289-C288)*bitcoin_futures!B293</f>
        <v>0</v>
      </c>
      <c r="K289">
        <f>C289*bitcoin_futures!B293</f>
        <v>99181.71</v>
      </c>
      <c r="L289">
        <f t="shared" si="45"/>
        <v>-2562.1499999999942</v>
      </c>
      <c r="N289">
        <f>-'Future CF'!Q289</f>
        <v>2780</v>
      </c>
      <c r="P289">
        <f t="shared" si="41"/>
        <v>74471.710000000006</v>
      </c>
      <c r="Q289">
        <f t="shared" si="46"/>
        <v>217.85000000000582</v>
      </c>
      <c r="R289">
        <f t="shared" si="42"/>
        <v>2780</v>
      </c>
      <c r="S289">
        <f t="shared" si="47"/>
        <v>2.9252718918365886E-3</v>
      </c>
      <c r="T289">
        <f>S289-(bitcoin_futures!S293/100/360)</f>
        <v>2.8055218918365886E-3</v>
      </c>
      <c r="V289">
        <f>-'Future Returns'!Q289+Compare_IBIT_to_BTC!B288</f>
        <v>2.0819023588365022E-3</v>
      </c>
    </row>
    <row r="290" spans="1:22">
      <c r="A290" t="str">
        <f>bitcoin_futures!A294</f>
        <v>05.02.2025</v>
      </c>
      <c r="B290">
        <f>ROUND(bitcoin_futures!D294/bitcoin_futures!B294, 0)</f>
        <v>1763</v>
      </c>
      <c r="C290">
        <f t="shared" si="48"/>
        <v>1767</v>
      </c>
      <c r="D290">
        <f t="shared" si="48"/>
        <v>100082.88</v>
      </c>
      <c r="E290">
        <f t="shared" si="43"/>
        <v>-23235</v>
      </c>
      <c r="F290">
        <f>'Future Returns'!S290*F$4</f>
        <v>24796.25</v>
      </c>
      <c r="H290">
        <f t="shared" si="44"/>
        <v>72674.760000000111</v>
      </c>
      <c r="J290">
        <f>(C290-C289)*bitcoin_futures!B294</f>
        <v>0</v>
      </c>
      <c r="K290">
        <f>C290*bitcoin_futures!B294</f>
        <v>97768.11</v>
      </c>
      <c r="L290">
        <f t="shared" si="45"/>
        <v>-1413.6000000000058</v>
      </c>
      <c r="N290">
        <f>-'Future CF'!Q290</f>
        <v>1475</v>
      </c>
      <c r="P290">
        <f t="shared" si="41"/>
        <v>74533.11</v>
      </c>
      <c r="Q290">
        <f t="shared" si="46"/>
        <v>61.399999999994179</v>
      </c>
      <c r="R290">
        <f t="shared" si="42"/>
        <v>1475</v>
      </c>
      <c r="S290">
        <f t="shared" si="47"/>
        <v>8.2379495502058321E-4</v>
      </c>
      <c r="T290">
        <f>S290-(bitcoin_futures!S294/100/360)</f>
        <v>7.0432273279836101E-4</v>
      </c>
      <c r="V290">
        <f>-'Future Returns'!Q290+Compare_IBIT_to_BTC!B289</f>
        <v>6.1857245404484118E-4</v>
      </c>
    </row>
    <row r="291" spans="1:22">
      <c r="A291" t="str">
        <f>bitcoin_futures!A295</f>
        <v>06.02.2025</v>
      </c>
      <c r="B291">
        <f>ROUND(bitcoin_futures!D295/bitcoin_futures!B295, 0)</f>
        <v>1751</v>
      </c>
      <c r="C291">
        <f t="shared" si="48"/>
        <v>1767</v>
      </c>
      <c r="D291">
        <f t="shared" si="48"/>
        <v>100082.88</v>
      </c>
      <c r="E291">
        <f t="shared" si="43"/>
        <v>-22810</v>
      </c>
      <c r="F291">
        <f>'Future Returns'!S291*F$4</f>
        <v>24427.5</v>
      </c>
      <c r="H291">
        <f t="shared" si="44"/>
        <v>72728.690000000104</v>
      </c>
      <c r="J291">
        <f>(C291-C290)*bitcoin_futures!B295</f>
        <v>0</v>
      </c>
      <c r="K291">
        <f>C291*bitcoin_futures!B295</f>
        <v>97397.04</v>
      </c>
      <c r="L291">
        <f t="shared" si="45"/>
        <v>-371.07000000000698</v>
      </c>
      <c r="N291">
        <f>-'Future CF'!Q291</f>
        <v>425</v>
      </c>
      <c r="P291">
        <f t="shared" si="41"/>
        <v>74587.039999999994</v>
      </c>
      <c r="Q291">
        <f t="shared" si="46"/>
        <v>53.929999999993015</v>
      </c>
      <c r="R291">
        <f t="shared" si="42"/>
        <v>425</v>
      </c>
      <c r="S291">
        <f t="shared" si="47"/>
        <v>7.2304786461552869E-4</v>
      </c>
      <c r="T291">
        <f>S291-(bitcoin_futures!S295/100/360)</f>
        <v>6.03381197948862E-4</v>
      </c>
      <c r="V291">
        <f>-'Future Returns'!Q291+Compare_IBIT_to_BTC!B290</f>
        <v>5.5419661486055555E-4</v>
      </c>
    </row>
    <row r="292" spans="1:22">
      <c r="A292" t="str">
        <f>bitcoin_futures!A296</f>
        <v>07.02.2025</v>
      </c>
      <c r="B292">
        <f>ROUND(bitcoin_futures!D296/bitcoin_futures!B296, 0)</f>
        <v>1766</v>
      </c>
      <c r="C292">
        <f t="shared" ref="C292:D311" si="49">C$275</f>
        <v>1767</v>
      </c>
      <c r="D292">
        <f t="shared" si="49"/>
        <v>100082.88</v>
      </c>
      <c r="E292">
        <f t="shared" si="43"/>
        <v>-21515</v>
      </c>
      <c r="F292">
        <f>'Future Returns'!S292*F$4</f>
        <v>24321.25</v>
      </c>
      <c r="H292">
        <f t="shared" si="44"/>
        <v>72875.140000000116</v>
      </c>
      <c r="J292">
        <f>(C292-C291)*bitcoin_futures!B296</f>
        <v>0</v>
      </c>
      <c r="K292">
        <f>C292*bitcoin_futures!B296</f>
        <v>96248.49</v>
      </c>
      <c r="L292">
        <f t="shared" si="45"/>
        <v>-1148.5499999999884</v>
      </c>
      <c r="N292">
        <f>-'Future CF'!Q292</f>
        <v>1295</v>
      </c>
      <c r="P292">
        <f t="shared" si="41"/>
        <v>74733.490000000005</v>
      </c>
      <c r="Q292">
        <f t="shared" si="46"/>
        <v>146.45000000001164</v>
      </c>
      <c r="R292">
        <f t="shared" si="42"/>
        <v>1295</v>
      </c>
      <c r="S292">
        <f t="shared" si="47"/>
        <v>1.9596301470734424E-3</v>
      </c>
      <c r="T292">
        <f>S292-(bitcoin_futures!S296/100/360)</f>
        <v>1.839935702628998E-3</v>
      </c>
      <c r="V292">
        <f>-'Future Returns'!Q292+Compare_IBIT_to_BTC!B291</f>
        <v>1.5189518056750451E-3</v>
      </c>
    </row>
    <row r="293" spans="1:22">
      <c r="A293" t="str">
        <f>bitcoin_futures!A297</f>
        <v>10.02.2025</v>
      </c>
      <c r="B293">
        <f>ROUND(bitcoin_futures!D297/bitcoin_futures!B297, 0)</f>
        <v>1759</v>
      </c>
      <c r="C293">
        <f t="shared" si="49"/>
        <v>1767</v>
      </c>
      <c r="D293">
        <f t="shared" si="49"/>
        <v>100082.88</v>
      </c>
      <c r="E293">
        <f t="shared" si="43"/>
        <v>-23205</v>
      </c>
      <c r="F293">
        <f>'Future Returns'!S293*F$4</f>
        <v>23997.5</v>
      </c>
      <c r="H293">
        <f t="shared" si="44"/>
        <v>72793.110000000117</v>
      </c>
      <c r="J293">
        <f>(C293-C292)*bitcoin_futures!B297</f>
        <v>0</v>
      </c>
      <c r="K293">
        <f>C293*bitcoin_futures!B297</f>
        <v>97856.46</v>
      </c>
      <c r="L293">
        <f t="shared" si="45"/>
        <v>1607.9700000000012</v>
      </c>
      <c r="N293">
        <f>-'Future CF'!Q293</f>
        <v>-1690</v>
      </c>
      <c r="P293">
        <f t="shared" si="41"/>
        <v>74651.460000000006</v>
      </c>
      <c r="Q293">
        <f t="shared" si="46"/>
        <v>-82.029999999998836</v>
      </c>
      <c r="R293">
        <f t="shared" si="42"/>
        <v>-1690</v>
      </c>
      <c r="S293">
        <f t="shared" si="47"/>
        <v>-1.0988398619397239E-3</v>
      </c>
      <c r="T293">
        <f>S293-(bitcoin_futures!S297/100/360)</f>
        <v>-1.2192287508286128E-3</v>
      </c>
      <c r="V293">
        <f>-'Future Returns'!Q293+Compare_IBIT_to_BTC!B292</f>
        <v>-8.9955671098389603E-4</v>
      </c>
    </row>
    <row r="294" spans="1:22">
      <c r="A294" t="str">
        <f>bitcoin_futures!A298</f>
        <v>11.02.2025</v>
      </c>
      <c r="B294">
        <f>ROUND(bitcoin_futures!D298/bitcoin_futures!B298, 0)</f>
        <v>1758</v>
      </c>
      <c r="C294">
        <f t="shared" si="49"/>
        <v>1767</v>
      </c>
      <c r="D294">
        <f t="shared" si="49"/>
        <v>100082.88</v>
      </c>
      <c r="E294">
        <f t="shared" si="43"/>
        <v>-20950</v>
      </c>
      <c r="F294">
        <f>'Future Returns'!S294*F$4</f>
        <v>24420</v>
      </c>
      <c r="H294">
        <f t="shared" si="44"/>
        <v>72804.020000000106</v>
      </c>
      <c r="J294">
        <f>(C294-C293)*bitcoin_futures!B298</f>
        <v>0</v>
      </c>
      <c r="K294">
        <f>C294*bitcoin_futures!B298</f>
        <v>95612.37</v>
      </c>
      <c r="L294">
        <f t="shared" si="45"/>
        <v>-2244.0900000000111</v>
      </c>
      <c r="N294">
        <f>-'Future CF'!Q294</f>
        <v>2255</v>
      </c>
      <c r="P294">
        <f t="shared" si="41"/>
        <v>74662.37</v>
      </c>
      <c r="Q294">
        <f t="shared" si="46"/>
        <v>10.909999999988941</v>
      </c>
      <c r="R294">
        <f t="shared" si="42"/>
        <v>2255</v>
      </c>
      <c r="S294">
        <f t="shared" si="47"/>
        <v>1.461244801094439E-4</v>
      </c>
      <c r="T294">
        <f>S294-(bitcoin_futures!S298/100/360)</f>
        <v>2.5846702331666128E-5</v>
      </c>
      <c r="V294">
        <f>-'Future Returns'!Q294+Compare_IBIT_to_BTC!B293</f>
        <v>1.5311899114710606E-4</v>
      </c>
    </row>
    <row r="295" spans="1:22">
      <c r="A295" t="str">
        <f>bitcoin_futures!A299</f>
        <v>12.02.2025</v>
      </c>
      <c r="B295">
        <f>ROUND(bitcoin_futures!D299/bitcoin_futures!B299, 0)</f>
        <v>1763</v>
      </c>
      <c r="C295">
        <f t="shared" si="49"/>
        <v>1767</v>
      </c>
      <c r="D295">
        <f t="shared" si="49"/>
        <v>100082.88</v>
      </c>
      <c r="E295">
        <f t="shared" si="43"/>
        <v>-22920</v>
      </c>
      <c r="F295">
        <f>'Future Returns'!S295*F$4</f>
        <v>23856.25</v>
      </c>
      <c r="H295">
        <f t="shared" si="44"/>
        <v>72689.370000000112</v>
      </c>
      <c r="J295">
        <f>(C295-C294)*bitcoin_futures!B299</f>
        <v>0</v>
      </c>
      <c r="K295">
        <f>C295*bitcoin_futures!B299</f>
        <v>97467.72</v>
      </c>
      <c r="L295">
        <f t="shared" si="45"/>
        <v>1855.3500000000058</v>
      </c>
      <c r="N295">
        <f>-'Future CF'!Q295</f>
        <v>-1970</v>
      </c>
      <c r="P295">
        <f t="shared" si="41"/>
        <v>74547.72</v>
      </c>
      <c r="Q295">
        <f t="shared" si="46"/>
        <v>-114.64999999999418</v>
      </c>
      <c r="R295">
        <f t="shared" si="42"/>
        <v>-1970</v>
      </c>
      <c r="S295">
        <f t="shared" si="47"/>
        <v>-1.537941066473853E-3</v>
      </c>
      <c r="T295">
        <f>S295-(bitcoin_futures!S299/100/360)</f>
        <v>-1.6582188442516308E-3</v>
      </c>
      <c r="V295">
        <f>-'Future Returns'!Q295+Compare_IBIT_to_BTC!B294</f>
        <v>-1.2395692857683251E-3</v>
      </c>
    </row>
    <row r="296" spans="1:22">
      <c r="A296" t="str">
        <f>bitcoin_futures!A300</f>
        <v>13.02.2025</v>
      </c>
      <c r="B296">
        <f>ROUND(bitcoin_futures!D300/bitcoin_futures!B300, 0)</f>
        <v>1755</v>
      </c>
      <c r="C296">
        <f t="shared" si="49"/>
        <v>1767</v>
      </c>
      <c r="D296">
        <f t="shared" si="49"/>
        <v>100082.88</v>
      </c>
      <c r="E296">
        <f t="shared" si="43"/>
        <v>-22035</v>
      </c>
      <c r="F296">
        <f>'Future Returns'!S296*F$4</f>
        <v>24348.75</v>
      </c>
      <c r="H296">
        <f t="shared" si="44"/>
        <v>72832.230000000112</v>
      </c>
      <c r="J296">
        <f>(C296-C295)*bitcoin_futures!B300</f>
        <v>0</v>
      </c>
      <c r="K296">
        <f>C296*bitcoin_futures!B300</f>
        <v>96725.58</v>
      </c>
      <c r="L296">
        <f t="shared" si="45"/>
        <v>-742.13999999999942</v>
      </c>
      <c r="N296">
        <f>-'Future CF'!Q296</f>
        <v>885</v>
      </c>
      <c r="P296">
        <f t="shared" si="41"/>
        <v>74690.58</v>
      </c>
      <c r="Q296">
        <f t="shared" si="46"/>
        <v>142.86000000000058</v>
      </c>
      <c r="R296">
        <f t="shared" si="42"/>
        <v>885</v>
      </c>
      <c r="S296">
        <f t="shared" si="47"/>
        <v>1.9126909979812793E-3</v>
      </c>
      <c r="T296">
        <f>S296-(bitcoin_futures!S300/100/360)</f>
        <v>1.792468775759057E-3</v>
      </c>
      <c r="V296">
        <f>-'Future Returns'!Q296+Compare_IBIT_to_BTC!B295</f>
        <v>1.4724955653140906E-3</v>
      </c>
    </row>
    <row r="297" spans="1:22" s="5" customFormat="1">
      <c r="A297" s="5" t="str">
        <f>bitcoin_futures!A301</f>
        <v>14.02.2025</v>
      </c>
      <c r="B297" s="5">
        <f>ROUND(bitcoin_futures!D301/bitcoin_futures!B301, 0)</f>
        <v>1769</v>
      </c>
      <c r="C297" s="5">
        <f>B297</f>
        <v>1769</v>
      </c>
      <c r="D297" s="5">
        <f t="shared" si="49"/>
        <v>100082.88</v>
      </c>
      <c r="E297">
        <f t="shared" si="43"/>
        <v>-23080</v>
      </c>
      <c r="F297" s="5">
        <f>'Future Returns'!S297*F$4</f>
        <v>24127.5</v>
      </c>
      <c r="H297">
        <f t="shared" si="44"/>
        <v>72829.760000000111</v>
      </c>
      <c r="J297">
        <f>(C297-C296)*bitcoin_futures!B301</f>
        <v>110.66</v>
      </c>
      <c r="K297" s="5">
        <f>C297*bitcoin_futures!B301</f>
        <v>97878.77</v>
      </c>
      <c r="L297" s="5">
        <f t="shared" si="45"/>
        <v>1042.5300000000022</v>
      </c>
      <c r="N297" s="5">
        <f>-'Future CF'!Q297</f>
        <v>-1045</v>
      </c>
      <c r="P297">
        <f t="shared" si="41"/>
        <v>74798.77</v>
      </c>
      <c r="Q297" s="5">
        <f t="shared" si="46"/>
        <v>-2.4699999999977535</v>
      </c>
      <c r="R297" s="5">
        <f t="shared" si="42"/>
        <v>-934.33999999999992</v>
      </c>
      <c r="S297" s="5">
        <f t="shared" si="47"/>
        <v>-3.3021933382029593E-5</v>
      </c>
      <c r="T297" s="5">
        <f>S297-(bitcoin_futures!S301/100/360)</f>
        <v>-1.5318860004869623E-4</v>
      </c>
      <c r="V297">
        <f>-'Future Returns'!Q297+Compare_IBIT_to_BTC!B296</f>
        <v>-4.9669149329191822E-5</v>
      </c>
    </row>
    <row r="298" spans="1:22">
      <c r="A298" t="str">
        <f>bitcoin_futures!A302</f>
        <v>17.02.2025</v>
      </c>
      <c r="B298">
        <f>ROUND(bitcoin_futures!D302/bitcoin_futures!B302, 0)</f>
        <v>1732</v>
      </c>
      <c r="C298">
        <f t="shared" si="49"/>
        <v>1767</v>
      </c>
      <c r="D298">
        <f t="shared" si="49"/>
        <v>100082.88</v>
      </c>
      <c r="E298">
        <f t="shared" si="43"/>
        <v>-23080</v>
      </c>
      <c r="F298">
        <f>'Future Returns'!S298*F$4</f>
        <v>24590</v>
      </c>
      <c r="H298">
        <f t="shared" si="44"/>
        <v>72719.100000000108</v>
      </c>
      <c r="J298">
        <v>0</v>
      </c>
      <c r="K298">
        <f>C298*bitcoin_futures!B302</f>
        <v>97768.11</v>
      </c>
      <c r="L298">
        <f t="shared" si="45"/>
        <v>-110.66000000000349</v>
      </c>
      <c r="N298">
        <f>-'Future CF'!Q298</f>
        <v>0</v>
      </c>
      <c r="P298">
        <f t="shared" si="41"/>
        <v>74688.11</v>
      </c>
      <c r="Q298">
        <f t="shared" si="46"/>
        <v>-110.66000000000349</v>
      </c>
      <c r="R298">
        <f t="shared" si="42"/>
        <v>0</v>
      </c>
      <c r="S298">
        <f t="shared" si="47"/>
        <v>-1.481628066368308E-3</v>
      </c>
      <c r="T298">
        <f>S298-(bitcoin_futures!S302/100/360)</f>
        <v>-1.6017947330349747E-3</v>
      </c>
      <c r="V298">
        <f>-'Future Returns'!Q298+Compare_IBIT_to_BTC!B297</f>
        <v>0</v>
      </c>
    </row>
    <row r="299" spans="1:22">
      <c r="A299" t="str">
        <f>bitcoin_futures!A303</f>
        <v>18.02.2025</v>
      </c>
      <c r="B299">
        <f>ROUND(bitcoin_futures!D303/bitcoin_futures!B303, 0)</f>
        <v>1758</v>
      </c>
      <c r="C299">
        <f t="shared" si="49"/>
        <v>1767</v>
      </c>
      <c r="D299">
        <f t="shared" si="49"/>
        <v>100082.88</v>
      </c>
      <c r="E299">
        <f t="shared" si="43"/>
        <v>-19470</v>
      </c>
      <c r="F299">
        <f>'Future Returns'!S299*F$4</f>
        <v>24590</v>
      </c>
      <c r="H299">
        <f t="shared" si="44"/>
        <v>73113.160000000105</v>
      </c>
      <c r="J299">
        <f>(C299-C298)*bitcoin_futures!B303</f>
        <v>0</v>
      </c>
      <c r="K299">
        <f>C299*bitcoin_futures!B303</f>
        <v>94552.17</v>
      </c>
      <c r="L299">
        <f t="shared" si="45"/>
        <v>-3215.9400000000023</v>
      </c>
      <c r="N299">
        <f>-'Future CF'!Q299</f>
        <v>3610</v>
      </c>
      <c r="P299">
        <f t="shared" si="41"/>
        <v>75082.17</v>
      </c>
      <c r="Q299">
        <f t="shared" si="46"/>
        <v>394.05999999999767</v>
      </c>
      <c r="R299">
        <f t="shared" si="42"/>
        <v>3610</v>
      </c>
      <c r="S299">
        <f t="shared" si="47"/>
        <v>5.2483832046942396E-3</v>
      </c>
      <c r="T299">
        <f>S299-(bitcoin_futures!S303/100/360)</f>
        <v>5.1281054269164614E-3</v>
      </c>
      <c r="V299">
        <f>-'Future Returns'!Q299+Compare_IBIT_to_BTC!B298</f>
        <v>3.8083635419910444E-3</v>
      </c>
    </row>
    <row r="300" spans="1:22">
      <c r="A300" t="str">
        <f>bitcoin_futures!A304</f>
        <v>19.02.2025</v>
      </c>
      <c r="B300">
        <f>ROUND(bitcoin_futures!D304/bitcoin_futures!B304, 0)</f>
        <v>1763</v>
      </c>
      <c r="C300">
        <f t="shared" si="49"/>
        <v>1767</v>
      </c>
      <c r="D300">
        <f t="shared" si="49"/>
        <v>100082.88</v>
      </c>
      <c r="E300">
        <f t="shared" si="43"/>
        <v>-21730</v>
      </c>
      <c r="F300">
        <f>'Future Returns'!S300*F$4</f>
        <v>23687.5</v>
      </c>
      <c r="H300">
        <f t="shared" si="44"/>
        <v>72867.54000000011</v>
      </c>
      <c r="J300">
        <f>(C300-C299)*bitcoin_futures!B304</f>
        <v>0</v>
      </c>
      <c r="K300">
        <f>C300*bitcoin_futures!B304</f>
        <v>96566.55</v>
      </c>
      <c r="L300">
        <f t="shared" si="45"/>
        <v>2014.3800000000047</v>
      </c>
      <c r="N300">
        <f>-'Future CF'!Q300</f>
        <v>-2260</v>
      </c>
      <c r="P300">
        <f t="shared" si="41"/>
        <v>74836.55</v>
      </c>
      <c r="Q300">
        <f t="shared" si="46"/>
        <v>-245.61999999999534</v>
      </c>
      <c r="R300">
        <f t="shared" si="42"/>
        <v>-2260</v>
      </c>
      <c r="S300">
        <f t="shared" si="47"/>
        <v>-3.2820860929585255E-3</v>
      </c>
      <c r="T300">
        <f>S300-(bitcoin_futures!S304/100/360)</f>
        <v>-3.4021972040696367E-3</v>
      </c>
      <c r="V300">
        <f>-'Future Returns'!Q300+Compare_IBIT_to_BTC!B299</f>
        <v>-2.5478136653864294E-3</v>
      </c>
    </row>
    <row r="301" spans="1:22">
      <c r="A301" t="str">
        <f>bitcoin_futures!A305</f>
        <v>20.02.2025</v>
      </c>
      <c r="B301">
        <f>ROUND(bitcoin_futures!D305/bitcoin_futures!B305, 0)</f>
        <v>1759</v>
      </c>
      <c r="C301">
        <f t="shared" si="49"/>
        <v>1767</v>
      </c>
      <c r="D301">
        <f t="shared" si="49"/>
        <v>100082.88</v>
      </c>
      <c r="E301">
        <f t="shared" si="43"/>
        <v>-24145</v>
      </c>
      <c r="F301">
        <f>'Future Returns'!S301*F$4</f>
        <v>24252.5</v>
      </c>
      <c r="H301">
        <f t="shared" si="44"/>
        <v>72908.6700000001</v>
      </c>
      <c r="J301">
        <f>(C301-C300)*bitcoin_futures!B305</f>
        <v>0</v>
      </c>
      <c r="K301">
        <f>C301*bitcoin_futures!B305</f>
        <v>99022.68</v>
      </c>
      <c r="L301">
        <f t="shared" si="45"/>
        <v>2456.1299999999901</v>
      </c>
      <c r="N301">
        <f>-'Future CF'!Q301</f>
        <v>-2415</v>
      </c>
      <c r="P301">
        <f t="shared" si="41"/>
        <v>74877.679999999993</v>
      </c>
      <c r="Q301">
        <f t="shared" si="46"/>
        <v>41.129999999990105</v>
      </c>
      <c r="R301">
        <f t="shared" si="42"/>
        <v>-2415</v>
      </c>
      <c r="S301">
        <f t="shared" si="47"/>
        <v>5.4929586493585416E-4</v>
      </c>
      <c r="T301">
        <f>S301-(bitcoin_futures!S305/100/360)</f>
        <v>4.2932364271363194E-4</v>
      </c>
      <c r="V301">
        <f>-'Future Returns'!Q301+Compare_IBIT_to_BTC!B300</f>
        <v>5.4024292493781018E-4</v>
      </c>
    </row>
    <row r="302" spans="1:22">
      <c r="A302" t="str">
        <f>bitcoin_futures!A306</f>
        <v>21.02.2025</v>
      </c>
      <c r="B302">
        <f>ROUND(bitcoin_futures!D306/bitcoin_futures!B306, 0)</f>
        <v>1765</v>
      </c>
      <c r="C302">
        <f t="shared" si="49"/>
        <v>1767</v>
      </c>
      <c r="D302">
        <f t="shared" si="49"/>
        <v>100082.88</v>
      </c>
      <c r="E302">
        <f t="shared" si="43"/>
        <v>-20015</v>
      </c>
      <c r="F302">
        <f>'Future Returns'!S302*F$4</f>
        <v>24856.25</v>
      </c>
      <c r="H302">
        <f t="shared" si="44"/>
        <v>73292.630000000107</v>
      </c>
      <c r="J302">
        <f>(C302-C301)*bitcoin_futures!B306</f>
        <v>0</v>
      </c>
      <c r="K302">
        <f>C302*bitcoin_futures!B306</f>
        <v>95276.64</v>
      </c>
      <c r="L302">
        <f t="shared" si="45"/>
        <v>-3746.0399999999936</v>
      </c>
      <c r="N302">
        <f>-'Future CF'!Q302</f>
        <v>4130</v>
      </c>
      <c r="P302">
        <f t="shared" si="41"/>
        <v>75261.64</v>
      </c>
      <c r="Q302">
        <f t="shared" si="46"/>
        <v>383.9600000000064</v>
      </c>
      <c r="R302">
        <f t="shared" si="42"/>
        <v>4130</v>
      </c>
      <c r="S302">
        <f t="shared" si="47"/>
        <v>5.1016693231772043E-3</v>
      </c>
      <c r="T302">
        <f>S302-(bitcoin_futures!S306/100/360)</f>
        <v>4.9818359898438714E-3</v>
      </c>
      <c r="V302">
        <f>-'Future Returns'!Q302+Compare_IBIT_to_BTC!B301</f>
        <v>3.7087270362759009E-3</v>
      </c>
    </row>
    <row r="303" spans="1:22">
      <c r="A303" t="str">
        <f>bitcoin_futures!A307</f>
        <v>24.02.2025</v>
      </c>
      <c r="B303">
        <f>ROUND(bitcoin_futures!D307/bitcoin_futures!B307, 0)</f>
        <v>1765</v>
      </c>
      <c r="C303">
        <f t="shared" si="49"/>
        <v>1767</v>
      </c>
      <c r="D303">
        <f t="shared" si="49"/>
        <v>100082.88</v>
      </c>
      <c r="E303">
        <f t="shared" si="43"/>
        <v>-19250</v>
      </c>
      <c r="F303">
        <f>'Future Returns'!S303*F$4</f>
        <v>23823.75</v>
      </c>
      <c r="H303">
        <f t="shared" si="44"/>
        <v>73156.460000000108</v>
      </c>
      <c r="J303">
        <f>(C303-C302)*bitcoin_futures!B307</f>
        <v>0</v>
      </c>
      <c r="K303">
        <f>C303*bitcoin_futures!B307</f>
        <v>94375.47</v>
      </c>
      <c r="L303">
        <f t="shared" si="45"/>
        <v>-901.16999999999825</v>
      </c>
      <c r="N303">
        <f>-'Future CF'!Q303</f>
        <v>765</v>
      </c>
      <c r="P303">
        <f t="shared" si="41"/>
        <v>75125.47</v>
      </c>
      <c r="Q303">
        <f t="shared" si="46"/>
        <v>-136.16999999999825</v>
      </c>
      <c r="R303">
        <f t="shared" si="42"/>
        <v>765</v>
      </c>
      <c r="S303">
        <f t="shared" si="47"/>
        <v>-1.8125676950839476E-3</v>
      </c>
      <c r="T303">
        <f>S303-(bitcoin_futures!S307/100/360)</f>
        <v>-1.9323732506395031E-3</v>
      </c>
      <c r="V303">
        <f>-'Future Returns'!Q303+Compare_IBIT_to_BTC!B302</f>
        <v>-1.4307535261035582E-3</v>
      </c>
    </row>
    <row r="304" spans="1:22">
      <c r="A304" t="str">
        <f>bitcoin_futures!A308</f>
        <v>25.02.2025</v>
      </c>
      <c r="B304">
        <f>ROUND(bitcoin_futures!D308/bitcoin_futures!B308, 0)</f>
        <v>1762</v>
      </c>
      <c r="C304">
        <f t="shared" si="49"/>
        <v>1767</v>
      </c>
      <c r="D304">
        <f t="shared" si="49"/>
        <v>100082.88</v>
      </c>
      <c r="E304">
        <f t="shared" si="43"/>
        <v>-13185</v>
      </c>
      <c r="F304">
        <f>'Future Returns'!S304*F$4</f>
        <v>23632.5</v>
      </c>
      <c r="H304">
        <f t="shared" si="44"/>
        <v>73249.000000000102</v>
      </c>
      <c r="J304">
        <f>(C304-C303)*bitcoin_futures!B308</f>
        <v>0</v>
      </c>
      <c r="K304">
        <f>C304*bitcoin_futures!B308</f>
        <v>88403.01</v>
      </c>
      <c r="L304">
        <f t="shared" si="45"/>
        <v>-5972.4600000000064</v>
      </c>
      <c r="N304">
        <f>-'Future CF'!Q304</f>
        <v>6065</v>
      </c>
      <c r="P304">
        <f t="shared" si="41"/>
        <v>75218.009999999995</v>
      </c>
      <c r="Q304">
        <f t="shared" si="46"/>
        <v>92.539999999993597</v>
      </c>
      <c r="R304">
        <f t="shared" si="42"/>
        <v>6065</v>
      </c>
      <c r="S304">
        <f t="shared" si="47"/>
        <v>1.2302904583622141E-3</v>
      </c>
      <c r="T304">
        <f>S304-(bitcoin_futures!S308/100/360)</f>
        <v>1.1111237916955473E-3</v>
      </c>
      <c r="V304">
        <f>-'Future Returns'!Q304+Compare_IBIT_to_BTC!B303</f>
        <v>8.7549686836446705E-4</v>
      </c>
    </row>
    <row r="305" spans="1:22">
      <c r="A305" t="str">
        <f>bitcoin_futures!A309</f>
        <v>26.02.2025</v>
      </c>
      <c r="B305">
        <f>ROUND(bitcoin_futures!D309/bitcoin_futures!B309, 0)</f>
        <v>1743</v>
      </c>
      <c r="C305">
        <f t="shared" si="49"/>
        <v>1767</v>
      </c>
      <c r="D305">
        <f t="shared" si="49"/>
        <v>100082.88</v>
      </c>
      <c r="E305">
        <f t="shared" si="43"/>
        <v>-9505</v>
      </c>
      <c r="F305">
        <f>'Future Returns'!S305*F$4</f>
        <v>22116.25</v>
      </c>
      <c r="H305">
        <f t="shared" si="44"/>
        <v>73271.310000000114</v>
      </c>
      <c r="J305">
        <f>(C305-C304)*bitcoin_futures!B309</f>
        <v>0</v>
      </c>
      <c r="K305">
        <f>C305*bitcoin_futures!B309</f>
        <v>84745.32</v>
      </c>
      <c r="L305">
        <f t="shared" si="45"/>
        <v>-3657.6899999999878</v>
      </c>
      <c r="N305">
        <f>-'Future CF'!Q305</f>
        <v>3680</v>
      </c>
      <c r="P305">
        <f t="shared" si="41"/>
        <v>75240.320000000007</v>
      </c>
      <c r="Q305">
        <f t="shared" si="46"/>
        <v>22.310000000012224</v>
      </c>
      <c r="R305">
        <f t="shared" si="42"/>
        <v>3680</v>
      </c>
      <c r="S305">
        <f t="shared" si="47"/>
        <v>2.9651654857411851E-4</v>
      </c>
      <c r="T305">
        <f>S305-(bitcoin_futures!S309/100/360)</f>
        <v>1.7726654857411851E-4</v>
      </c>
      <c r="V305">
        <f>-'Future Returns'!Q305+Compare_IBIT_to_BTC!B304</f>
        <v>2.2319734254512558E-4</v>
      </c>
    </row>
    <row r="306" spans="1:22">
      <c r="A306" t="str">
        <f>bitcoin_futures!A310</f>
        <v>27.02.2025</v>
      </c>
      <c r="B306">
        <f>ROUND(bitcoin_futures!D310/bitcoin_futures!B310, 0)</f>
        <v>1756</v>
      </c>
      <c r="C306">
        <f t="shared" si="49"/>
        <v>1767</v>
      </c>
      <c r="D306">
        <f t="shared" si="49"/>
        <v>100082.88</v>
      </c>
      <c r="E306">
        <f t="shared" si="43"/>
        <v>-8545</v>
      </c>
      <c r="F306">
        <f>'Future Returns'!S306*F$4</f>
        <v>21196.25</v>
      </c>
      <c r="H306">
        <f t="shared" si="44"/>
        <v>73153.440000000104</v>
      </c>
      <c r="J306">
        <f>(C306-C305)*bitcoin_futures!B310</f>
        <v>0</v>
      </c>
      <c r="K306">
        <f>C306*bitcoin_futures!B310</f>
        <v>83667.45</v>
      </c>
      <c r="L306">
        <f t="shared" si="45"/>
        <v>-1077.8700000000099</v>
      </c>
      <c r="N306">
        <f>-'Future CF'!Q306</f>
        <v>960</v>
      </c>
      <c r="P306">
        <f t="shared" si="41"/>
        <v>75122.45</v>
      </c>
      <c r="Q306">
        <f t="shared" si="46"/>
        <v>-117.8700000000099</v>
      </c>
      <c r="R306">
        <f t="shared" si="42"/>
        <v>960</v>
      </c>
      <c r="S306">
        <f t="shared" si="47"/>
        <v>-1.5690382834959442E-3</v>
      </c>
      <c r="T306">
        <f>S306-(bitcoin_futures!S310/100/360)</f>
        <v>-1.6887605057181664E-3</v>
      </c>
      <c r="V306">
        <f>-'Future Returns'!Q306+Compare_IBIT_to_BTC!B305</f>
        <v>-1.3961748804548566E-3</v>
      </c>
    </row>
    <row r="307" spans="1:22">
      <c r="A307" t="str">
        <f>bitcoin_futures!A311</f>
        <v>28.02.2025</v>
      </c>
      <c r="B307">
        <f>ROUND(bitcoin_futures!D311/bitcoin_futures!B311, 0)</f>
        <v>1754</v>
      </c>
      <c r="C307">
        <f t="shared" si="49"/>
        <v>1767</v>
      </c>
      <c r="D307">
        <f t="shared" si="49"/>
        <v>100082.88</v>
      </c>
      <c r="E307">
        <f t="shared" si="43"/>
        <v>-9370</v>
      </c>
      <c r="F307">
        <f>'Future Returns'!S307*F$4</f>
        <v>20956.25</v>
      </c>
      <c r="H307">
        <f t="shared" si="44"/>
        <v>73300.29000000011</v>
      </c>
      <c r="J307">
        <f>(C307-C306)*bitcoin_futures!B311</f>
        <v>0</v>
      </c>
      <c r="K307">
        <f>C307*bitcoin_futures!B311</f>
        <v>84639.3</v>
      </c>
      <c r="L307">
        <f t="shared" si="45"/>
        <v>971.85000000000582</v>
      </c>
      <c r="N307">
        <f>-'Future CF'!Q307</f>
        <v>-825</v>
      </c>
      <c r="P307">
        <f t="shared" si="41"/>
        <v>75269.3</v>
      </c>
      <c r="Q307">
        <f t="shared" si="46"/>
        <v>146.85000000000582</v>
      </c>
      <c r="R307">
        <f t="shared" si="42"/>
        <v>-825</v>
      </c>
      <c r="S307">
        <f t="shared" si="47"/>
        <v>1.950994628620245E-3</v>
      </c>
      <c r="T307">
        <f>S307-(bitcoin_futures!S311/100/360)</f>
        <v>1.831494628620245E-3</v>
      </c>
      <c r="V307">
        <f>-'Future Returns'!Q307+Compare_IBIT_to_BTC!B306</f>
        <v>1.7736957022206189E-3</v>
      </c>
    </row>
    <row r="308" spans="1:22">
      <c r="A308" t="str">
        <f>bitcoin_futures!A312</f>
        <v>03.03.2025</v>
      </c>
      <c r="B308">
        <f>ROUND(bitcoin_futures!D312/bitcoin_futures!B312, 0)</f>
        <v>1753</v>
      </c>
      <c r="C308">
        <f t="shared" si="49"/>
        <v>1767</v>
      </c>
      <c r="D308">
        <f t="shared" si="49"/>
        <v>100082.88</v>
      </c>
      <c r="E308">
        <f t="shared" si="43"/>
        <v>-11035</v>
      </c>
      <c r="F308">
        <f>'Future Returns'!S308*F$4</f>
        <v>21162.5</v>
      </c>
      <c r="H308">
        <f t="shared" si="44"/>
        <v>73402.29000000011</v>
      </c>
      <c r="J308">
        <f>(C308-C307)*bitcoin_futures!B312</f>
        <v>0</v>
      </c>
      <c r="K308">
        <f>C308*bitcoin_futures!B312</f>
        <v>86406.3</v>
      </c>
      <c r="L308">
        <f t="shared" si="45"/>
        <v>1767</v>
      </c>
      <c r="N308">
        <f>-'Future CF'!Q308</f>
        <v>-1665</v>
      </c>
      <c r="P308">
        <f t="shared" si="41"/>
        <v>75371.3</v>
      </c>
      <c r="Q308">
        <f t="shared" si="46"/>
        <v>102</v>
      </c>
      <c r="R308">
        <f t="shared" si="42"/>
        <v>-1665</v>
      </c>
      <c r="S308">
        <f t="shared" si="47"/>
        <v>1.353300261505374E-3</v>
      </c>
      <c r="T308">
        <f>S308-(bitcoin_futures!S312/100/360)</f>
        <v>1.2333835948387074E-3</v>
      </c>
      <c r="V308">
        <f>-'Future Returns'!Q308+Compare_IBIT_to_BTC!B307</f>
        <v>1.2076004967032372E-3</v>
      </c>
    </row>
    <row r="309" spans="1:22">
      <c r="A309" t="str">
        <f>bitcoin_futures!A313</f>
        <v>04.03.2025</v>
      </c>
      <c r="B309">
        <f>ROUND(bitcoin_futures!D313/bitcoin_futures!B313, 0)</f>
        <v>1783</v>
      </c>
      <c r="C309">
        <f t="shared" si="49"/>
        <v>1767</v>
      </c>
      <c r="D309">
        <f t="shared" si="49"/>
        <v>100082.88</v>
      </c>
      <c r="E309">
        <f t="shared" si="43"/>
        <v>-12050</v>
      </c>
      <c r="F309">
        <f>'Future Returns'!S309*F$4</f>
        <v>21578.75</v>
      </c>
      <c r="H309">
        <f t="shared" si="44"/>
        <v>73253.120000000112</v>
      </c>
      <c r="J309">
        <f>(C309-C308)*bitcoin_futures!B313</f>
        <v>0</v>
      </c>
      <c r="K309">
        <f>C309*bitcoin_futures!B313</f>
        <v>87272.13</v>
      </c>
      <c r="L309">
        <f t="shared" si="45"/>
        <v>865.83000000000175</v>
      </c>
      <c r="N309">
        <f>-'Future CF'!Q309</f>
        <v>-1015</v>
      </c>
      <c r="P309">
        <f t="shared" si="41"/>
        <v>75222.13</v>
      </c>
      <c r="Q309">
        <f t="shared" si="46"/>
        <v>-149.16999999999825</v>
      </c>
      <c r="R309">
        <f t="shared" si="42"/>
        <v>-1015</v>
      </c>
      <c r="S309">
        <f t="shared" si="47"/>
        <v>-1.9830600383158288E-3</v>
      </c>
      <c r="T309">
        <f>S309-(bitcoin_futures!S313/100/360)</f>
        <v>-2.103143371649162E-3</v>
      </c>
      <c r="V309">
        <f>-'Future Returns'!Q309+Compare_IBIT_to_BTC!B308</f>
        <v>-1.7388039978643473E-3</v>
      </c>
    </row>
    <row r="310" spans="1:22">
      <c r="A310" t="str">
        <f>bitcoin_futures!A314</f>
        <v>05.03.2025</v>
      </c>
      <c r="B310">
        <f>ROUND(bitcoin_futures!D314/bitcoin_futures!B314, 0)</f>
        <v>1752</v>
      </c>
      <c r="C310">
        <f t="shared" si="49"/>
        <v>1767</v>
      </c>
      <c r="D310">
        <f t="shared" si="49"/>
        <v>100082.88</v>
      </c>
      <c r="E310">
        <f t="shared" si="43"/>
        <v>-15655</v>
      </c>
      <c r="F310">
        <f>'Future Returns'!S310*F$4</f>
        <v>21832.5</v>
      </c>
      <c r="H310">
        <f t="shared" si="44"/>
        <v>73270.470000000103</v>
      </c>
      <c r="J310">
        <f>(C310-C309)*bitcoin_futures!B314</f>
        <v>0</v>
      </c>
      <c r="K310">
        <f>C310*bitcoin_futures!B314</f>
        <v>90894.48</v>
      </c>
      <c r="L310">
        <f t="shared" si="45"/>
        <v>3622.3499999999913</v>
      </c>
      <c r="N310">
        <f>-'Future CF'!Q310</f>
        <v>-3605</v>
      </c>
      <c r="P310">
        <f t="shared" si="41"/>
        <v>75239.48</v>
      </c>
      <c r="Q310">
        <f t="shared" si="46"/>
        <v>17.349999999991269</v>
      </c>
      <c r="R310">
        <f t="shared" si="42"/>
        <v>-3605</v>
      </c>
      <c r="S310">
        <f t="shared" si="47"/>
        <v>2.3059702166989019E-4</v>
      </c>
      <c r="T310">
        <f>S310-(bitcoin_futures!S314/100/360)</f>
        <v>1.1087479944766797E-4</v>
      </c>
      <c r="V310">
        <f>-'Future Returns'!Q310+Compare_IBIT_to_BTC!B309</f>
        <v>2.2617627486336278E-4</v>
      </c>
    </row>
    <row r="311" spans="1:22">
      <c r="A311" t="str">
        <f>bitcoin_futures!A315</f>
        <v>06.03.2025</v>
      </c>
      <c r="B311">
        <f>ROUND(bitcoin_futures!D315/bitcoin_futures!B315, 0)</f>
        <v>1757</v>
      </c>
      <c r="C311">
        <f t="shared" si="49"/>
        <v>1767</v>
      </c>
      <c r="D311">
        <f t="shared" si="49"/>
        <v>100082.88</v>
      </c>
      <c r="E311">
        <f t="shared" si="43"/>
        <v>-14180</v>
      </c>
      <c r="F311">
        <f>'Future Returns'!S311*F$4</f>
        <v>22733.75</v>
      </c>
      <c r="H311">
        <f t="shared" si="44"/>
        <v>73331.870000000112</v>
      </c>
      <c r="J311">
        <f>(C311-C310)*bitcoin_futures!B315</f>
        <v>0</v>
      </c>
      <c r="K311">
        <f>C311*bitcoin_futures!B315</f>
        <v>89480.88</v>
      </c>
      <c r="L311">
        <f t="shared" si="45"/>
        <v>-1413.5999999999913</v>
      </c>
      <c r="N311">
        <f>-'Future CF'!Q311</f>
        <v>1475</v>
      </c>
      <c r="P311">
        <f t="shared" si="41"/>
        <v>75300.88</v>
      </c>
      <c r="Q311">
        <f t="shared" si="46"/>
        <v>61.400000000008731</v>
      </c>
      <c r="R311">
        <f>P311-P310-L311</f>
        <v>1475</v>
      </c>
      <c r="S311">
        <f t="shared" si="47"/>
        <v>8.1539551729021924E-4</v>
      </c>
      <c r="T311">
        <f>S311-(bitcoin_futures!S315/100/360)</f>
        <v>6.9581218395688594E-4</v>
      </c>
      <c r="V311">
        <f>-'Future Returns'!Q311+Compare_IBIT_to_BTC!B310</f>
        <v>6.6827765906317914E-4</v>
      </c>
    </row>
    <row r="313" spans="1:22">
      <c r="S313" t="s">
        <v>345</v>
      </c>
    </row>
    <row r="314" spans="1:22">
      <c r="N314" t="s">
        <v>346</v>
      </c>
      <c r="P314">
        <f>AVERAGE(Q14:Q311)</f>
        <v>28.249899328859069</v>
      </c>
      <c r="R314">
        <f>AVERAGE(S14:S311)</f>
        <v>3.9672498663916072E-4</v>
      </c>
      <c r="S314" s="7">
        <f>R314-2/10000</f>
        <v>1.9672498663916071E-4</v>
      </c>
    </row>
    <row r="315" spans="1:22">
      <c r="N315" t="s">
        <v>347</v>
      </c>
      <c r="P315">
        <f>_xlfn.STDEV.S(Q14:Q311)</f>
        <v>229.57337969584572</v>
      </c>
      <c r="R315">
        <f>_xlfn.STDEV.S(S14:S311)</f>
        <v>3.1774660391187832E-3</v>
      </c>
    </row>
    <row r="316" spans="1:22">
      <c r="N316" t="s">
        <v>348</v>
      </c>
      <c r="P316">
        <f>P314/P315</f>
        <v>0.12305389834956666</v>
      </c>
      <c r="R316">
        <f>R314/R315</f>
        <v>0.1248557755629658</v>
      </c>
      <c r="S316">
        <f>S314/R315*SQRT(252)</f>
        <v>0.98283107025258043</v>
      </c>
    </row>
  </sheetData>
  <mergeCells count="1">
    <mergeCell ref="D1:F1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29651-A890-4C07-AE74-AFA3251AF35B}">
  <dimension ref="A1:X316"/>
  <sheetViews>
    <sheetView topLeftCell="A43" zoomScale="86" zoomScaleNormal="100" workbookViewId="0">
      <pane xSplit="1" topLeftCell="B1" activePane="topRight" state="frozen"/>
      <selection activeCell="A2" sqref="A2"/>
      <selection pane="topRight" activeCell="O54" sqref="O54"/>
    </sheetView>
  </sheetViews>
  <sheetFormatPr defaultRowHeight="14"/>
  <cols>
    <col min="1" max="1" width="8.9140625" customWidth="1"/>
    <col min="2" max="2" width="12.5" customWidth="1"/>
    <col min="3" max="3" width="13.75" customWidth="1"/>
    <col min="4" max="4" width="16.4140625" customWidth="1"/>
    <col min="5" max="5" width="12.83203125" customWidth="1"/>
    <col min="6" max="14" width="13.75" customWidth="1"/>
    <col min="15" max="16" width="13.1640625" customWidth="1"/>
    <col min="17" max="17" width="13.75" customWidth="1"/>
    <col min="18" max="18" width="12.83203125" customWidth="1"/>
    <col min="19" max="19" width="13.75" customWidth="1"/>
    <col min="20" max="21" width="13" customWidth="1"/>
    <col min="22" max="22" width="13.75" customWidth="1"/>
    <col min="23" max="23" width="13.1640625" customWidth="1"/>
    <col min="24" max="24" width="13.75" customWidth="1"/>
    <col min="25" max="25" width="13.08203125" customWidth="1"/>
    <col min="26" max="26" width="13.75" customWidth="1"/>
    <col min="27" max="27" width="12.75" customWidth="1"/>
    <col min="28" max="28" width="13.75" customWidth="1"/>
    <col min="29" max="29" width="13" customWidth="1"/>
    <col min="30" max="30" width="13.75" customWidth="1"/>
    <col min="31" max="31" width="13.25" customWidth="1"/>
    <col min="32" max="32" width="13.75" customWidth="1"/>
    <col min="33" max="33" width="13.08203125" customWidth="1"/>
    <col min="34" max="34" width="13.75" customWidth="1"/>
    <col min="35" max="35" width="13.1640625" customWidth="1"/>
    <col min="36" max="36" width="13.75" customWidth="1"/>
    <col min="37" max="37" width="13.08203125" customWidth="1"/>
    <col min="38" max="38" width="13.75" customWidth="1"/>
    <col min="39" max="39" width="8.9140625" customWidth="1"/>
    <col min="40" max="40" width="13.75" customWidth="1"/>
  </cols>
  <sheetData>
    <row r="1" spans="1:20">
      <c r="A1" t="s">
        <v>0</v>
      </c>
      <c r="B1" t="s">
        <v>1</v>
      </c>
    </row>
    <row r="2" spans="1:20">
      <c r="A2" t="s">
        <v>2</v>
      </c>
    </row>
    <row r="3" spans="1:20">
      <c r="S3" t="s">
        <v>3</v>
      </c>
    </row>
    <row r="4" spans="1:20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381</v>
      </c>
      <c r="S4" t="s">
        <v>20</v>
      </c>
      <c r="T4" t="s">
        <v>382</v>
      </c>
    </row>
    <row r="5" spans="1:20">
      <c r="B5" t="s">
        <v>21</v>
      </c>
      <c r="C5" t="s">
        <v>21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T5" t="s">
        <v>21</v>
      </c>
    </row>
    <row r="6" spans="1:20">
      <c r="A6" t="s">
        <v>23</v>
      </c>
      <c r="B6" t="s">
        <v>24</v>
      </c>
      <c r="C6" t="s">
        <v>24</v>
      </c>
      <c r="E6" t="s">
        <v>25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t="s">
        <v>25</v>
      </c>
      <c r="S6" t="s">
        <v>24</v>
      </c>
      <c r="T6" t="s">
        <v>24</v>
      </c>
    </row>
    <row r="7" spans="1:20">
      <c r="A7" s="6" t="s">
        <v>26</v>
      </c>
      <c r="C7">
        <v>4714.07</v>
      </c>
      <c r="D7">
        <v>43696.87</v>
      </c>
      <c r="E7">
        <v>42950</v>
      </c>
      <c r="F7">
        <v>43235</v>
      </c>
      <c r="G7">
        <v>43425</v>
      </c>
      <c r="H7">
        <v>43625</v>
      </c>
      <c r="I7">
        <v>44160</v>
      </c>
      <c r="L7">
        <v>44765</v>
      </c>
      <c r="O7">
        <v>45385</v>
      </c>
      <c r="R7">
        <v>46220</v>
      </c>
      <c r="S7">
        <v>5.4029999999999996</v>
      </c>
      <c r="T7">
        <v>63.161999999999999</v>
      </c>
    </row>
    <row r="8" spans="1:20">
      <c r="A8" s="6" t="s">
        <v>27</v>
      </c>
      <c r="C8">
        <v>5033.2</v>
      </c>
      <c r="D8">
        <v>44981.83</v>
      </c>
      <c r="E8">
        <v>45825</v>
      </c>
      <c r="F8">
        <v>46120</v>
      </c>
      <c r="G8">
        <v>46355</v>
      </c>
      <c r="H8">
        <v>46560</v>
      </c>
      <c r="I8">
        <v>47100</v>
      </c>
      <c r="L8">
        <v>47705</v>
      </c>
      <c r="O8">
        <v>48345</v>
      </c>
      <c r="R8">
        <v>49240</v>
      </c>
      <c r="S8">
        <v>5.3840000000000003</v>
      </c>
      <c r="T8">
        <v>68.515000000000001</v>
      </c>
    </row>
    <row r="9" spans="1:20">
      <c r="A9" s="6" t="s">
        <v>28</v>
      </c>
      <c r="C9">
        <v>4798.1499999999996</v>
      </c>
      <c r="D9">
        <v>42713.16</v>
      </c>
      <c r="E9">
        <v>43525</v>
      </c>
      <c r="F9">
        <v>43825</v>
      </c>
      <c r="G9">
        <v>44055</v>
      </c>
      <c r="H9">
        <v>44265</v>
      </c>
      <c r="I9">
        <v>44675</v>
      </c>
      <c r="L9">
        <v>45280</v>
      </c>
      <c r="O9">
        <v>46110</v>
      </c>
      <c r="R9">
        <v>46960</v>
      </c>
      <c r="S9">
        <v>5.3710000000000004</v>
      </c>
      <c r="T9">
        <v>63.106000000000002</v>
      </c>
    </row>
    <row r="10" spans="1:20">
      <c r="A10" s="6" t="s">
        <v>29</v>
      </c>
      <c r="C10">
        <v>4965.1400000000003</v>
      </c>
      <c r="D10">
        <v>44186.19</v>
      </c>
      <c r="E10">
        <v>45105</v>
      </c>
      <c r="F10">
        <v>45405</v>
      </c>
      <c r="G10">
        <v>45675</v>
      </c>
      <c r="H10">
        <v>45910</v>
      </c>
      <c r="I10">
        <v>46320</v>
      </c>
      <c r="L10">
        <v>47120</v>
      </c>
      <c r="O10">
        <v>47920</v>
      </c>
      <c r="R10">
        <v>48500</v>
      </c>
      <c r="S10">
        <v>5.3659999999999997</v>
      </c>
      <c r="T10">
        <v>65.581000000000003</v>
      </c>
    </row>
    <row r="11" spans="1:20">
      <c r="A11" s="6" t="s">
        <v>30</v>
      </c>
      <c r="C11">
        <v>4930.0200000000004</v>
      </c>
      <c r="D11">
        <v>43790.8</v>
      </c>
      <c r="E11">
        <v>44785</v>
      </c>
      <c r="F11">
        <v>45055</v>
      </c>
      <c r="G11">
        <v>45300</v>
      </c>
      <c r="H11">
        <v>45535</v>
      </c>
      <c r="I11">
        <v>45955</v>
      </c>
      <c r="L11">
        <v>46560</v>
      </c>
      <c r="O11">
        <v>47430</v>
      </c>
      <c r="R11">
        <v>48305</v>
      </c>
      <c r="S11">
        <v>5.3760000000000003</v>
      </c>
      <c r="T11">
        <v>63.107999999999997</v>
      </c>
    </row>
    <row r="12" spans="1:20">
      <c r="A12" s="6" t="s">
        <v>31</v>
      </c>
      <c r="C12">
        <v>5258.97</v>
      </c>
      <c r="D12">
        <v>46962.28</v>
      </c>
      <c r="E12">
        <v>47700</v>
      </c>
      <c r="F12">
        <v>47985</v>
      </c>
      <c r="G12">
        <v>48230</v>
      </c>
      <c r="H12">
        <v>48470</v>
      </c>
      <c r="I12">
        <v>48860</v>
      </c>
      <c r="L12">
        <v>49660</v>
      </c>
      <c r="O12">
        <v>50460</v>
      </c>
      <c r="R12">
        <v>51365</v>
      </c>
      <c r="S12">
        <v>5.3849999999999998</v>
      </c>
      <c r="T12">
        <v>59.801000000000002</v>
      </c>
    </row>
    <row r="13" spans="1:20">
      <c r="A13" s="6" t="s">
        <v>32</v>
      </c>
      <c r="C13">
        <v>5237.82</v>
      </c>
      <c r="D13">
        <v>46777.71</v>
      </c>
      <c r="E13">
        <v>47465</v>
      </c>
      <c r="F13">
        <v>47745</v>
      </c>
      <c r="G13">
        <v>47995</v>
      </c>
      <c r="H13">
        <v>48230</v>
      </c>
      <c r="I13">
        <v>48555</v>
      </c>
      <c r="L13">
        <v>49350</v>
      </c>
      <c r="O13">
        <v>50280</v>
      </c>
      <c r="R13">
        <v>51210</v>
      </c>
      <c r="S13">
        <v>5.3819999999999997</v>
      </c>
      <c r="T13">
        <v>57.728999999999999</v>
      </c>
    </row>
    <row r="14" spans="1:20">
      <c r="A14" s="6" t="s">
        <v>33</v>
      </c>
      <c r="C14">
        <v>5158</v>
      </c>
      <c r="D14">
        <v>45852.66</v>
      </c>
      <c r="E14">
        <v>46715</v>
      </c>
      <c r="F14">
        <v>46995</v>
      </c>
      <c r="G14">
        <v>47240</v>
      </c>
      <c r="H14">
        <v>47535</v>
      </c>
      <c r="I14">
        <v>47835</v>
      </c>
      <c r="L14">
        <v>48715</v>
      </c>
      <c r="O14">
        <v>49725</v>
      </c>
      <c r="R14">
        <v>50645</v>
      </c>
      <c r="S14">
        <v>5.3760000000000003</v>
      </c>
      <c r="T14">
        <v>56.567</v>
      </c>
    </row>
    <row r="15" spans="1:20">
      <c r="A15" s="6" t="s">
        <v>34</v>
      </c>
      <c r="B15">
        <v>26.63</v>
      </c>
      <c r="C15">
        <v>5193.88</v>
      </c>
      <c r="D15">
        <v>46666.89</v>
      </c>
      <c r="E15">
        <v>46605</v>
      </c>
      <c r="F15">
        <v>46820</v>
      </c>
      <c r="G15">
        <v>47020</v>
      </c>
      <c r="H15">
        <v>47275</v>
      </c>
      <c r="I15">
        <v>47540</v>
      </c>
      <c r="L15">
        <v>48605</v>
      </c>
      <c r="O15">
        <v>49785</v>
      </c>
      <c r="R15">
        <v>50710</v>
      </c>
      <c r="S15">
        <v>5.375</v>
      </c>
      <c r="T15">
        <v>53.618000000000002</v>
      </c>
    </row>
    <row r="16" spans="1:20">
      <c r="A16" s="6" t="s">
        <v>35</v>
      </c>
      <c r="B16">
        <v>24.97</v>
      </c>
      <c r="C16">
        <v>4912.34</v>
      </c>
      <c r="D16">
        <v>43770.04</v>
      </c>
      <c r="E16">
        <v>43930</v>
      </c>
      <c r="F16">
        <v>44145</v>
      </c>
      <c r="G16">
        <v>44355</v>
      </c>
      <c r="H16">
        <v>44585</v>
      </c>
      <c r="I16">
        <v>44830</v>
      </c>
      <c r="L16">
        <v>45930</v>
      </c>
      <c r="O16">
        <v>47030</v>
      </c>
      <c r="R16">
        <v>47900</v>
      </c>
      <c r="S16">
        <v>5.3949999999999996</v>
      </c>
      <c r="T16">
        <v>48.552999999999997</v>
      </c>
    </row>
    <row r="17" spans="1:20">
      <c r="A17" s="6" t="s">
        <v>36</v>
      </c>
      <c r="B17">
        <v>24.97</v>
      </c>
      <c r="C17">
        <v>4912.34</v>
      </c>
      <c r="D17">
        <v>42957.16</v>
      </c>
      <c r="E17">
        <v>43930</v>
      </c>
      <c r="F17">
        <v>44145</v>
      </c>
      <c r="G17">
        <v>44355</v>
      </c>
      <c r="H17">
        <v>44585</v>
      </c>
      <c r="I17">
        <v>44830</v>
      </c>
      <c r="L17">
        <v>45930</v>
      </c>
      <c r="O17">
        <v>47030</v>
      </c>
      <c r="R17">
        <v>47900</v>
      </c>
      <c r="S17">
        <v>5.3949999999999996</v>
      </c>
      <c r="T17">
        <v>48.552999999999997</v>
      </c>
    </row>
    <row r="18" spans="1:20">
      <c r="A18" s="6" t="s">
        <v>37</v>
      </c>
      <c r="B18">
        <v>24.72</v>
      </c>
      <c r="C18">
        <v>4842.41</v>
      </c>
      <c r="D18">
        <v>43210.44</v>
      </c>
      <c r="E18" s="8">
        <v>43620</v>
      </c>
      <c r="F18">
        <v>43825</v>
      </c>
      <c r="G18">
        <v>44015</v>
      </c>
      <c r="H18">
        <v>44235</v>
      </c>
      <c r="I18">
        <v>44460</v>
      </c>
      <c r="L18">
        <v>45570</v>
      </c>
      <c r="O18">
        <v>46435</v>
      </c>
      <c r="R18">
        <v>47295</v>
      </c>
      <c r="S18">
        <v>5.3920000000000003</v>
      </c>
      <c r="T18">
        <v>48.213999999999999</v>
      </c>
    </row>
    <row r="19" spans="1:20">
      <c r="A19" s="6" t="s">
        <v>38</v>
      </c>
      <c r="B19">
        <v>24.41</v>
      </c>
      <c r="C19">
        <v>4786.5600000000004</v>
      </c>
      <c r="D19">
        <v>42666.36</v>
      </c>
      <c r="E19" s="8">
        <v>43180</v>
      </c>
      <c r="F19">
        <v>43430</v>
      </c>
      <c r="G19">
        <v>43620</v>
      </c>
      <c r="H19">
        <v>43830</v>
      </c>
      <c r="I19">
        <v>44055</v>
      </c>
      <c r="L19">
        <v>45020</v>
      </c>
      <c r="O19">
        <v>45870</v>
      </c>
      <c r="R19">
        <v>46720</v>
      </c>
      <c r="S19">
        <v>5.3849999999999998</v>
      </c>
      <c r="T19">
        <v>49.9</v>
      </c>
    </row>
    <row r="20" spans="1:20">
      <c r="A20" s="6" t="s">
        <v>39</v>
      </c>
      <c r="B20">
        <v>23.34</v>
      </c>
      <c r="C20">
        <v>4592.32</v>
      </c>
      <c r="D20">
        <v>40933.54</v>
      </c>
      <c r="E20" s="8">
        <v>41225</v>
      </c>
      <c r="F20">
        <v>41510</v>
      </c>
      <c r="G20">
        <v>41710</v>
      </c>
      <c r="H20">
        <v>41920</v>
      </c>
      <c r="I20">
        <v>42145</v>
      </c>
      <c r="L20">
        <v>43045</v>
      </c>
      <c r="O20">
        <v>43860</v>
      </c>
      <c r="R20">
        <v>44675</v>
      </c>
      <c r="S20">
        <v>5.36</v>
      </c>
      <c r="T20">
        <v>48.66</v>
      </c>
    </row>
    <row r="21" spans="1:20">
      <c r="A21" s="6" t="s">
        <v>40</v>
      </c>
      <c r="B21">
        <v>23.8</v>
      </c>
      <c r="C21">
        <v>4676.8999999999996</v>
      </c>
      <c r="D21">
        <v>41898.550000000003</v>
      </c>
      <c r="E21" s="8">
        <v>41935</v>
      </c>
      <c r="F21">
        <v>42250</v>
      </c>
      <c r="G21">
        <v>42485</v>
      </c>
      <c r="H21">
        <v>42715</v>
      </c>
      <c r="I21">
        <v>42940</v>
      </c>
      <c r="L21">
        <v>43800</v>
      </c>
      <c r="O21">
        <v>44625</v>
      </c>
      <c r="R21">
        <v>45455</v>
      </c>
      <c r="S21">
        <v>5.3550000000000004</v>
      </c>
      <c r="T21">
        <v>48.1</v>
      </c>
    </row>
    <row r="22" spans="1:20">
      <c r="A22" s="6" t="s">
        <v>41</v>
      </c>
      <c r="B22">
        <v>22.95</v>
      </c>
      <c r="C22">
        <v>4505.1400000000003</v>
      </c>
      <c r="D22">
        <v>40116.42</v>
      </c>
      <c r="E22" s="8">
        <v>40485</v>
      </c>
      <c r="F22">
        <v>40875</v>
      </c>
      <c r="G22">
        <v>41120</v>
      </c>
      <c r="H22">
        <v>41340</v>
      </c>
      <c r="I22">
        <v>41535</v>
      </c>
      <c r="L22">
        <v>42310</v>
      </c>
      <c r="O22">
        <v>43110</v>
      </c>
      <c r="R22">
        <v>43910</v>
      </c>
      <c r="S22">
        <v>5.3840000000000003</v>
      </c>
      <c r="T22">
        <v>47.018999999999998</v>
      </c>
    </row>
    <row r="23" spans="1:20">
      <c r="A23" s="6" t="s">
        <v>42</v>
      </c>
      <c r="B23">
        <v>22.32</v>
      </c>
      <c r="C23">
        <v>4394.28</v>
      </c>
      <c r="D23">
        <v>39238.43</v>
      </c>
      <c r="E23" s="8">
        <v>39560</v>
      </c>
      <c r="F23">
        <v>39995</v>
      </c>
      <c r="G23">
        <v>40245</v>
      </c>
      <c r="H23">
        <v>40470</v>
      </c>
      <c r="I23">
        <v>40665</v>
      </c>
      <c r="L23">
        <v>41325</v>
      </c>
      <c r="O23">
        <v>42135</v>
      </c>
      <c r="R23">
        <v>42890</v>
      </c>
      <c r="S23">
        <v>5.3739999999999997</v>
      </c>
      <c r="T23">
        <v>45.018999999999998</v>
      </c>
    </row>
    <row r="24" spans="1:20">
      <c r="A24" s="6" t="s">
        <v>43</v>
      </c>
      <c r="B24">
        <v>22.6</v>
      </c>
      <c r="C24">
        <v>4446.7</v>
      </c>
      <c r="D24">
        <v>39771.919999999998</v>
      </c>
      <c r="E24" s="8">
        <v>39965</v>
      </c>
      <c r="F24">
        <v>40365</v>
      </c>
      <c r="G24">
        <v>40635</v>
      </c>
      <c r="H24">
        <v>40860</v>
      </c>
      <c r="I24">
        <v>41055</v>
      </c>
      <c r="L24">
        <v>41770</v>
      </c>
      <c r="O24">
        <v>42600</v>
      </c>
      <c r="R24">
        <v>43350</v>
      </c>
      <c r="S24">
        <v>5.3639999999999999</v>
      </c>
      <c r="T24">
        <v>45.098999999999997</v>
      </c>
    </row>
    <row r="25" spans="1:20">
      <c r="A25" s="6" t="s">
        <v>44</v>
      </c>
      <c r="B25">
        <v>22.76</v>
      </c>
      <c r="C25">
        <v>4453.42</v>
      </c>
      <c r="D25">
        <v>39833.56</v>
      </c>
      <c r="E25" s="8">
        <v>40025</v>
      </c>
      <c r="F25">
        <v>40410</v>
      </c>
      <c r="G25">
        <v>40695</v>
      </c>
      <c r="H25">
        <v>40940</v>
      </c>
      <c r="I25">
        <v>41165</v>
      </c>
      <c r="L25">
        <v>41905</v>
      </c>
      <c r="O25">
        <v>42700</v>
      </c>
      <c r="R25">
        <v>43490</v>
      </c>
      <c r="S25">
        <v>5.3650000000000002</v>
      </c>
      <c r="T25">
        <v>45.777999999999999</v>
      </c>
    </row>
    <row r="26" spans="1:20">
      <c r="A26" s="6" t="s">
        <v>45</v>
      </c>
      <c r="B26">
        <v>23.99</v>
      </c>
      <c r="C26">
        <v>4706.54</v>
      </c>
      <c r="D26">
        <v>42014.28</v>
      </c>
      <c r="E26" s="8">
        <v>42390</v>
      </c>
      <c r="F26">
        <v>42780</v>
      </c>
      <c r="G26">
        <v>43065</v>
      </c>
      <c r="H26">
        <v>43290</v>
      </c>
      <c r="I26">
        <v>43485</v>
      </c>
      <c r="J26">
        <v>43680</v>
      </c>
      <c r="L26">
        <v>44235</v>
      </c>
      <c r="O26">
        <v>45070</v>
      </c>
      <c r="R26">
        <v>45910</v>
      </c>
      <c r="S26">
        <v>5.3680000000000003</v>
      </c>
      <c r="T26">
        <v>49.45</v>
      </c>
    </row>
    <row r="27" spans="1:20">
      <c r="A27" s="6" t="s">
        <v>46</v>
      </c>
      <c r="B27">
        <v>24.67</v>
      </c>
      <c r="C27">
        <v>4840.83</v>
      </c>
      <c r="D27">
        <v>43093.91</v>
      </c>
      <c r="E27" s="8">
        <v>43530</v>
      </c>
      <c r="F27">
        <v>43945</v>
      </c>
      <c r="G27">
        <v>44275</v>
      </c>
      <c r="H27">
        <v>44550</v>
      </c>
      <c r="I27">
        <v>44765</v>
      </c>
      <c r="J27">
        <v>44870</v>
      </c>
      <c r="L27">
        <v>45465</v>
      </c>
      <c r="O27">
        <v>46330</v>
      </c>
      <c r="R27">
        <v>47180</v>
      </c>
      <c r="S27">
        <v>5.3789999999999996</v>
      </c>
      <c r="T27">
        <v>51.381</v>
      </c>
    </row>
    <row r="28" spans="1:20">
      <c r="A28" s="6" t="s">
        <v>47</v>
      </c>
      <c r="B28">
        <v>24.88</v>
      </c>
      <c r="C28">
        <v>4895.17</v>
      </c>
      <c r="D28">
        <v>43616.55</v>
      </c>
      <c r="E28" s="8">
        <v>43890</v>
      </c>
      <c r="F28">
        <v>44245</v>
      </c>
      <c r="G28">
        <v>44560</v>
      </c>
      <c r="H28">
        <v>44830</v>
      </c>
      <c r="I28">
        <v>45040</v>
      </c>
      <c r="J28">
        <v>45270</v>
      </c>
      <c r="L28">
        <v>45870</v>
      </c>
      <c r="O28">
        <v>46740</v>
      </c>
      <c r="R28">
        <v>47610</v>
      </c>
      <c r="S28">
        <v>5.3710000000000004</v>
      </c>
      <c r="T28">
        <v>51.951000000000001</v>
      </c>
    </row>
    <row r="29" spans="1:20">
      <c r="A29" s="6" t="s">
        <v>48</v>
      </c>
      <c r="B29">
        <v>24.3</v>
      </c>
      <c r="C29">
        <v>4784.57</v>
      </c>
      <c r="D29">
        <v>42849.79</v>
      </c>
      <c r="E29" s="8">
        <v>42815</v>
      </c>
      <c r="F29">
        <v>43180</v>
      </c>
      <c r="G29">
        <v>43500</v>
      </c>
      <c r="H29">
        <v>43770</v>
      </c>
      <c r="I29">
        <v>43985</v>
      </c>
      <c r="J29">
        <v>44160</v>
      </c>
      <c r="L29">
        <v>44745</v>
      </c>
      <c r="O29">
        <v>45615</v>
      </c>
      <c r="R29">
        <v>46440</v>
      </c>
      <c r="S29">
        <v>5.3719999999999999</v>
      </c>
      <c r="T29">
        <v>50.121000000000002</v>
      </c>
    </row>
    <row r="30" spans="1:20">
      <c r="A30" s="6" t="s">
        <v>49</v>
      </c>
      <c r="B30">
        <v>24.54</v>
      </c>
      <c r="C30">
        <v>4822.84</v>
      </c>
      <c r="D30">
        <v>43057.64</v>
      </c>
      <c r="E30" s="8">
        <v>43275</v>
      </c>
      <c r="F30">
        <v>43675</v>
      </c>
      <c r="G30">
        <v>43985</v>
      </c>
      <c r="H30">
        <v>44260</v>
      </c>
      <c r="I30">
        <v>44470</v>
      </c>
      <c r="J30">
        <v>44645</v>
      </c>
      <c r="L30">
        <v>45235</v>
      </c>
      <c r="O30">
        <v>46090</v>
      </c>
      <c r="R30">
        <v>46950</v>
      </c>
      <c r="S30">
        <v>5.3710000000000004</v>
      </c>
      <c r="T30">
        <v>50.347999999999999</v>
      </c>
    </row>
    <row r="31" spans="1:20">
      <c r="A31" s="6" t="s">
        <v>50</v>
      </c>
      <c r="B31">
        <v>24.5</v>
      </c>
      <c r="C31">
        <v>4817.88</v>
      </c>
      <c r="D31">
        <v>42999.85</v>
      </c>
      <c r="E31" s="8">
        <v>43185</v>
      </c>
      <c r="F31">
        <v>43605</v>
      </c>
      <c r="G31">
        <v>43905</v>
      </c>
      <c r="H31">
        <v>44180</v>
      </c>
      <c r="I31">
        <v>44395</v>
      </c>
      <c r="J31">
        <v>44580</v>
      </c>
      <c r="L31">
        <v>45175</v>
      </c>
      <c r="O31">
        <v>46030</v>
      </c>
      <c r="R31">
        <v>46885</v>
      </c>
      <c r="S31">
        <v>5.3559999999999999</v>
      </c>
      <c r="T31">
        <v>50.01</v>
      </c>
    </row>
    <row r="32" spans="1:20">
      <c r="A32" s="6" t="s">
        <v>51</v>
      </c>
      <c r="B32">
        <v>24.19</v>
      </c>
      <c r="C32">
        <v>4753.63</v>
      </c>
      <c r="D32">
        <v>42441.01</v>
      </c>
      <c r="E32" s="8">
        <v>42555</v>
      </c>
      <c r="F32">
        <v>42970</v>
      </c>
      <c r="G32">
        <v>43275</v>
      </c>
      <c r="H32">
        <v>43565</v>
      </c>
      <c r="I32">
        <v>43775</v>
      </c>
      <c r="J32">
        <v>43970</v>
      </c>
      <c r="L32">
        <v>44555</v>
      </c>
      <c r="O32">
        <v>45400</v>
      </c>
      <c r="R32">
        <v>46245</v>
      </c>
      <c r="S32">
        <v>5.3879999999999999</v>
      </c>
      <c r="T32">
        <v>49.06</v>
      </c>
    </row>
    <row r="33" spans="1:20">
      <c r="A33" s="6" t="s">
        <v>52</v>
      </c>
      <c r="B33">
        <v>24.6</v>
      </c>
      <c r="C33">
        <v>4835.84</v>
      </c>
      <c r="D33">
        <v>43153.41</v>
      </c>
      <c r="E33" s="8">
        <v>43305</v>
      </c>
      <c r="F33">
        <v>43735</v>
      </c>
      <c r="G33">
        <v>44045</v>
      </c>
      <c r="H33">
        <v>44320</v>
      </c>
      <c r="I33">
        <v>44530</v>
      </c>
      <c r="J33">
        <v>44705</v>
      </c>
      <c r="L33">
        <v>45255</v>
      </c>
      <c r="O33">
        <v>46105</v>
      </c>
      <c r="R33">
        <v>46680</v>
      </c>
      <c r="S33">
        <v>5.375</v>
      </c>
      <c r="T33">
        <v>49.8</v>
      </c>
    </row>
    <row r="34" spans="1:20">
      <c r="A34" s="6" t="s">
        <v>53</v>
      </c>
      <c r="B34">
        <v>25.22</v>
      </c>
      <c r="C34">
        <v>4951.24</v>
      </c>
      <c r="D34">
        <v>44032.49</v>
      </c>
      <c r="E34" s="8">
        <v>44410</v>
      </c>
      <c r="F34">
        <v>44840</v>
      </c>
      <c r="G34">
        <v>45150</v>
      </c>
      <c r="H34">
        <v>45440</v>
      </c>
      <c r="I34">
        <v>45655</v>
      </c>
      <c r="J34">
        <v>45830</v>
      </c>
      <c r="L34">
        <v>46380</v>
      </c>
      <c r="O34">
        <v>47255</v>
      </c>
      <c r="R34">
        <v>48135</v>
      </c>
      <c r="S34">
        <v>5.3760000000000003</v>
      </c>
      <c r="T34">
        <v>50.801000000000002</v>
      </c>
    </row>
    <row r="35" spans="1:20">
      <c r="A35" s="6" t="s">
        <v>54</v>
      </c>
      <c r="B35">
        <v>26.03</v>
      </c>
      <c r="C35">
        <v>5106.33</v>
      </c>
      <c r="D35">
        <v>45467.18</v>
      </c>
      <c r="E35" s="8">
        <v>45750</v>
      </c>
      <c r="F35">
        <v>46200</v>
      </c>
      <c r="G35">
        <v>46540</v>
      </c>
      <c r="H35">
        <v>46850</v>
      </c>
      <c r="I35">
        <v>47125</v>
      </c>
      <c r="J35">
        <v>47315</v>
      </c>
      <c r="L35">
        <v>47850</v>
      </c>
      <c r="O35">
        <v>48715</v>
      </c>
      <c r="R35">
        <v>49620</v>
      </c>
      <c r="S35">
        <v>5.37</v>
      </c>
      <c r="T35">
        <v>58.780999999999999</v>
      </c>
    </row>
    <row r="36" spans="1:20">
      <c r="A36" s="6" t="s">
        <v>55</v>
      </c>
      <c r="B36">
        <v>27.15</v>
      </c>
      <c r="C36">
        <v>5337.48</v>
      </c>
      <c r="D36">
        <v>47629.31</v>
      </c>
      <c r="E36" s="8">
        <v>47770</v>
      </c>
      <c r="F36">
        <v>48235</v>
      </c>
      <c r="G36">
        <v>48565</v>
      </c>
      <c r="H36">
        <v>48855</v>
      </c>
      <c r="I36">
        <v>49180</v>
      </c>
      <c r="J36">
        <v>49380</v>
      </c>
      <c r="L36">
        <v>49955</v>
      </c>
      <c r="O36">
        <v>50900</v>
      </c>
      <c r="R36">
        <v>51850</v>
      </c>
      <c r="S36">
        <v>5.3739999999999997</v>
      </c>
      <c r="T36">
        <v>64.632000000000005</v>
      </c>
    </row>
    <row r="37" spans="1:20">
      <c r="A37" s="6" t="s">
        <v>56</v>
      </c>
      <c r="B37">
        <v>28.66</v>
      </c>
      <c r="C37">
        <v>5629.62</v>
      </c>
      <c r="D37">
        <v>49983.65</v>
      </c>
      <c r="E37" s="8">
        <v>50465</v>
      </c>
      <c r="F37">
        <v>50985</v>
      </c>
      <c r="G37">
        <v>51340</v>
      </c>
      <c r="H37">
        <v>51650</v>
      </c>
      <c r="I37">
        <v>51975</v>
      </c>
      <c r="J37">
        <v>52205</v>
      </c>
      <c r="L37">
        <v>52705</v>
      </c>
      <c r="O37">
        <v>53710</v>
      </c>
      <c r="R37">
        <v>54710</v>
      </c>
      <c r="S37">
        <v>5.3879999999999999</v>
      </c>
      <c r="T37">
        <v>71.751999999999995</v>
      </c>
    </row>
    <row r="38" spans="1:20">
      <c r="A38" s="6" t="s">
        <v>57</v>
      </c>
      <c r="B38">
        <v>28.22</v>
      </c>
      <c r="C38">
        <v>5546.41</v>
      </c>
      <c r="D38">
        <v>49292.99</v>
      </c>
      <c r="E38" s="8">
        <v>49640</v>
      </c>
      <c r="F38">
        <v>50170</v>
      </c>
      <c r="G38">
        <v>50530</v>
      </c>
      <c r="H38">
        <v>50870</v>
      </c>
      <c r="I38">
        <v>51180</v>
      </c>
      <c r="J38">
        <v>51430</v>
      </c>
      <c r="L38">
        <v>51905</v>
      </c>
      <c r="O38">
        <v>52880</v>
      </c>
      <c r="R38">
        <v>53865</v>
      </c>
      <c r="S38">
        <v>5.3730000000000002</v>
      </c>
      <c r="T38">
        <v>68.602000000000004</v>
      </c>
    </row>
    <row r="39" spans="1:20">
      <c r="A39" s="6" t="s">
        <v>58</v>
      </c>
      <c r="B39">
        <v>29.55</v>
      </c>
      <c r="C39">
        <v>5807.42</v>
      </c>
      <c r="D39">
        <v>51804.52</v>
      </c>
      <c r="E39" s="8">
        <v>51990</v>
      </c>
      <c r="F39">
        <v>52585</v>
      </c>
      <c r="G39">
        <v>53040</v>
      </c>
      <c r="H39">
        <v>53460</v>
      </c>
      <c r="I39">
        <v>53835</v>
      </c>
      <c r="J39">
        <v>54080</v>
      </c>
      <c r="L39">
        <v>54560</v>
      </c>
      <c r="O39">
        <v>55340</v>
      </c>
      <c r="R39">
        <v>56375</v>
      </c>
      <c r="S39">
        <v>5.3719999999999999</v>
      </c>
      <c r="T39">
        <v>76.988</v>
      </c>
    </row>
    <row r="40" spans="1:20">
      <c r="A40" s="6" t="s">
        <v>59</v>
      </c>
      <c r="B40">
        <v>29.52</v>
      </c>
      <c r="C40">
        <v>5810.97</v>
      </c>
      <c r="D40">
        <v>51855.94</v>
      </c>
      <c r="E40" s="8">
        <v>51955</v>
      </c>
      <c r="F40">
        <v>52570</v>
      </c>
      <c r="G40">
        <v>53140</v>
      </c>
      <c r="H40">
        <v>53580</v>
      </c>
      <c r="I40">
        <v>54015</v>
      </c>
      <c r="J40">
        <v>54365</v>
      </c>
      <c r="L40">
        <v>54740</v>
      </c>
      <c r="O40">
        <v>55300</v>
      </c>
      <c r="R40">
        <v>56330</v>
      </c>
      <c r="S40">
        <v>5.37</v>
      </c>
      <c r="T40">
        <v>71.8</v>
      </c>
    </row>
    <row r="41" spans="1:20">
      <c r="A41" s="6" t="s">
        <v>60</v>
      </c>
      <c r="B41">
        <v>29.62</v>
      </c>
      <c r="C41">
        <v>5818.31</v>
      </c>
      <c r="D41">
        <v>51840.37</v>
      </c>
      <c r="E41">
        <v>52025</v>
      </c>
      <c r="F41" s="8">
        <v>52670</v>
      </c>
      <c r="G41">
        <v>53260</v>
      </c>
      <c r="H41">
        <v>53785</v>
      </c>
      <c r="I41">
        <v>54280</v>
      </c>
      <c r="J41">
        <v>54635</v>
      </c>
      <c r="L41">
        <v>55005</v>
      </c>
      <c r="O41">
        <v>55455</v>
      </c>
      <c r="R41">
        <v>56450</v>
      </c>
      <c r="S41">
        <v>5.3879999999999999</v>
      </c>
      <c r="T41">
        <v>69.956000000000003</v>
      </c>
    </row>
    <row r="42" spans="1:20">
      <c r="A42" s="6" t="s">
        <v>61</v>
      </c>
      <c r="B42">
        <v>29.62</v>
      </c>
      <c r="C42">
        <v>5818.31</v>
      </c>
      <c r="D42">
        <v>51858.68</v>
      </c>
      <c r="E42">
        <v>52025</v>
      </c>
      <c r="F42" s="8">
        <v>52670</v>
      </c>
      <c r="G42">
        <v>53260</v>
      </c>
      <c r="H42">
        <v>53785</v>
      </c>
      <c r="I42">
        <v>54280</v>
      </c>
      <c r="J42">
        <v>54635</v>
      </c>
      <c r="L42">
        <v>55005</v>
      </c>
      <c r="O42">
        <v>55455</v>
      </c>
      <c r="R42">
        <v>56450</v>
      </c>
      <c r="S42">
        <v>5.3879999999999999</v>
      </c>
      <c r="T42">
        <v>69.956000000000003</v>
      </c>
    </row>
    <row r="43" spans="1:20">
      <c r="A43" s="6" t="s">
        <v>62</v>
      </c>
      <c r="B43">
        <v>29.67</v>
      </c>
      <c r="C43">
        <v>5843.74</v>
      </c>
      <c r="D43">
        <v>52101.45</v>
      </c>
      <c r="E43">
        <v>52090</v>
      </c>
      <c r="F43" s="8">
        <v>52795</v>
      </c>
      <c r="G43">
        <v>53400</v>
      </c>
      <c r="H43">
        <v>53955</v>
      </c>
      <c r="I43">
        <v>54480</v>
      </c>
      <c r="J43">
        <v>54840</v>
      </c>
      <c r="L43">
        <v>55480</v>
      </c>
      <c r="O43">
        <v>55930</v>
      </c>
      <c r="R43">
        <v>56600</v>
      </c>
      <c r="S43">
        <v>5.3879999999999999</v>
      </c>
      <c r="T43">
        <v>70.498000000000005</v>
      </c>
    </row>
    <row r="44" spans="1:20">
      <c r="A44" s="6" t="s">
        <v>63</v>
      </c>
      <c r="B44">
        <v>29.08</v>
      </c>
      <c r="C44">
        <v>5715.23</v>
      </c>
      <c r="D44">
        <v>51035.66</v>
      </c>
      <c r="E44">
        <v>50955</v>
      </c>
      <c r="F44" s="8">
        <v>51630</v>
      </c>
      <c r="G44">
        <v>52270</v>
      </c>
      <c r="H44">
        <v>52810</v>
      </c>
      <c r="I44">
        <v>53335</v>
      </c>
      <c r="J44">
        <v>53740</v>
      </c>
      <c r="L44">
        <v>54060</v>
      </c>
      <c r="O44">
        <v>54765</v>
      </c>
      <c r="R44">
        <v>55490</v>
      </c>
      <c r="S44">
        <v>5.391</v>
      </c>
      <c r="T44">
        <v>67.28</v>
      </c>
    </row>
    <row r="45" spans="1:20">
      <c r="A45" s="6" t="s">
        <v>64</v>
      </c>
      <c r="B45">
        <v>29.72</v>
      </c>
      <c r="C45">
        <v>5827.57</v>
      </c>
      <c r="D45">
        <v>51777.96</v>
      </c>
      <c r="E45">
        <v>52040</v>
      </c>
      <c r="F45" s="8">
        <v>52715</v>
      </c>
      <c r="G45">
        <v>53330</v>
      </c>
      <c r="H45">
        <v>53835</v>
      </c>
      <c r="I45">
        <v>54320</v>
      </c>
      <c r="J45">
        <v>54665</v>
      </c>
      <c r="L45">
        <v>55045</v>
      </c>
      <c r="O45">
        <v>55495</v>
      </c>
      <c r="R45">
        <v>56490</v>
      </c>
      <c r="S45">
        <v>5.3890000000000002</v>
      </c>
      <c r="T45">
        <v>71.314999999999998</v>
      </c>
    </row>
    <row r="46" spans="1:20">
      <c r="A46" s="6" t="s">
        <v>65</v>
      </c>
      <c r="B46">
        <v>29.16</v>
      </c>
      <c r="C46">
        <v>5730.69</v>
      </c>
      <c r="D46">
        <v>51058.51</v>
      </c>
      <c r="E46">
        <v>50958</v>
      </c>
      <c r="F46" s="8">
        <v>51750</v>
      </c>
      <c r="G46">
        <v>52355</v>
      </c>
      <c r="H46">
        <v>52885</v>
      </c>
      <c r="I46">
        <v>53395</v>
      </c>
      <c r="J46">
        <v>53755</v>
      </c>
      <c r="K46">
        <v>54115</v>
      </c>
      <c r="L46">
        <v>54345</v>
      </c>
      <c r="O46">
        <v>54855</v>
      </c>
      <c r="R46">
        <v>55570</v>
      </c>
      <c r="S46">
        <v>5.3970000000000002</v>
      </c>
      <c r="T46">
        <v>68.744</v>
      </c>
    </row>
    <row r="47" spans="1:20">
      <c r="A47" s="6" t="s">
        <v>66</v>
      </c>
      <c r="B47">
        <v>31.12</v>
      </c>
      <c r="C47">
        <v>6117.39</v>
      </c>
      <c r="D47">
        <v>54536.81</v>
      </c>
      <c r="F47" s="8">
        <v>55290</v>
      </c>
      <c r="G47">
        <v>55915</v>
      </c>
      <c r="H47">
        <v>56480</v>
      </c>
      <c r="I47">
        <v>57010</v>
      </c>
      <c r="J47">
        <v>57370</v>
      </c>
      <c r="K47">
        <v>57625</v>
      </c>
      <c r="L47">
        <v>58060</v>
      </c>
      <c r="O47">
        <v>58530</v>
      </c>
      <c r="R47">
        <v>59185</v>
      </c>
      <c r="S47">
        <v>5.4039999999999999</v>
      </c>
      <c r="T47">
        <v>79.647999999999996</v>
      </c>
    </row>
    <row r="48" spans="1:20">
      <c r="A48" s="6" t="s">
        <v>67</v>
      </c>
      <c r="B48">
        <v>32.590000000000003</v>
      </c>
      <c r="C48">
        <v>6382.09</v>
      </c>
      <c r="D48">
        <v>57072.77</v>
      </c>
      <c r="F48" s="8">
        <v>57620</v>
      </c>
      <c r="G48">
        <v>58250</v>
      </c>
      <c r="H48">
        <v>58825</v>
      </c>
      <c r="I48">
        <v>59365</v>
      </c>
      <c r="J48">
        <v>59830</v>
      </c>
      <c r="K48">
        <v>60150</v>
      </c>
      <c r="L48">
        <v>60475</v>
      </c>
      <c r="O48">
        <v>61110</v>
      </c>
      <c r="R48">
        <v>61925</v>
      </c>
      <c r="S48">
        <v>5.4009999999999998</v>
      </c>
      <c r="T48">
        <v>87.18</v>
      </c>
    </row>
    <row r="49" spans="1:20">
      <c r="A49" s="6" t="s">
        <v>68</v>
      </c>
      <c r="B49">
        <v>34.450000000000003</v>
      </c>
      <c r="C49">
        <v>6766.72</v>
      </c>
      <c r="D49">
        <v>60364.45</v>
      </c>
      <c r="F49" s="8">
        <v>60870</v>
      </c>
      <c r="G49">
        <v>61485</v>
      </c>
      <c r="H49">
        <v>62055</v>
      </c>
      <c r="I49">
        <v>62605</v>
      </c>
      <c r="J49">
        <v>63075</v>
      </c>
      <c r="K49">
        <v>63360</v>
      </c>
      <c r="L49">
        <v>64030</v>
      </c>
      <c r="O49">
        <v>64480</v>
      </c>
      <c r="R49">
        <v>65485</v>
      </c>
      <c r="S49">
        <v>5.391</v>
      </c>
      <c r="T49">
        <v>96.295000000000002</v>
      </c>
    </row>
    <row r="50" spans="1:20">
      <c r="A50" s="6" t="s">
        <v>69</v>
      </c>
      <c r="B50">
        <v>35.42</v>
      </c>
      <c r="C50">
        <v>6977.84</v>
      </c>
      <c r="D50">
        <v>62070.36</v>
      </c>
      <c r="F50" s="8">
        <v>62760</v>
      </c>
      <c r="G50">
        <v>63385</v>
      </c>
      <c r="H50">
        <v>63955</v>
      </c>
      <c r="I50">
        <v>64495</v>
      </c>
      <c r="J50">
        <v>64985</v>
      </c>
      <c r="K50">
        <v>65290</v>
      </c>
      <c r="L50">
        <v>65550</v>
      </c>
      <c r="O50">
        <v>66305</v>
      </c>
      <c r="R50">
        <v>67550</v>
      </c>
      <c r="S50">
        <v>5.3970000000000002</v>
      </c>
      <c r="T50">
        <v>102.28400000000001</v>
      </c>
    </row>
    <row r="51" spans="1:20">
      <c r="A51" s="6" t="s">
        <v>70</v>
      </c>
      <c r="B51">
        <v>35.99</v>
      </c>
      <c r="C51">
        <v>7063.04</v>
      </c>
      <c r="D51">
        <v>62588.29</v>
      </c>
      <c r="F51" s="8">
        <v>63825</v>
      </c>
      <c r="G51">
        <v>64475</v>
      </c>
      <c r="H51">
        <v>65050</v>
      </c>
      <c r="I51">
        <v>65590</v>
      </c>
      <c r="J51">
        <v>66080</v>
      </c>
      <c r="K51">
        <v>66365</v>
      </c>
      <c r="L51">
        <v>66640</v>
      </c>
      <c r="O51">
        <v>67220</v>
      </c>
      <c r="R51">
        <v>68480</v>
      </c>
      <c r="S51">
        <v>5.3869999999999996</v>
      </c>
      <c r="T51">
        <v>107.93899999999999</v>
      </c>
    </row>
    <row r="52" spans="1:20">
      <c r="A52" s="6" t="s">
        <v>71</v>
      </c>
      <c r="B52">
        <v>38.65</v>
      </c>
      <c r="C52">
        <v>7597.61</v>
      </c>
      <c r="D52">
        <v>67534.960000000006</v>
      </c>
      <c r="F52" s="8">
        <v>68480</v>
      </c>
      <c r="G52">
        <v>69225</v>
      </c>
      <c r="H52">
        <v>69930</v>
      </c>
      <c r="I52">
        <v>70535</v>
      </c>
      <c r="J52">
        <v>71115</v>
      </c>
      <c r="K52">
        <v>71640</v>
      </c>
      <c r="L52">
        <v>72310</v>
      </c>
      <c r="O52">
        <v>72835</v>
      </c>
      <c r="R52">
        <v>73500</v>
      </c>
      <c r="S52">
        <v>5.3879999999999999</v>
      </c>
      <c r="T52">
        <v>133.40100000000001</v>
      </c>
    </row>
    <row r="53" spans="1:20">
      <c r="A53" s="6" t="s">
        <v>72</v>
      </c>
      <c r="B53">
        <v>35.32</v>
      </c>
      <c r="C53">
        <v>6988.32</v>
      </c>
      <c r="D53">
        <v>62446.74</v>
      </c>
      <c r="F53" s="8">
        <v>62425</v>
      </c>
      <c r="G53">
        <v>63105</v>
      </c>
      <c r="H53">
        <v>63785</v>
      </c>
      <c r="I53">
        <v>64400</v>
      </c>
      <c r="J53">
        <v>64970</v>
      </c>
      <c r="K53">
        <v>65500</v>
      </c>
      <c r="L53">
        <v>65900</v>
      </c>
      <c r="O53">
        <v>66470</v>
      </c>
      <c r="R53">
        <v>67200</v>
      </c>
      <c r="S53">
        <v>5.37</v>
      </c>
      <c r="T53">
        <v>105.101</v>
      </c>
    </row>
    <row r="54" spans="1:20">
      <c r="A54" s="6" t="s">
        <v>73</v>
      </c>
      <c r="B54">
        <v>38.29</v>
      </c>
      <c r="C54">
        <v>7544.64</v>
      </c>
      <c r="D54">
        <v>67178.559999999998</v>
      </c>
      <c r="F54" s="8">
        <v>67760</v>
      </c>
      <c r="G54">
        <v>68505</v>
      </c>
      <c r="H54">
        <v>69280</v>
      </c>
      <c r="I54">
        <v>69965</v>
      </c>
      <c r="J54">
        <v>70545</v>
      </c>
      <c r="K54">
        <v>71075</v>
      </c>
      <c r="L54">
        <v>71665</v>
      </c>
      <c r="O54">
        <v>72415</v>
      </c>
      <c r="R54">
        <v>72915</v>
      </c>
      <c r="S54">
        <v>5.3719999999999999</v>
      </c>
      <c r="T54">
        <v>124.621</v>
      </c>
    </row>
    <row r="55" spans="1:20">
      <c r="A55" s="6" t="s">
        <v>74</v>
      </c>
      <c r="B55">
        <v>38.630000000000003</v>
      </c>
      <c r="C55">
        <v>7607.08</v>
      </c>
      <c r="D55">
        <v>67839.69</v>
      </c>
      <c r="F55" s="8">
        <v>68365</v>
      </c>
      <c r="G55">
        <v>69090</v>
      </c>
      <c r="H55">
        <v>69890</v>
      </c>
      <c r="I55">
        <v>70610</v>
      </c>
      <c r="J55">
        <v>71235</v>
      </c>
      <c r="K55">
        <v>71765</v>
      </c>
      <c r="L55">
        <v>72315</v>
      </c>
      <c r="O55">
        <v>73065</v>
      </c>
      <c r="R55">
        <v>73665</v>
      </c>
      <c r="S55">
        <v>5.3780000000000001</v>
      </c>
      <c r="T55">
        <v>130.00200000000001</v>
      </c>
    </row>
    <row r="56" spans="1:20">
      <c r="A56" s="6" t="s">
        <v>75</v>
      </c>
      <c r="B56">
        <v>39.549999999999997</v>
      </c>
      <c r="C56">
        <v>7767.5</v>
      </c>
      <c r="D56">
        <v>69288.350000000006</v>
      </c>
      <c r="F56" s="8">
        <v>69805</v>
      </c>
      <c r="G56">
        <v>70540</v>
      </c>
      <c r="H56">
        <v>71395</v>
      </c>
      <c r="I56">
        <v>72160</v>
      </c>
      <c r="J56">
        <v>72765</v>
      </c>
      <c r="K56">
        <v>73295</v>
      </c>
      <c r="L56">
        <v>73900</v>
      </c>
      <c r="O56">
        <v>74945</v>
      </c>
      <c r="R56">
        <v>76110</v>
      </c>
      <c r="S56">
        <v>5.37</v>
      </c>
      <c r="T56">
        <v>142.559</v>
      </c>
    </row>
    <row r="57" spans="1:20">
      <c r="A57" s="6" t="s">
        <v>76</v>
      </c>
      <c r="B57">
        <v>41.12</v>
      </c>
      <c r="C57">
        <v>8084.2</v>
      </c>
      <c r="D57">
        <v>72442.77</v>
      </c>
      <c r="F57" s="8">
        <v>72660</v>
      </c>
      <c r="G57">
        <v>73510</v>
      </c>
      <c r="H57">
        <v>74370</v>
      </c>
      <c r="I57">
        <v>75165</v>
      </c>
      <c r="J57">
        <v>75885</v>
      </c>
      <c r="K57">
        <v>76415</v>
      </c>
      <c r="L57">
        <v>76970</v>
      </c>
      <c r="O57">
        <v>77720</v>
      </c>
      <c r="R57">
        <v>78445</v>
      </c>
      <c r="S57">
        <v>5.3789999999999996</v>
      </c>
      <c r="T57">
        <v>148.423</v>
      </c>
    </row>
    <row r="58" spans="1:20">
      <c r="A58" s="6" t="s">
        <v>77</v>
      </c>
      <c r="B58">
        <v>40.729999999999997</v>
      </c>
      <c r="C58">
        <v>8014.52</v>
      </c>
      <c r="D58">
        <v>71516.37</v>
      </c>
      <c r="F58" s="8">
        <v>71800</v>
      </c>
      <c r="G58">
        <v>72660</v>
      </c>
      <c r="H58">
        <v>73535</v>
      </c>
      <c r="I58">
        <v>74315</v>
      </c>
      <c r="J58">
        <v>74940</v>
      </c>
      <c r="K58">
        <v>75470</v>
      </c>
      <c r="L58">
        <v>75930</v>
      </c>
      <c r="O58">
        <v>76800</v>
      </c>
      <c r="R58">
        <v>77825</v>
      </c>
      <c r="S58">
        <v>5.3780000000000001</v>
      </c>
      <c r="T58">
        <v>159.33500000000001</v>
      </c>
    </row>
    <row r="59" spans="1:20">
      <c r="A59" s="6" t="s">
        <v>78</v>
      </c>
      <c r="B59">
        <v>41.95</v>
      </c>
      <c r="C59">
        <v>8218.59</v>
      </c>
      <c r="D59">
        <v>73127.23</v>
      </c>
      <c r="F59" s="8">
        <v>73915</v>
      </c>
      <c r="G59">
        <v>74800</v>
      </c>
      <c r="H59">
        <v>75795</v>
      </c>
      <c r="I59">
        <v>76685</v>
      </c>
      <c r="J59">
        <v>77460</v>
      </c>
      <c r="K59">
        <v>77990</v>
      </c>
      <c r="L59">
        <v>78445</v>
      </c>
      <c r="O59">
        <v>79245</v>
      </c>
      <c r="R59">
        <v>79565</v>
      </c>
      <c r="S59">
        <v>5.3810000000000002</v>
      </c>
      <c r="T59">
        <v>176.61500000000001</v>
      </c>
    </row>
    <row r="60" spans="1:20">
      <c r="A60" s="6" t="s">
        <v>79</v>
      </c>
      <c r="B60">
        <v>39.51</v>
      </c>
      <c r="C60">
        <v>7789.98</v>
      </c>
      <c r="D60">
        <v>69531.87</v>
      </c>
      <c r="F60" s="8">
        <v>69600</v>
      </c>
      <c r="G60">
        <v>70360</v>
      </c>
      <c r="H60">
        <v>71400</v>
      </c>
      <c r="I60">
        <v>72225</v>
      </c>
      <c r="J60">
        <v>72895</v>
      </c>
      <c r="K60">
        <v>73425</v>
      </c>
      <c r="L60">
        <v>73975</v>
      </c>
      <c r="O60">
        <v>74880</v>
      </c>
      <c r="R60">
        <v>75430</v>
      </c>
      <c r="S60">
        <v>5.3719999999999999</v>
      </c>
      <c r="T60">
        <v>167.685</v>
      </c>
    </row>
    <row r="61" spans="1:20">
      <c r="A61" s="6" t="s">
        <v>80</v>
      </c>
      <c r="B61">
        <v>39.39</v>
      </c>
      <c r="C61">
        <v>7728.29</v>
      </c>
      <c r="D61">
        <v>69737.06</v>
      </c>
      <c r="F61" s="8">
        <v>69165</v>
      </c>
      <c r="G61">
        <v>69925</v>
      </c>
      <c r="H61">
        <v>71010</v>
      </c>
      <c r="I61">
        <v>71820</v>
      </c>
      <c r="J61">
        <v>72640</v>
      </c>
      <c r="K61">
        <v>73250</v>
      </c>
      <c r="L61">
        <v>73810</v>
      </c>
      <c r="O61">
        <v>74560</v>
      </c>
      <c r="R61">
        <v>74860</v>
      </c>
      <c r="S61">
        <v>5.3719999999999999</v>
      </c>
      <c r="T61">
        <v>178.23599999999999</v>
      </c>
    </row>
    <row r="62" spans="1:20">
      <c r="A62" s="6" t="s">
        <v>81</v>
      </c>
      <c r="B62">
        <v>38.14</v>
      </c>
      <c r="C62">
        <v>7523.6</v>
      </c>
      <c r="D62">
        <v>67171.27</v>
      </c>
      <c r="F62">
        <v>67180</v>
      </c>
      <c r="G62" s="8">
        <v>67865</v>
      </c>
      <c r="H62">
        <v>68915</v>
      </c>
      <c r="I62">
        <v>69720</v>
      </c>
      <c r="J62">
        <v>70450</v>
      </c>
      <c r="K62">
        <v>70980</v>
      </c>
      <c r="L62">
        <v>71470</v>
      </c>
      <c r="O62">
        <v>72370</v>
      </c>
      <c r="R62">
        <v>72670</v>
      </c>
      <c r="S62">
        <v>5.399</v>
      </c>
      <c r="T62">
        <v>150.27600000000001</v>
      </c>
    </row>
    <row r="63" spans="1:20">
      <c r="A63" s="6" t="s">
        <v>82</v>
      </c>
      <c r="B63">
        <v>36.700000000000003</v>
      </c>
      <c r="C63">
        <v>7244.67</v>
      </c>
      <c r="D63">
        <v>64740.59</v>
      </c>
      <c r="F63">
        <v>64595</v>
      </c>
      <c r="G63" s="8">
        <v>65260</v>
      </c>
      <c r="H63">
        <v>66230</v>
      </c>
      <c r="I63">
        <v>66860</v>
      </c>
      <c r="J63">
        <v>67400</v>
      </c>
      <c r="K63">
        <v>67930</v>
      </c>
      <c r="L63">
        <v>68460</v>
      </c>
      <c r="O63">
        <v>69425</v>
      </c>
      <c r="R63">
        <v>69725</v>
      </c>
      <c r="S63">
        <v>5.3920000000000003</v>
      </c>
      <c r="T63">
        <v>141.75</v>
      </c>
    </row>
    <row r="64" spans="1:20">
      <c r="A64" s="6" t="s">
        <v>83</v>
      </c>
      <c r="B64">
        <v>37.549999999999997</v>
      </c>
      <c r="C64">
        <v>7379.92</v>
      </c>
      <c r="D64">
        <v>65546.070000000007</v>
      </c>
      <c r="F64">
        <v>65990</v>
      </c>
      <c r="G64" s="8">
        <v>66690</v>
      </c>
      <c r="H64">
        <v>67680</v>
      </c>
      <c r="I64">
        <v>68385</v>
      </c>
      <c r="J64">
        <v>68990</v>
      </c>
      <c r="K64">
        <v>69500</v>
      </c>
      <c r="L64">
        <v>69885</v>
      </c>
      <c r="O64">
        <v>70635</v>
      </c>
      <c r="R64">
        <v>71095</v>
      </c>
      <c r="S64">
        <v>5.3760000000000003</v>
      </c>
      <c r="T64">
        <v>154.65199999999999</v>
      </c>
    </row>
    <row r="65" spans="1:20">
      <c r="A65" s="6" t="s">
        <v>84</v>
      </c>
      <c r="B65">
        <v>37.15</v>
      </c>
      <c r="C65">
        <v>7338.79</v>
      </c>
      <c r="D65">
        <v>65261.48</v>
      </c>
      <c r="F65">
        <v>65415</v>
      </c>
      <c r="G65" s="8">
        <v>66130</v>
      </c>
      <c r="H65">
        <v>67045</v>
      </c>
      <c r="I65">
        <v>67715</v>
      </c>
      <c r="J65">
        <v>68320</v>
      </c>
      <c r="K65">
        <v>68880</v>
      </c>
      <c r="L65">
        <v>69215</v>
      </c>
      <c r="O65">
        <v>70300</v>
      </c>
      <c r="R65">
        <v>70675</v>
      </c>
      <c r="S65">
        <v>5.3710000000000004</v>
      </c>
      <c r="T65">
        <v>159.929</v>
      </c>
    </row>
    <row r="66" spans="1:20">
      <c r="A66" s="6" t="s">
        <v>85</v>
      </c>
      <c r="B66">
        <v>36.409999999999997</v>
      </c>
      <c r="C66">
        <v>7183.7</v>
      </c>
      <c r="D66">
        <v>63779.82</v>
      </c>
      <c r="F66">
        <v>63975</v>
      </c>
      <c r="G66" s="8">
        <v>64715</v>
      </c>
      <c r="H66">
        <v>65585</v>
      </c>
      <c r="I66">
        <v>66275</v>
      </c>
      <c r="J66">
        <v>66880</v>
      </c>
      <c r="K66">
        <v>67435</v>
      </c>
      <c r="L66">
        <v>67775</v>
      </c>
      <c r="O66">
        <v>68625</v>
      </c>
      <c r="R66">
        <v>69160</v>
      </c>
      <c r="S66">
        <v>5.3760000000000003</v>
      </c>
      <c r="T66">
        <v>152.30000000000001</v>
      </c>
    </row>
    <row r="67" spans="1:20">
      <c r="A67" s="6" t="s">
        <v>86</v>
      </c>
      <c r="B67">
        <v>40.549999999999997</v>
      </c>
      <c r="C67">
        <v>7959.63</v>
      </c>
      <c r="D67">
        <v>70783.679999999993</v>
      </c>
      <c r="F67">
        <v>71130</v>
      </c>
      <c r="G67" s="8">
        <v>71925</v>
      </c>
      <c r="H67">
        <v>72885</v>
      </c>
      <c r="I67">
        <v>73655</v>
      </c>
      <c r="J67">
        <v>74280</v>
      </c>
      <c r="K67">
        <v>74865</v>
      </c>
      <c r="L67">
        <v>75215</v>
      </c>
      <c r="O67">
        <v>76015</v>
      </c>
      <c r="R67">
        <v>76720</v>
      </c>
      <c r="S67">
        <v>5.3879999999999999</v>
      </c>
      <c r="T67">
        <v>185.6</v>
      </c>
    </row>
    <row r="68" spans="1:20">
      <c r="A68" s="6" t="s">
        <v>87</v>
      </c>
      <c r="B68">
        <v>39.630000000000003</v>
      </c>
      <c r="C68">
        <v>7813.25</v>
      </c>
      <c r="D68">
        <v>69780.91</v>
      </c>
      <c r="F68">
        <v>69440</v>
      </c>
      <c r="G68" s="8">
        <v>70210</v>
      </c>
      <c r="H68">
        <v>71140</v>
      </c>
      <c r="I68">
        <v>71870</v>
      </c>
      <c r="J68">
        <v>72495</v>
      </c>
      <c r="K68">
        <v>73110</v>
      </c>
      <c r="L68">
        <v>73545</v>
      </c>
      <c r="O68">
        <v>74710</v>
      </c>
      <c r="R68">
        <v>75045</v>
      </c>
      <c r="S68">
        <v>5.3780000000000001</v>
      </c>
      <c r="T68">
        <v>187.69900000000001</v>
      </c>
    </row>
    <row r="69" spans="1:20">
      <c r="A69" s="6" t="s">
        <v>88</v>
      </c>
      <c r="B69">
        <v>39.130000000000003</v>
      </c>
      <c r="C69">
        <v>7705.52</v>
      </c>
      <c r="D69">
        <v>68649</v>
      </c>
      <c r="F69">
        <v>68635</v>
      </c>
      <c r="G69" s="8">
        <v>69310</v>
      </c>
      <c r="H69">
        <v>70125</v>
      </c>
      <c r="I69">
        <v>70810</v>
      </c>
      <c r="J69">
        <v>71435</v>
      </c>
      <c r="K69">
        <v>72040</v>
      </c>
      <c r="L69">
        <v>72635</v>
      </c>
      <c r="O69">
        <v>73435</v>
      </c>
      <c r="R69">
        <v>74145</v>
      </c>
      <c r="S69">
        <v>5.3739999999999997</v>
      </c>
      <c r="T69">
        <v>191.916</v>
      </c>
    </row>
    <row r="70" spans="1:20">
      <c r="A70" s="6" t="s">
        <v>89</v>
      </c>
      <c r="B70">
        <v>40.47</v>
      </c>
      <c r="C70">
        <v>7950.73</v>
      </c>
      <c r="D70">
        <v>70761.62</v>
      </c>
      <c r="F70">
        <v>71296.2</v>
      </c>
      <c r="G70" s="8">
        <v>71530</v>
      </c>
      <c r="H70">
        <v>72360</v>
      </c>
      <c r="I70">
        <v>73095</v>
      </c>
      <c r="J70">
        <v>73750</v>
      </c>
      <c r="K70">
        <v>74330</v>
      </c>
      <c r="L70">
        <v>74765</v>
      </c>
      <c r="O70">
        <v>75565</v>
      </c>
      <c r="R70">
        <v>76540</v>
      </c>
      <c r="S70">
        <v>5.367</v>
      </c>
      <c r="T70">
        <v>170.45599999999999</v>
      </c>
    </row>
    <row r="71" spans="1:20">
      <c r="A71" s="6" t="s">
        <v>90</v>
      </c>
      <c r="B71">
        <v>40.47</v>
      </c>
      <c r="C71">
        <v>7950.73</v>
      </c>
      <c r="D71">
        <v>69523.28</v>
      </c>
      <c r="G71" s="8">
        <v>71530</v>
      </c>
      <c r="H71">
        <v>72360</v>
      </c>
      <c r="I71">
        <v>73095</v>
      </c>
      <c r="J71">
        <v>73750</v>
      </c>
      <c r="K71">
        <v>74330</v>
      </c>
      <c r="L71">
        <v>74765</v>
      </c>
      <c r="O71">
        <v>75565</v>
      </c>
      <c r="R71">
        <v>76540</v>
      </c>
      <c r="S71">
        <v>5.3559999999999999</v>
      </c>
      <c r="T71">
        <v>170.45599999999999</v>
      </c>
    </row>
    <row r="72" spans="1:20">
      <c r="A72" s="6" t="s">
        <v>91</v>
      </c>
      <c r="B72">
        <v>39.75</v>
      </c>
      <c r="C72">
        <v>7809.93</v>
      </c>
      <c r="D72">
        <v>69330.44</v>
      </c>
      <c r="G72" s="8">
        <v>70380</v>
      </c>
      <c r="H72">
        <v>71205</v>
      </c>
      <c r="I72">
        <v>71935</v>
      </c>
      <c r="J72">
        <v>72560</v>
      </c>
      <c r="K72">
        <v>73145</v>
      </c>
      <c r="L72">
        <v>73585</v>
      </c>
      <c r="O72">
        <v>74385</v>
      </c>
      <c r="R72">
        <v>75230</v>
      </c>
      <c r="S72">
        <v>5.391</v>
      </c>
      <c r="T72">
        <v>163.67400000000001</v>
      </c>
    </row>
    <row r="73" spans="1:20">
      <c r="A73" s="6" t="s">
        <v>92</v>
      </c>
      <c r="B73">
        <v>37.6</v>
      </c>
      <c r="C73">
        <v>7420.97</v>
      </c>
      <c r="D73">
        <v>66048.929999999993</v>
      </c>
      <c r="G73" s="8">
        <v>66550</v>
      </c>
      <c r="H73">
        <v>67320</v>
      </c>
      <c r="I73">
        <v>67980</v>
      </c>
      <c r="J73">
        <v>68580</v>
      </c>
      <c r="K73">
        <v>69165</v>
      </c>
      <c r="L73">
        <v>69605</v>
      </c>
      <c r="O73">
        <v>70405</v>
      </c>
      <c r="R73">
        <v>71335</v>
      </c>
      <c r="S73">
        <v>5.3869999999999996</v>
      </c>
      <c r="T73">
        <v>157.88300000000001</v>
      </c>
    </row>
    <row r="74" spans="1:20">
      <c r="A74" s="6" t="s">
        <v>93</v>
      </c>
      <c r="B74">
        <v>37.54</v>
      </c>
      <c r="C74">
        <v>7395.06</v>
      </c>
      <c r="D74">
        <v>65895.23</v>
      </c>
      <c r="G74" s="8">
        <v>66305</v>
      </c>
      <c r="H74">
        <v>67075</v>
      </c>
      <c r="I74">
        <v>67745</v>
      </c>
      <c r="J74">
        <v>68340</v>
      </c>
      <c r="K74">
        <v>68995</v>
      </c>
      <c r="L74">
        <v>69450</v>
      </c>
      <c r="O74">
        <v>70250</v>
      </c>
      <c r="R74">
        <v>71085</v>
      </c>
      <c r="S74">
        <v>5.3739999999999997</v>
      </c>
      <c r="T74">
        <v>160.61099999999999</v>
      </c>
    </row>
    <row r="75" spans="1:20">
      <c r="A75" s="6" t="s">
        <v>94</v>
      </c>
      <c r="B75">
        <v>39.08</v>
      </c>
      <c r="C75">
        <v>7694.79</v>
      </c>
      <c r="D75">
        <v>68714.73</v>
      </c>
      <c r="G75" s="8">
        <v>68840</v>
      </c>
      <c r="H75">
        <v>69625</v>
      </c>
      <c r="I75">
        <v>70365</v>
      </c>
      <c r="J75">
        <v>71020</v>
      </c>
      <c r="K75">
        <v>71670</v>
      </c>
      <c r="L75">
        <v>72290</v>
      </c>
      <c r="O75">
        <v>73220</v>
      </c>
      <c r="R75">
        <v>73775</v>
      </c>
      <c r="S75">
        <v>5.3620000000000001</v>
      </c>
      <c r="T75">
        <v>161.542</v>
      </c>
    </row>
    <row r="76" spans="1:20">
      <c r="A76" s="6" t="s">
        <v>95</v>
      </c>
      <c r="B76">
        <v>38.409999999999997</v>
      </c>
      <c r="C76">
        <v>7582.02</v>
      </c>
      <c r="D76">
        <v>67776.289999999994</v>
      </c>
      <c r="G76" s="8">
        <v>67755</v>
      </c>
      <c r="H76">
        <v>68465</v>
      </c>
      <c r="I76">
        <v>69155</v>
      </c>
      <c r="J76">
        <v>69790</v>
      </c>
      <c r="K76">
        <v>70400</v>
      </c>
      <c r="L76">
        <v>70960</v>
      </c>
      <c r="O76">
        <v>71885</v>
      </c>
      <c r="R76">
        <v>72695</v>
      </c>
      <c r="S76">
        <v>5.3540000000000001</v>
      </c>
      <c r="T76">
        <v>143.9</v>
      </c>
    </row>
    <row r="77" spans="1:20">
      <c r="A77" s="6" t="s">
        <v>96</v>
      </c>
      <c r="B77">
        <v>40.950000000000003</v>
      </c>
      <c r="C77">
        <v>8045.06</v>
      </c>
      <c r="D77">
        <v>71815.7</v>
      </c>
      <c r="G77" s="8">
        <v>72110</v>
      </c>
      <c r="H77">
        <v>72935</v>
      </c>
      <c r="I77">
        <v>73685</v>
      </c>
      <c r="J77">
        <v>74345</v>
      </c>
      <c r="K77">
        <v>75000</v>
      </c>
      <c r="L77">
        <v>75650</v>
      </c>
      <c r="O77">
        <v>76650</v>
      </c>
      <c r="R77">
        <v>77235</v>
      </c>
      <c r="S77">
        <v>5.3769999999999998</v>
      </c>
      <c r="T77">
        <v>151.29900000000001</v>
      </c>
    </row>
    <row r="78" spans="1:20">
      <c r="A78" s="6" t="s">
        <v>97</v>
      </c>
      <c r="B78">
        <v>39.33</v>
      </c>
      <c r="C78">
        <v>7741.21</v>
      </c>
      <c r="D78">
        <v>68876.78</v>
      </c>
      <c r="G78" s="8">
        <v>69355</v>
      </c>
      <c r="H78">
        <v>70150</v>
      </c>
      <c r="I78">
        <v>70865</v>
      </c>
      <c r="J78">
        <v>71485</v>
      </c>
      <c r="K78">
        <v>71995</v>
      </c>
      <c r="L78">
        <v>72565</v>
      </c>
      <c r="O78">
        <v>73615</v>
      </c>
      <c r="R78">
        <v>74300</v>
      </c>
      <c r="S78">
        <v>5.3819999999999997</v>
      </c>
      <c r="T78">
        <v>144.102</v>
      </c>
    </row>
    <row r="79" spans="1:20">
      <c r="A79" s="6" t="s">
        <v>98</v>
      </c>
      <c r="B79">
        <v>40</v>
      </c>
      <c r="C79">
        <v>7844.34</v>
      </c>
      <c r="D79">
        <v>69548.639999999999</v>
      </c>
      <c r="G79" s="8">
        <v>70410</v>
      </c>
      <c r="H79">
        <v>71205</v>
      </c>
      <c r="I79">
        <v>71895</v>
      </c>
      <c r="J79">
        <v>72510</v>
      </c>
      <c r="K79">
        <v>73105</v>
      </c>
      <c r="L79">
        <v>73675</v>
      </c>
      <c r="O79">
        <v>74675</v>
      </c>
      <c r="R79">
        <v>75370</v>
      </c>
      <c r="S79">
        <v>5.3890000000000002</v>
      </c>
      <c r="T79">
        <v>156.6</v>
      </c>
    </row>
    <row r="80" spans="1:20">
      <c r="A80" s="6" t="s">
        <v>99</v>
      </c>
      <c r="B80">
        <v>40.17</v>
      </c>
      <c r="C80">
        <v>7897.59</v>
      </c>
      <c r="D80">
        <v>70270.05</v>
      </c>
      <c r="G80" s="8">
        <v>70800</v>
      </c>
      <c r="H80">
        <v>71625</v>
      </c>
      <c r="I80">
        <v>72340</v>
      </c>
      <c r="J80">
        <v>72970</v>
      </c>
      <c r="K80">
        <v>73580</v>
      </c>
      <c r="L80">
        <v>74090</v>
      </c>
      <c r="O80">
        <v>75090</v>
      </c>
      <c r="R80">
        <v>75875</v>
      </c>
      <c r="S80">
        <v>5.3860000000000001</v>
      </c>
      <c r="T80">
        <v>155.18100000000001</v>
      </c>
    </row>
    <row r="81" spans="1:20">
      <c r="A81" s="6" t="s">
        <v>100</v>
      </c>
      <c r="B81">
        <v>38.14</v>
      </c>
      <c r="C81">
        <v>7519.36</v>
      </c>
      <c r="D81">
        <v>66833.3</v>
      </c>
      <c r="G81" s="8">
        <v>67170</v>
      </c>
      <c r="H81">
        <v>67965</v>
      </c>
      <c r="I81">
        <v>68655</v>
      </c>
      <c r="J81">
        <v>69265</v>
      </c>
      <c r="K81">
        <v>69810</v>
      </c>
      <c r="L81">
        <v>70335</v>
      </c>
      <c r="O81">
        <v>71360</v>
      </c>
      <c r="R81">
        <v>72020</v>
      </c>
      <c r="S81">
        <v>5.3760000000000003</v>
      </c>
      <c r="T81">
        <v>147.958</v>
      </c>
    </row>
    <row r="82" spans="1:20">
      <c r="A82" s="6" t="s">
        <v>101</v>
      </c>
      <c r="B82">
        <v>36.08</v>
      </c>
      <c r="C82">
        <v>7122.08</v>
      </c>
      <c r="D82">
        <v>63181.52</v>
      </c>
      <c r="G82" s="8">
        <v>63560</v>
      </c>
      <c r="H82">
        <v>64340</v>
      </c>
      <c r="I82">
        <v>65030</v>
      </c>
      <c r="J82">
        <v>65605</v>
      </c>
      <c r="K82">
        <v>66160</v>
      </c>
      <c r="L82">
        <v>66670</v>
      </c>
      <c r="O82">
        <v>67695</v>
      </c>
      <c r="R82">
        <v>68230</v>
      </c>
      <c r="S82">
        <v>5.3929999999999998</v>
      </c>
      <c r="T82">
        <v>133.58799999999999</v>
      </c>
    </row>
    <row r="83" spans="1:20">
      <c r="A83" s="6" t="s">
        <v>102</v>
      </c>
      <c r="B83">
        <v>35.75</v>
      </c>
      <c r="C83">
        <v>7042.24</v>
      </c>
      <c r="D83">
        <v>62874.15</v>
      </c>
      <c r="G83">
        <v>62920</v>
      </c>
      <c r="H83" s="8">
        <v>63685</v>
      </c>
      <c r="I83">
        <v>64370</v>
      </c>
      <c r="J83">
        <v>64945</v>
      </c>
      <c r="K83">
        <v>65480</v>
      </c>
      <c r="L83">
        <v>65985</v>
      </c>
      <c r="O83">
        <v>67010</v>
      </c>
      <c r="R83">
        <v>67500</v>
      </c>
      <c r="S83">
        <v>5.3929999999999998</v>
      </c>
      <c r="T83">
        <v>125.40300000000001</v>
      </c>
    </row>
    <row r="84" spans="1:20">
      <c r="A84" s="6" t="s">
        <v>103</v>
      </c>
      <c r="B84">
        <v>34.76</v>
      </c>
      <c r="C84">
        <v>6856.48</v>
      </c>
      <c r="D84">
        <v>61089.73</v>
      </c>
      <c r="G84">
        <v>61130</v>
      </c>
      <c r="H84" s="8">
        <v>61845</v>
      </c>
      <c r="I84">
        <v>62505</v>
      </c>
      <c r="J84">
        <v>63060</v>
      </c>
      <c r="K84">
        <v>63515</v>
      </c>
      <c r="L84">
        <v>63970</v>
      </c>
      <c r="O84">
        <v>64995</v>
      </c>
      <c r="R84">
        <v>65645</v>
      </c>
      <c r="S84">
        <v>5.3940000000000001</v>
      </c>
      <c r="T84">
        <v>118.80500000000001</v>
      </c>
    </row>
    <row r="85" spans="1:20">
      <c r="A85" s="6" t="s">
        <v>104</v>
      </c>
      <c r="B85">
        <v>36.21</v>
      </c>
      <c r="C85">
        <v>7122.1</v>
      </c>
      <c r="D85">
        <v>63356.94</v>
      </c>
      <c r="G85">
        <v>63660</v>
      </c>
      <c r="H85" s="8">
        <v>64365</v>
      </c>
      <c r="I85">
        <v>65040</v>
      </c>
      <c r="J85">
        <v>65565</v>
      </c>
      <c r="K85">
        <v>66025</v>
      </c>
      <c r="L85">
        <v>66425</v>
      </c>
      <c r="O85">
        <v>67450</v>
      </c>
      <c r="R85">
        <v>68330</v>
      </c>
      <c r="S85">
        <v>5.3929999999999998</v>
      </c>
      <c r="T85">
        <v>120.816</v>
      </c>
    </row>
    <row r="86" spans="1:20">
      <c r="A86" s="6" t="s">
        <v>105</v>
      </c>
      <c r="B86">
        <v>36.67</v>
      </c>
      <c r="C86">
        <v>7213.86</v>
      </c>
      <c r="D86">
        <v>64257.24</v>
      </c>
      <c r="G86">
        <v>64355</v>
      </c>
      <c r="H86" s="8">
        <v>65055</v>
      </c>
      <c r="I86">
        <v>65730</v>
      </c>
      <c r="J86">
        <v>66285</v>
      </c>
      <c r="K86">
        <v>66805</v>
      </c>
      <c r="L86">
        <v>67255</v>
      </c>
      <c r="O86">
        <v>68280</v>
      </c>
      <c r="R86">
        <v>69100</v>
      </c>
      <c r="S86">
        <v>5.391</v>
      </c>
      <c r="T86">
        <v>117.411</v>
      </c>
    </row>
    <row r="87" spans="1:20">
      <c r="A87" s="6" t="s">
        <v>106</v>
      </c>
      <c r="B87">
        <v>37.93</v>
      </c>
      <c r="C87">
        <v>7462.17</v>
      </c>
      <c r="D87">
        <v>66366.91</v>
      </c>
      <c r="G87">
        <v>66610</v>
      </c>
      <c r="H87" s="8">
        <v>67355</v>
      </c>
      <c r="I87">
        <v>68070</v>
      </c>
      <c r="J87">
        <v>68690</v>
      </c>
      <c r="K87">
        <v>69270</v>
      </c>
      <c r="L87">
        <v>69775</v>
      </c>
      <c r="O87">
        <v>70800</v>
      </c>
      <c r="R87">
        <v>71570</v>
      </c>
      <c r="S87">
        <v>5.3929999999999998</v>
      </c>
      <c r="T87">
        <v>132.40100000000001</v>
      </c>
    </row>
    <row r="88" spans="1:20">
      <c r="A88" s="6" t="s">
        <v>107</v>
      </c>
      <c r="B88">
        <v>37.9</v>
      </c>
      <c r="C88">
        <v>7459.07</v>
      </c>
      <c r="D88">
        <v>66591.48</v>
      </c>
      <c r="G88">
        <v>66435</v>
      </c>
      <c r="H88" s="8">
        <v>67155</v>
      </c>
      <c r="I88">
        <v>67880</v>
      </c>
      <c r="J88">
        <v>68510</v>
      </c>
      <c r="K88">
        <v>69085</v>
      </c>
      <c r="L88">
        <v>69590</v>
      </c>
      <c r="O88">
        <v>70615</v>
      </c>
      <c r="R88">
        <v>71390</v>
      </c>
      <c r="S88">
        <v>5.3929999999999998</v>
      </c>
      <c r="T88">
        <v>133.864</v>
      </c>
    </row>
    <row r="89" spans="1:20">
      <c r="A89" s="6" t="s">
        <v>108</v>
      </c>
      <c r="B89">
        <v>36.409999999999997</v>
      </c>
      <c r="C89">
        <v>7193.34</v>
      </c>
      <c r="D89">
        <v>64210.01</v>
      </c>
      <c r="G89">
        <v>63880</v>
      </c>
      <c r="H89" s="8">
        <v>64490</v>
      </c>
      <c r="I89">
        <v>65155</v>
      </c>
      <c r="J89">
        <v>65755</v>
      </c>
      <c r="K89">
        <v>66290</v>
      </c>
      <c r="L89">
        <v>66805</v>
      </c>
      <c r="O89">
        <v>67830</v>
      </c>
      <c r="R89">
        <v>68830</v>
      </c>
      <c r="S89">
        <v>5.3810000000000002</v>
      </c>
      <c r="T89">
        <v>126.56699999999999</v>
      </c>
    </row>
    <row r="90" spans="1:20">
      <c r="A90" s="6" t="s">
        <v>109</v>
      </c>
      <c r="B90">
        <v>36.86</v>
      </c>
      <c r="C90">
        <v>7253.02</v>
      </c>
      <c r="D90">
        <v>64638.26</v>
      </c>
      <c r="G90">
        <v>64700</v>
      </c>
      <c r="H90" s="8">
        <v>65270</v>
      </c>
      <c r="I90">
        <v>65855</v>
      </c>
      <c r="J90">
        <v>66455</v>
      </c>
      <c r="K90">
        <v>66995</v>
      </c>
      <c r="L90">
        <v>67495</v>
      </c>
      <c r="O90">
        <v>68520</v>
      </c>
      <c r="R90">
        <v>69460</v>
      </c>
      <c r="S90">
        <v>5.3719999999999999</v>
      </c>
      <c r="T90">
        <v>124.041</v>
      </c>
    </row>
    <row r="91" spans="1:20">
      <c r="A91" s="6" t="s">
        <v>110</v>
      </c>
      <c r="B91">
        <v>36.32</v>
      </c>
      <c r="C91">
        <v>7165.96</v>
      </c>
      <c r="D91">
        <v>63896.93</v>
      </c>
      <c r="G91">
        <v>64302.1</v>
      </c>
      <c r="H91" s="8">
        <v>64300</v>
      </c>
      <c r="I91">
        <v>64880</v>
      </c>
      <c r="J91">
        <v>65465</v>
      </c>
      <c r="K91">
        <v>65990</v>
      </c>
      <c r="L91">
        <v>66465</v>
      </c>
      <c r="M91">
        <v>66940</v>
      </c>
      <c r="O91">
        <v>67490</v>
      </c>
      <c r="R91">
        <v>68565</v>
      </c>
      <c r="S91">
        <v>5.3769999999999998</v>
      </c>
      <c r="T91">
        <v>128.238</v>
      </c>
    </row>
    <row r="92" spans="1:20">
      <c r="A92" s="6" t="s">
        <v>111</v>
      </c>
      <c r="B92">
        <v>35.869999999999997</v>
      </c>
      <c r="C92">
        <v>7054.23</v>
      </c>
      <c r="D92">
        <v>62702.81</v>
      </c>
      <c r="H92" s="8">
        <v>63450</v>
      </c>
      <c r="I92">
        <v>63995</v>
      </c>
      <c r="J92">
        <v>64565</v>
      </c>
      <c r="K92">
        <v>65095</v>
      </c>
      <c r="L92">
        <v>65545</v>
      </c>
      <c r="M92">
        <v>65945</v>
      </c>
      <c r="O92">
        <v>66570</v>
      </c>
      <c r="R92">
        <v>67570</v>
      </c>
      <c r="S92">
        <v>5.3819999999999997</v>
      </c>
      <c r="T92">
        <v>129.297</v>
      </c>
    </row>
    <row r="93" spans="1:20">
      <c r="A93" s="6" t="s">
        <v>112</v>
      </c>
      <c r="B93">
        <v>33.57</v>
      </c>
      <c r="C93">
        <v>6671.09</v>
      </c>
      <c r="D93">
        <v>59948.94</v>
      </c>
      <c r="H93" s="8">
        <v>59400</v>
      </c>
      <c r="I93">
        <v>59785</v>
      </c>
      <c r="J93">
        <v>60285</v>
      </c>
      <c r="K93">
        <v>60810</v>
      </c>
      <c r="L93">
        <v>61230</v>
      </c>
      <c r="M93">
        <v>61465</v>
      </c>
      <c r="O93">
        <v>62285</v>
      </c>
      <c r="R93">
        <v>63465</v>
      </c>
      <c r="S93">
        <v>5.3789999999999996</v>
      </c>
      <c r="T93">
        <v>106.503</v>
      </c>
    </row>
    <row r="94" spans="1:20">
      <c r="A94" s="6" t="s">
        <v>113</v>
      </c>
      <c r="B94">
        <v>32.39</v>
      </c>
      <c r="C94">
        <v>6407.42</v>
      </c>
      <c r="D94">
        <v>57905.95</v>
      </c>
      <c r="H94" s="8">
        <v>57355</v>
      </c>
      <c r="I94">
        <v>57695</v>
      </c>
      <c r="J94">
        <v>58130</v>
      </c>
      <c r="K94">
        <v>58555</v>
      </c>
      <c r="L94">
        <v>58935</v>
      </c>
      <c r="M94">
        <v>59215</v>
      </c>
      <c r="O94">
        <v>60000</v>
      </c>
      <c r="R94">
        <v>61135</v>
      </c>
      <c r="S94">
        <v>5.3650000000000002</v>
      </c>
      <c r="T94">
        <v>102.827</v>
      </c>
    </row>
    <row r="95" spans="1:20">
      <c r="A95" s="6" t="s">
        <v>114</v>
      </c>
      <c r="B95">
        <v>33.799999999999997</v>
      </c>
      <c r="C95">
        <v>6649.28</v>
      </c>
      <c r="D95">
        <v>59183.8</v>
      </c>
      <c r="H95" s="8">
        <v>59765</v>
      </c>
      <c r="I95">
        <v>60205</v>
      </c>
      <c r="J95">
        <v>60715</v>
      </c>
      <c r="K95">
        <v>61150</v>
      </c>
      <c r="L95">
        <v>61565</v>
      </c>
      <c r="M95">
        <v>61880</v>
      </c>
      <c r="O95">
        <v>62590</v>
      </c>
      <c r="R95">
        <v>63630</v>
      </c>
      <c r="S95">
        <v>5.3520000000000003</v>
      </c>
      <c r="T95">
        <v>112.94199999999999</v>
      </c>
    </row>
    <row r="96" spans="1:20">
      <c r="A96" s="6" t="s">
        <v>115</v>
      </c>
      <c r="B96">
        <v>35.4</v>
      </c>
      <c r="C96">
        <v>6953.75</v>
      </c>
      <c r="D96">
        <v>61781.13</v>
      </c>
      <c r="H96" s="8">
        <v>62590</v>
      </c>
      <c r="I96">
        <v>63095</v>
      </c>
      <c r="J96">
        <v>63645</v>
      </c>
      <c r="K96">
        <v>64100</v>
      </c>
      <c r="L96">
        <v>64480</v>
      </c>
      <c r="M96">
        <v>64710</v>
      </c>
      <c r="O96">
        <v>65505</v>
      </c>
      <c r="R96">
        <v>66570</v>
      </c>
      <c r="S96">
        <v>5.3760000000000003</v>
      </c>
      <c r="T96">
        <v>122.301</v>
      </c>
    </row>
    <row r="97" spans="1:20">
      <c r="A97" s="6" t="s">
        <v>116</v>
      </c>
      <c r="B97">
        <v>36.01</v>
      </c>
      <c r="C97">
        <v>7085.75</v>
      </c>
      <c r="D97">
        <v>63065.11</v>
      </c>
      <c r="H97" s="8">
        <v>63585</v>
      </c>
      <c r="I97">
        <v>64100</v>
      </c>
      <c r="J97">
        <v>64670</v>
      </c>
      <c r="K97">
        <v>65155</v>
      </c>
      <c r="L97">
        <v>65555</v>
      </c>
      <c r="M97">
        <v>65830</v>
      </c>
      <c r="O97">
        <v>66605</v>
      </c>
      <c r="R97">
        <v>67705</v>
      </c>
      <c r="S97">
        <v>5.3840000000000003</v>
      </c>
      <c r="T97">
        <v>126.881</v>
      </c>
    </row>
    <row r="98" spans="1:20">
      <c r="A98" s="6" t="s">
        <v>117</v>
      </c>
      <c r="B98">
        <v>35.93</v>
      </c>
      <c r="C98">
        <v>7075.57</v>
      </c>
      <c r="D98">
        <v>63127.18</v>
      </c>
      <c r="H98" s="8">
        <v>63365</v>
      </c>
      <c r="I98">
        <v>63875</v>
      </c>
      <c r="J98">
        <v>64410</v>
      </c>
      <c r="K98">
        <v>64915</v>
      </c>
      <c r="L98">
        <v>65380</v>
      </c>
      <c r="M98">
        <v>65645</v>
      </c>
      <c r="O98">
        <v>66430</v>
      </c>
      <c r="R98">
        <v>67540</v>
      </c>
      <c r="S98">
        <v>5.3840000000000003</v>
      </c>
      <c r="T98">
        <v>125.745</v>
      </c>
    </row>
    <row r="99" spans="1:20">
      <c r="A99" s="6" t="s">
        <v>118</v>
      </c>
      <c r="B99">
        <v>35.380000000000003</v>
      </c>
      <c r="C99">
        <v>6983.15</v>
      </c>
      <c r="D99">
        <v>62269.47</v>
      </c>
      <c r="H99" s="8">
        <v>62460</v>
      </c>
      <c r="I99">
        <v>62910</v>
      </c>
      <c r="J99">
        <v>63430</v>
      </c>
      <c r="K99">
        <v>63900</v>
      </c>
      <c r="L99">
        <v>64325</v>
      </c>
      <c r="M99">
        <v>64580</v>
      </c>
      <c r="O99">
        <v>65375</v>
      </c>
      <c r="R99">
        <v>66560</v>
      </c>
      <c r="S99">
        <v>5.3819999999999997</v>
      </c>
      <c r="T99">
        <v>123.312</v>
      </c>
    </row>
    <row r="100" spans="1:20">
      <c r="A100" s="6" t="s">
        <v>119</v>
      </c>
      <c r="B100">
        <v>35.58</v>
      </c>
      <c r="C100">
        <v>7004.86</v>
      </c>
      <c r="D100">
        <v>62318.53</v>
      </c>
      <c r="H100" s="8">
        <v>62840</v>
      </c>
      <c r="I100">
        <v>63305</v>
      </c>
      <c r="J100">
        <v>63850</v>
      </c>
      <c r="K100">
        <v>64340</v>
      </c>
      <c r="L100">
        <v>64745</v>
      </c>
      <c r="M100">
        <v>65000</v>
      </c>
      <c r="O100">
        <v>65795</v>
      </c>
      <c r="R100">
        <v>66885</v>
      </c>
      <c r="S100">
        <v>5.3739999999999997</v>
      </c>
      <c r="T100">
        <v>126.364</v>
      </c>
    </row>
    <row r="101" spans="1:20">
      <c r="A101" s="6" t="s">
        <v>120</v>
      </c>
      <c r="B101">
        <v>34.58</v>
      </c>
      <c r="C101">
        <v>6808.13</v>
      </c>
      <c r="D101">
        <v>60666.1</v>
      </c>
      <c r="H101" s="8">
        <v>60950</v>
      </c>
      <c r="I101">
        <v>61380</v>
      </c>
      <c r="J101">
        <v>61870</v>
      </c>
      <c r="K101">
        <v>62315</v>
      </c>
      <c r="L101">
        <v>62715</v>
      </c>
      <c r="M101">
        <v>63025</v>
      </c>
      <c r="O101">
        <v>63765</v>
      </c>
      <c r="R101">
        <v>64870</v>
      </c>
      <c r="S101">
        <v>5.367</v>
      </c>
      <c r="T101">
        <v>118.048</v>
      </c>
    </row>
    <row r="102" spans="1:20">
      <c r="A102" s="6" t="s">
        <v>121</v>
      </c>
      <c r="B102">
        <v>36</v>
      </c>
      <c r="C102">
        <v>7077.99</v>
      </c>
      <c r="D102">
        <v>62995.51</v>
      </c>
      <c r="H102" s="8">
        <v>63480</v>
      </c>
      <c r="I102">
        <v>63970</v>
      </c>
      <c r="J102">
        <v>64515</v>
      </c>
      <c r="K102">
        <v>64990</v>
      </c>
      <c r="L102">
        <v>65420</v>
      </c>
      <c r="M102">
        <v>65725</v>
      </c>
      <c r="O102">
        <v>66470</v>
      </c>
      <c r="R102">
        <v>67520</v>
      </c>
      <c r="S102">
        <v>5.3789999999999996</v>
      </c>
      <c r="T102">
        <v>124.596</v>
      </c>
    </row>
    <row r="103" spans="1:20">
      <c r="A103" s="6" t="s">
        <v>122</v>
      </c>
      <c r="B103">
        <v>35.07</v>
      </c>
      <c r="C103">
        <v>6910.09</v>
      </c>
      <c r="D103">
        <v>61504.7</v>
      </c>
      <c r="H103" s="8">
        <v>61835</v>
      </c>
      <c r="I103">
        <v>62325</v>
      </c>
      <c r="J103">
        <v>62845</v>
      </c>
      <c r="K103">
        <v>63310</v>
      </c>
      <c r="L103">
        <v>63740</v>
      </c>
      <c r="M103">
        <v>64045</v>
      </c>
      <c r="O103">
        <v>64790</v>
      </c>
      <c r="R103">
        <v>65840</v>
      </c>
      <c r="S103">
        <v>5.3710000000000004</v>
      </c>
      <c r="T103">
        <v>129.76300000000001</v>
      </c>
    </row>
    <row r="104" spans="1:20">
      <c r="A104" s="6" t="s">
        <v>123</v>
      </c>
      <c r="B104">
        <v>37.67</v>
      </c>
      <c r="C104">
        <v>7413.7</v>
      </c>
      <c r="D104">
        <v>65934.12</v>
      </c>
      <c r="H104" s="8">
        <v>66495</v>
      </c>
      <c r="I104">
        <v>67030</v>
      </c>
      <c r="J104">
        <v>67630</v>
      </c>
      <c r="K104">
        <v>68185</v>
      </c>
      <c r="L104">
        <v>68720</v>
      </c>
      <c r="M104">
        <v>69055</v>
      </c>
      <c r="O104">
        <v>69770</v>
      </c>
      <c r="R104">
        <v>70670</v>
      </c>
      <c r="S104">
        <v>5.3630000000000004</v>
      </c>
      <c r="T104">
        <v>150.34700000000001</v>
      </c>
    </row>
    <row r="105" spans="1:20">
      <c r="A105" s="6" t="s">
        <v>124</v>
      </c>
      <c r="B105">
        <v>37.15</v>
      </c>
      <c r="C105">
        <v>7320.52</v>
      </c>
      <c r="D105">
        <v>65299.839999999997</v>
      </c>
      <c r="H105">
        <v>65445</v>
      </c>
      <c r="I105" s="8">
        <v>65995</v>
      </c>
      <c r="J105">
        <v>66610</v>
      </c>
      <c r="K105">
        <v>67190</v>
      </c>
      <c r="L105">
        <v>67735</v>
      </c>
      <c r="M105">
        <v>68065</v>
      </c>
      <c r="O105">
        <v>68785</v>
      </c>
      <c r="R105">
        <v>69680</v>
      </c>
      <c r="S105">
        <v>5.3520000000000003</v>
      </c>
      <c r="T105">
        <v>143.99799999999999</v>
      </c>
    </row>
    <row r="106" spans="1:20">
      <c r="A106" s="6" t="s">
        <v>125</v>
      </c>
      <c r="B106">
        <v>38.28</v>
      </c>
      <c r="C106">
        <v>7514.19</v>
      </c>
      <c r="D106">
        <v>66881.06</v>
      </c>
      <c r="H106">
        <v>67365</v>
      </c>
      <c r="I106" s="8">
        <v>67915</v>
      </c>
      <c r="J106">
        <v>68555</v>
      </c>
      <c r="K106">
        <v>69230</v>
      </c>
      <c r="L106">
        <v>69865</v>
      </c>
      <c r="M106">
        <v>70285</v>
      </c>
      <c r="O106">
        <v>70915</v>
      </c>
      <c r="R106">
        <v>71635</v>
      </c>
      <c r="S106">
        <v>5.367</v>
      </c>
      <c r="T106">
        <v>158.44999999999999</v>
      </c>
    </row>
    <row r="107" spans="1:20">
      <c r="A107" s="6" t="s">
        <v>126</v>
      </c>
      <c r="B107">
        <v>39.97</v>
      </c>
      <c r="C107">
        <v>7840.55</v>
      </c>
      <c r="D107">
        <v>69360.399999999994</v>
      </c>
      <c r="H107">
        <v>70435</v>
      </c>
      <c r="I107" s="8">
        <v>70995</v>
      </c>
      <c r="J107">
        <v>71650</v>
      </c>
      <c r="K107">
        <v>72315</v>
      </c>
      <c r="L107">
        <v>72915</v>
      </c>
      <c r="M107">
        <v>73245</v>
      </c>
      <c r="O107">
        <v>73965</v>
      </c>
      <c r="R107">
        <v>74785</v>
      </c>
      <c r="S107">
        <v>5.375</v>
      </c>
      <c r="T107">
        <v>172.72399999999999</v>
      </c>
    </row>
    <row r="108" spans="1:20">
      <c r="A108" s="6" t="s">
        <v>127</v>
      </c>
      <c r="B108">
        <v>39.47</v>
      </c>
      <c r="C108">
        <v>7780.91</v>
      </c>
      <c r="D108">
        <v>69575.16</v>
      </c>
      <c r="H108">
        <v>69500</v>
      </c>
      <c r="I108" s="8">
        <v>70060</v>
      </c>
      <c r="J108">
        <v>70720</v>
      </c>
      <c r="K108">
        <v>71440</v>
      </c>
      <c r="L108">
        <v>72100</v>
      </c>
      <c r="M108">
        <v>72585</v>
      </c>
      <c r="O108">
        <v>73150</v>
      </c>
      <c r="R108">
        <v>74020</v>
      </c>
      <c r="S108">
        <v>5.37</v>
      </c>
      <c r="T108">
        <v>165.542</v>
      </c>
    </row>
    <row r="109" spans="1:20">
      <c r="A109" s="6" t="s">
        <v>128</v>
      </c>
      <c r="B109">
        <v>39.71</v>
      </c>
      <c r="C109">
        <v>7818.18</v>
      </c>
      <c r="D109">
        <v>69608.149999999994</v>
      </c>
      <c r="H109">
        <v>69815</v>
      </c>
      <c r="I109" s="8">
        <v>70390</v>
      </c>
      <c r="J109">
        <v>71060</v>
      </c>
      <c r="K109">
        <v>71790</v>
      </c>
      <c r="L109">
        <v>72440</v>
      </c>
      <c r="M109">
        <v>72860</v>
      </c>
      <c r="O109">
        <v>73490</v>
      </c>
      <c r="R109">
        <v>74320</v>
      </c>
      <c r="S109">
        <v>5.3630000000000004</v>
      </c>
      <c r="T109">
        <v>164.7</v>
      </c>
    </row>
    <row r="110" spans="1:20">
      <c r="A110" s="6" t="s">
        <v>129</v>
      </c>
      <c r="B110">
        <v>38.270000000000003</v>
      </c>
      <c r="C110">
        <v>7543.13</v>
      </c>
      <c r="D110">
        <v>67337.02</v>
      </c>
      <c r="H110">
        <v>67205</v>
      </c>
      <c r="I110" s="8">
        <v>67780</v>
      </c>
      <c r="J110">
        <v>68385</v>
      </c>
      <c r="K110">
        <v>69105</v>
      </c>
      <c r="L110">
        <v>69745</v>
      </c>
      <c r="M110">
        <v>70165</v>
      </c>
      <c r="O110">
        <v>70795</v>
      </c>
      <c r="R110">
        <v>71595</v>
      </c>
      <c r="S110">
        <v>5.3659999999999997</v>
      </c>
      <c r="T110">
        <v>154.40700000000001</v>
      </c>
    </row>
    <row r="111" spans="1:20">
      <c r="A111" s="6" t="s">
        <v>130</v>
      </c>
      <c r="B111">
        <v>39.46</v>
      </c>
      <c r="C111">
        <v>7751.25</v>
      </c>
      <c r="D111">
        <v>68931.149999999994</v>
      </c>
      <c r="H111">
        <v>69475</v>
      </c>
      <c r="I111" s="8">
        <v>70065</v>
      </c>
      <c r="J111">
        <v>70715</v>
      </c>
      <c r="K111">
        <v>71455</v>
      </c>
      <c r="L111">
        <v>72105</v>
      </c>
      <c r="M111">
        <v>72525</v>
      </c>
      <c r="O111">
        <v>73155</v>
      </c>
      <c r="R111">
        <v>73930</v>
      </c>
      <c r="S111">
        <v>5.3819999999999997</v>
      </c>
      <c r="T111">
        <v>168.48400000000001</v>
      </c>
    </row>
    <row r="112" spans="1:20">
      <c r="A112" s="6" t="s">
        <v>131</v>
      </c>
      <c r="B112">
        <v>39.46</v>
      </c>
      <c r="C112">
        <v>7751.25</v>
      </c>
      <c r="D112">
        <v>69734.27</v>
      </c>
      <c r="H112">
        <v>69475</v>
      </c>
      <c r="I112" s="8">
        <v>70065</v>
      </c>
      <c r="J112">
        <v>70715</v>
      </c>
      <c r="K112">
        <v>71455</v>
      </c>
      <c r="L112">
        <v>72105</v>
      </c>
      <c r="M112">
        <v>72525</v>
      </c>
      <c r="O112">
        <v>73155</v>
      </c>
      <c r="R112">
        <v>73930</v>
      </c>
      <c r="S112">
        <v>5.3819999999999997</v>
      </c>
      <c r="T112">
        <v>168.48400000000001</v>
      </c>
    </row>
    <row r="113" spans="1:20">
      <c r="A113" s="6" t="s">
        <v>132</v>
      </c>
      <c r="B113">
        <v>38.979999999999997</v>
      </c>
      <c r="C113">
        <v>7673.02</v>
      </c>
      <c r="D113">
        <v>68197.31</v>
      </c>
      <c r="H113">
        <v>68455</v>
      </c>
      <c r="I113" s="8">
        <v>69075</v>
      </c>
      <c r="J113">
        <v>69695</v>
      </c>
      <c r="K113">
        <v>70430</v>
      </c>
      <c r="L113">
        <v>71070</v>
      </c>
      <c r="M113">
        <v>71505</v>
      </c>
      <c r="O113">
        <v>72120</v>
      </c>
      <c r="R113">
        <v>72975</v>
      </c>
      <c r="S113">
        <v>5.3789999999999996</v>
      </c>
      <c r="T113">
        <v>167.535</v>
      </c>
    </row>
    <row r="114" spans="1:20">
      <c r="A114" s="6" t="s">
        <v>133</v>
      </c>
      <c r="B114">
        <v>38.32</v>
      </c>
      <c r="C114">
        <v>7549.46</v>
      </c>
      <c r="D114">
        <v>67409.45</v>
      </c>
      <c r="H114">
        <v>67185</v>
      </c>
      <c r="I114" s="8">
        <v>67780</v>
      </c>
      <c r="J114">
        <v>68400</v>
      </c>
      <c r="K114">
        <v>69110</v>
      </c>
      <c r="L114">
        <v>69765</v>
      </c>
      <c r="M114">
        <v>70320</v>
      </c>
      <c r="O114">
        <v>70815</v>
      </c>
      <c r="R114">
        <v>71635</v>
      </c>
      <c r="S114">
        <v>5.3760000000000003</v>
      </c>
      <c r="T114">
        <v>161.87</v>
      </c>
    </row>
    <row r="115" spans="1:20">
      <c r="A115" s="6" t="s">
        <v>134</v>
      </c>
      <c r="B115">
        <v>39.159999999999997</v>
      </c>
      <c r="C115">
        <v>7697.77</v>
      </c>
      <c r="D115">
        <v>68949.289999999994</v>
      </c>
      <c r="H115">
        <v>68675</v>
      </c>
      <c r="I115" s="8">
        <v>69345</v>
      </c>
      <c r="J115">
        <v>70005</v>
      </c>
      <c r="K115">
        <v>70765</v>
      </c>
      <c r="L115">
        <v>71430</v>
      </c>
      <c r="M115">
        <v>71985</v>
      </c>
      <c r="O115">
        <v>72480</v>
      </c>
      <c r="R115">
        <v>73190</v>
      </c>
      <c r="S115">
        <v>5.38</v>
      </c>
      <c r="T115">
        <v>154.1</v>
      </c>
    </row>
    <row r="116" spans="1:20">
      <c r="A116" s="6" t="s">
        <v>135</v>
      </c>
      <c r="B116">
        <v>38.549999999999997</v>
      </c>
      <c r="C116">
        <v>7595.04</v>
      </c>
      <c r="D116">
        <v>67488.19</v>
      </c>
      <c r="H116">
        <v>67633.7</v>
      </c>
      <c r="I116" s="8">
        <v>68035</v>
      </c>
      <c r="J116">
        <v>68605</v>
      </c>
      <c r="K116">
        <v>69375</v>
      </c>
      <c r="L116">
        <v>70030</v>
      </c>
      <c r="M116">
        <v>70580</v>
      </c>
      <c r="N116">
        <v>71130</v>
      </c>
      <c r="O116">
        <v>71080</v>
      </c>
      <c r="R116">
        <v>72005</v>
      </c>
      <c r="S116">
        <v>5.3609999999999998</v>
      </c>
      <c r="T116">
        <v>152.44900000000001</v>
      </c>
    </row>
    <row r="117" spans="1:20">
      <c r="A117" s="6" t="s">
        <v>136</v>
      </c>
      <c r="B117">
        <v>39.44</v>
      </c>
      <c r="C117">
        <v>7752.98</v>
      </c>
      <c r="D117">
        <v>69110.05</v>
      </c>
      <c r="I117" s="8">
        <v>69660</v>
      </c>
      <c r="J117">
        <v>70275</v>
      </c>
      <c r="K117">
        <v>71070</v>
      </c>
      <c r="L117">
        <v>71765</v>
      </c>
      <c r="M117">
        <v>72360</v>
      </c>
      <c r="N117">
        <v>72840</v>
      </c>
      <c r="O117">
        <v>73130</v>
      </c>
      <c r="R117">
        <v>73830</v>
      </c>
      <c r="S117">
        <v>5.37</v>
      </c>
      <c r="T117">
        <v>162.74100000000001</v>
      </c>
    </row>
    <row r="118" spans="1:20">
      <c r="A118" s="6" t="s">
        <v>137</v>
      </c>
      <c r="B118">
        <v>40.17</v>
      </c>
      <c r="C118">
        <v>7897.93</v>
      </c>
      <c r="D118">
        <v>70469.100000000006</v>
      </c>
      <c r="I118" s="8">
        <v>71085</v>
      </c>
      <c r="J118">
        <v>71720</v>
      </c>
      <c r="K118">
        <v>72535</v>
      </c>
      <c r="L118">
        <v>73220</v>
      </c>
      <c r="M118">
        <v>73840</v>
      </c>
      <c r="N118">
        <v>74290</v>
      </c>
      <c r="O118">
        <v>74570</v>
      </c>
      <c r="R118">
        <v>75650</v>
      </c>
      <c r="S118">
        <v>5.37</v>
      </c>
      <c r="T118">
        <v>163.87700000000001</v>
      </c>
    </row>
    <row r="119" spans="1:20">
      <c r="A119" s="6" t="s">
        <v>138</v>
      </c>
      <c r="B119">
        <v>40.67</v>
      </c>
      <c r="C119">
        <v>8001.43</v>
      </c>
      <c r="D119">
        <v>71091.23</v>
      </c>
      <c r="I119" s="8">
        <v>71890</v>
      </c>
      <c r="J119">
        <v>72545</v>
      </c>
      <c r="K119">
        <v>73365</v>
      </c>
      <c r="L119">
        <v>74055</v>
      </c>
      <c r="M119">
        <v>74660</v>
      </c>
      <c r="N119">
        <v>75180</v>
      </c>
      <c r="O119">
        <v>75405</v>
      </c>
      <c r="R119">
        <v>76520</v>
      </c>
      <c r="S119">
        <v>5.367</v>
      </c>
      <c r="T119">
        <v>169.46899999999999</v>
      </c>
    </row>
    <row r="120" spans="1:20">
      <c r="A120" s="6" t="s">
        <v>139</v>
      </c>
      <c r="B120">
        <v>40.159999999999997</v>
      </c>
      <c r="C120">
        <v>7916.05</v>
      </c>
      <c r="D120">
        <v>70810.039999999994</v>
      </c>
      <c r="I120" s="8">
        <v>70960</v>
      </c>
      <c r="J120">
        <v>71585</v>
      </c>
      <c r="K120">
        <v>72405</v>
      </c>
      <c r="L120">
        <v>73070</v>
      </c>
      <c r="M120">
        <v>73635</v>
      </c>
      <c r="N120">
        <v>74155</v>
      </c>
      <c r="O120">
        <v>74420</v>
      </c>
      <c r="R120">
        <v>75575</v>
      </c>
      <c r="S120">
        <v>5.3540000000000001</v>
      </c>
      <c r="T120">
        <v>165.66300000000001</v>
      </c>
    </row>
    <row r="121" spans="1:20">
      <c r="A121" s="6" t="s">
        <v>140</v>
      </c>
      <c r="B121">
        <v>39.42</v>
      </c>
      <c r="C121">
        <v>7774.99</v>
      </c>
      <c r="D121">
        <v>69079.89</v>
      </c>
      <c r="I121" s="8">
        <v>69755</v>
      </c>
      <c r="J121">
        <v>70335</v>
      </c>
      <c r="K121">
        <v>71125</v>
      </c>
      <c r="L121">
        <v>71770</v>
      </c>
      <c r="M121">
        <v>72330</v>
      </c>
      <c r="N121">
        <v>72855</v>
      </c>
      <c r="O121">
        <v>73120</v>
      </c>
      <c r="R121">
        <v>74375</v>
      </c>
      <c r="S121">
        <v>5.3479999999999999</v>
      </c>
      <c r="T121">
        <v>159.62</v>
      </c>
    </row>
    <row r="122" spans="1:20">
      <c r="A122" s="6" t="s">
        <v>141</v>
      </c>
      <c r="B122">
        <v>39.590000000000003</v>
      </c>
      <c r="C122">
        <v>7801</v>
      </c>
      <c r="D122">
        <v>69635.22</v>
      </c>
      <c r="I122" s="8">
        <v>69875</v>
      </c>
      <c r="J122">
        <v>70390</v>
      </c>
      <c r="K122">
        <v>71135</v>
      </c>
      <c r="L122">
        <v>71760</v>
      </c>
      <c r="M122">
        <v>72350</v>
      </c>
      <c r="N122">
        <v>72880</v>
      </c>
      <c r="O122">
        <v>73210</v>
      </c>
      <c r="R122">
        <v>74530</v>
      </c>
      <c r="S122">
        <v>5.3579999999999997</v>
      </c>
      <c r="T122">
        <v>159.99199999999999</v>
      </c>
    </row>
    <row r="123" spans="1:20">
      <c r="A123" s="6" t="s">
        <v>142</v>
      </c>
      <c r="B123">
        <v>38.43</v>
      </c>
      <c r="C123">
        <v>7566.01</v>
      </c>
      <c r="D123">
        <v>67268.17</v>
      </c>
      <c r="I123" s="8">
        <v>67735</v>
      </c>
      <c r="J123">
        <v>68210</v>
      </c>
      <c r="K123">
        <v>68850</v>
      </c>
      <c r="L123">
        <v>69405</v>
      </c>
      <c r="M123">
        <v>69935</v>
      </c>
      <c r="N123">
        <v>70405</v>
      </c>
      <c r="O123">
        <v>70855</v>
      </c>
      <c r="R123">
        <v>72185</v>
      </c>
      <c r="S123">
        <v>5.3449999999999998</v>
      </c>
      <c r="T123">
        <v>155.54900000000001</v>
      </c>
    </row>
    <row r="124" spans="1:20">
      <c r="A124" s="6" t="s">
        <v>143</v>
      </c>
      <c r="B124">
        <v>38.450000000000003</v>
      </c>
      <c r="C124">
        <v>7589.16</v>
      </c>
      <c r="D124">
        <v>68409.17</v>
      </c>
      <c r="I124" s="8">
        <v>67875</v>
      </c>
      <c r="J124">
        <v>68410</v>
      </c>
      <c r="K124">
        <v>69085</v>
      </c>
      <c r="L124">
        <v>69640</v>
      </c>
      <c r="M124">
        <v>70145</v>
      </c>
      <c r="N124">
        <v>70690</v>
      </c>
      <c r="O124">
        <v>71140</v>
      </c>
      <c r="R124">
        <v>72395</v>
      </c>
      <c r="S124">
        <v>5.3460000000000001</v>
      </c>
      <c r="T124">
        <v>160.36699999999999</v>
      </c>
    </row>
    <row r="125" spans="1:20">
      <c r="A125" s="6" t="s">
        <v>144</v>
      </c>
      <c r="B125">
        <v>37.9</v>
      </c>
      <c r="C125">
        <v>7479.56</v>
      </c>
      <c r="D125">
        <v>66699.28</v>
      </c>
      <c r="I125" s="8">
        <v>66860</v>
      </c>
      <c r="J125">
        <v>67400</v>
      </c>
      <c r="K125">
        <v>67995</v>
      </c>
      <c r="L125">
        <v>68535</v>
      </c>
      <c r="M125">
        <v>69045</v>
      </c>
      <c r="N125">
        <v>69570</v>
      </c>
      <c r="O125">
        <v>70035</v>
      </c>
      <c r="R125">
        <v>71310</v>
      </c>
      <c r="S125">
        <v>5.3250000000000002</v>
      </c>
      <c r="T125">
        <v>148.38800000000001</v>
      </c>
    </row>
    <row r="126" spans="1:20">
      <c r="A126" s="6" t="s">
        <v>145</v>
      </c>
      <c r="B126">
        <v>37.299999999999997</v>
      </c>
      <c r="C126">
        <v>7345.02</v>
      </c>
      <c r="D126">
        <v>65426.47</v>
      </c>
      <c r="I126" s="8">
        <v>65640</v>
      </c>
      <c r="J126">
        <v>66190</v>
      </c>
      <c r="K126">
        <v>66805</v>
      </c>
      <c r="L126">
        <v>67310</v>
      </c>
      <c r="M126">
        <v>67815</v>
      </c>
      <c r="N126">
        <v>68335</v>
      </c>
      <c r="O126">
        <v>68810</v>
      </c>
      <c r="R126">
        <v>70075</v>
      </c>
      <c r="S126">
        <v>5.34</v>
      </c>
      <c r="T126">
        <v>149.554</v>
      </c>
    </row>
    <row r="127" spans="1:20">
      <c r="A127" s="6" t="s">
        <v>146</v>
      </c>
      <c r="B127">
        <v>37.979999999999997</v>
      </c>
      <c r="C127">
        <v>7476.55</v>
      </c>
      <c r="D127">
        <v>66765.47</v>
      </c>
      <c r="I127">
        <v>66865</v>
      </c>
      <c r="J127" s="8">
        <v>67460</v>
      </c>
      <c r="K127">
        <v>68050</v>
      </c>
      <c r="L127">
        <v>68550</v>
      </c>
      <c r="M127">
        <v>69065</v>
      </c>
      <c r="N127">
        <v>69555</v>
      </c>
      <c r="O127">
        <v>70055</v>
      </c>
      <c r="R127">
        <v>71285</v>
      </c>
      <c r="S127">
        <v>5.3369999999999997</v>
      </c>
      <c r="T127">
        <v>150.726</v>
      </c>
    </row>
    <row r="128" spans="1:20">
      <c r="A128" s="6" t="s">
        <v>147</v>
      </c>
      <c r="B128">
        <v>36.64</v>
      </c>
      <c r="C128">
        <v>7216.05</v>
      </c>
      <c r="D128">
        <v>64399.360000000001</v>
      </c>
      <c r="I128">
        <v>64475</v>
      </c>
      <c r="J128" s="8">
        <v>65055</v>
      </c>
      <c r="K128">
        <v>65605</v>
      </c>
      <c r="L128">
        <v>66065</v>
      </c>
      <c r="M128">
        <v>66505</v>
      </c>
      <c r="N128">
        <v>66980</v>
      </c>
      <c r="O128">
        <v>67425</v>
      </c>
      <c r="R128">
        <v>68870</v>
      </c>
      <c r="S128">
        <v>5.2949999999999999</v>
      </c>
      <c r="T128">
        <v>146.94300000000001</v>
      </c>
    </row>
    <row r="129" spans="1:20">
      <c r="A129" s="6" t="s">
        <v>148</v>
      </c>
      <c r="B129">
        <v>36.64</v>
      </c>
      <c r="C129">
        <v>7216.05</v>
      </c>
      <c r="D129">
        <v>64859.23</v>
      </c>
      <c r="I129">
        <v>64475</v>
      </c>
      <c r="J129" s="8">
        <v>65055</v>
      </c>
      <c r="K129">
        <v>65605</v>
      </c>
      <c r="L129">
        <v>66065</v>
      </c>
      <c r="M129">
        <v>66505</v>
      </c>
      <c r="N129">
        <v>66980</v>
      </c>
      <c r="O129">
        <v>67425</v>
      </c>
      <c r="R129">
        <v>68870</v>
      </c>
      <c r="S129">
        <v>5.2949999999999999</v>
      </c>
      <c r="T129">
        <v>146.94300000000001</v>
      </c>
    </row>
    <row r="130" spans="1:20">
      <c r="A130" s="6" t="s">
        <v>149</v>
      </c>
      <c r="B130">
        <v>37.04</v>
      </c>
      <c r="C130">
        <v>7287.99</v>
      </c>
      <c r="D130">
        <v>64951.64</v>
      </c>
      <c r="I130">
        <v>65100</v>
      </c>
      <c r="J130" s="8">
        <v>65675</v>
      </c>
      <c r="K130">
        <v>66260</v>
      </c>
      <c r="L130">
        <v>66745</v>
      </c>
      <c r="M130">
        <v>67215</v>
      </c>
      <c r="N130">
        <v>67580</v>
      </c>
      <c r="O130">
        <v>68030</v>
      </c>
      <c r="R130">
        <v>69490</v>
      </c>
      <c r="S130">
        <v>5.2619999999999996</v>
      </c>
      <c r="T130">
        <v>146.54</v>
      </c>
    </row>
    <row r="131" spans="1:20">
      <c r="A131" s="6" t="s">
        <v>150</v>
      </c>
      <c r="B131">
        <v>36.58</v>
      </c>
      <c r="C131">
        <v>7196.67</v>
      </c>
      <c r="D131">
        <v>64042.53</v>
      </c>
      <c r="I131">
        <v>64260</v>
      </c>
      <c r="J131" s="8">
        <v>64810</v>
      </c>
      <c r="K131">
        <v>65365</v>
      </c>
      <c r="L131">
        <v>65830</v>
      </c>
      <c r="M131">
        <v>66290</v>
      </c>
      <c r="N131">
        <v>66815</v>
      </c>
      <c r="O131">
        <v>67560</v>
      </c>
      <c r="R131">
        <v>69315</v>
      </c>
      <c r="S131">
        <v>5.2910000000000004</v>
      </c>
      <c r="T131">
        <v>148.376</v>
      </c>
    </row>
    <row r="132" spans="1:20">
      <c r="A132" s="6" t="s">
        <v>151</v>
      </c>
      <c r="B132">
        <v>33.765000000000001</v>
      </c>
      <c r="C132">
        <v>6668.58</v>
      </c>
      <c r="D132">
        <v>59955.9</v>
      </c>
      <c r="I132">
        <v>59145</v>
      </c>
      <c r="J132" s="8">
        <v>59590</v>
      </c>
      <c r="K132">
        <v>60085</v>
      </c>
      <c r="L132">
        <v>60510</v>
      </c>
      <c r="M132">
        <v>60945</v>
      </c>
      <c r="N132">
        <v>61400</v>
      </c>
      <c r="O132">
        <v>61950</v>
      </c>
      <c r="R132">
        <v>63855</v>
      </c>
      <c r="S132">
        <v>5.3170000000000002</v>
      </c>
      <c r="T132">
        <v>137.215</v>
      </c>
    </row>
    <row r="133" spans="1:20">
      <c r="A133" s="6" t="s">
        <v>152</v>
      </c>
      <c r="B133">
        <v>35.299999999999997</v>
      </c>
      <c r="C133">
        <v>6957.28</v>
      </c>
      <c r="D133">
        <v>61961.49</v>
      </c>
      <c r="I133">
        <v>62055</v>
      </c>
      <c r="J133" s="8">
        <v>62550</v>
      </c>
      <c r="K133">
        <v>63065</v>
      </c>
      <c r="L133">
        <v>63505</v>
      </c>
      <c r="M133">
        <v>63945</v>
      </c>
      <c r="N133">
        <v>64420</v>
      </c>
      <c r="O133">
        <v>64920</v>
      </c>
      <c r="R133">
        <v>66915</v>
      </c>
      <c r="S133">
        <v>5.32</v>
      </c>
      <c r="T133">
        <v>149.57400000000001</v>
      </c>
    </row>
    <row r="134" spans="1:20">
      <c r="A134" s="6" t="s">
        <v>153</v>
      </c>
      <c r="B134">
        <v>34.71</v>
      </c>
      <c r="C134">
        <v>6839.1</v>
      </c>
      <c r="D134">
        <v>60810.05</v>
      </c>
      <c r="I134">
        <v>60940</v>
      </c>
      <c r="J134" s="8">
        <v>61430</v>
      </c>
      <c r="K134">
        <v>61935</v>
      </c>
      <c r="L134">
        <v>62385</v>
      </c>
      <c r="M134">
        <v>62825</v>
      </c>
      <c r="N134">
        <v>63280</v>
      </c>
      <c r="O134">
        <v>63775</v>
      </c>
      <c r="R134">
        <v>65725</v>
      </c>
      <c r="S134">
        <v>5.327</v>
      </c>
      <c r="T134">
        <v>145.773</v>
      </c>
    </row>
    <row r="135" spans="1:20">
      <c r="A135" s="6" t="s">
        <v>154</v>
      </c>
      <c r="B135">
        <v>34.979999999999997</v>
      </c>
      <c r="C135">
        <v>6890.6</v>
      </c>
      <c r="D135">
        <v>61490.26</v>
      </c>
      <c r="I135">
        <v>61365</v>
      </c>
      <c r="J135" s="8">
        <v>61845</v>
      </c>
      <c r="K135">
        <v>62425</v>
      </c>
      <c r="L135">
        <v>62900</v>
      </c>
      <c r="M135">
        <v>63355</v>
      </c>
      <c r="N135">
        <v>63810</v>
      </c>
      <c r="O135">
        <v>64305</v>
      </c>
      <c r="R135">
        <v>66165</v>
      </c>
      <c r="S135">
        <v>5.3259999999999996</v>
      </c>
      <c r="T135">
        <v>152.54</v>
      </c>
    </row>
    <row r="136" spans="1:20">
      <c r="A136" s="6" t="s">
        <v>155</v>
      </c>
      <c r="B136">
        <v>34.14</v>
      </c>
      <c r="C136">
        <v>6746.36</v>
      </c>
      <c r="D136">
        <v>60330.17</v>
      </c>
      <c r="I136">
        <v>61024.2</v>
      </c>
      <c r="J136" s="8">
        <v>60325</v>
      </c>
      <c r="K136">
        <v>60910</v>
      </c>
      <c r="L136">
        <v>61375</v>
      </c>
      <c r="M136">
        <v>61840</v>
      </c>
      <c r="N136">
        <v>62315</v>
      </c>
      <c r="O136">
        <v>62825</v>
      </c>
      <c r="R136">
        <v>64675</v>
      </c>
      <c r="S136">
        <v>5.3230000000000004</v>
      </c>
      <c r="T136">
        <v>137.74799999999999</v>
      </c>
    </row>
    <row r="137" spans="1:20">
      <c r="A137" s="6" t="s">
        <v>156</v>
      </c>
      <c r="B137">
        <v>36</v>
      </c>
      <c r="C137">
        <v>7084.65</v>
      </c>
      <c r="D137">
        <v>63304.57</v>
      </c>
      <c r="J137" s="8">
        <v>63695</v>
      </c>
      <c r="K137">
        <v>64310</v>
      </c>
      <c r="L137">
        <v>64810</v>
      </c>
      <c r="M137">
        <v>65270</v>
      </c>
      <c r="N137">
        <v>65770</v>
      </c>
      <c r="O137">
        <v>66280</v>
      </c>
      <c r="R137">
        <v>68160</v>
      </c>
      <c r="S137">
        <v>5.3719999999999999</v>
      </c>
      <c r="T137">
        <v>136.59700000000001</v>
      </c>
    </row>
    <row r="138" spans="1:20">
      <c r="A138" s="6" t="s">
        <v>157</v>
      </c>
      <c r="B138">
        <v>35.22</v>
      </c>
      <c r="C138">
        <v>6944.42</v>
      </c>
      <c r="D138">
        <v>61990.58</v>
      </c>
      <c r="J138" s="8">
        <v>62185</v>
      </c>
      <c r="K138">
        <v>62800</v>
      </c>
      <c r="L138">
        <v>63250</v>
      </c>
      <c r="M138">
        <v>63715</v>
      </c>
      <c r="N138">
        <v>64200</v>
      </c>
      <c r="O138">
        <v>64710</v>
      </c>
      <c r="R138">
        <v>66565</v>
      </c>
      <c r="S138">
        <v>5.3639999999999999</v>
      </c>
      <c r="T138">
        <v>132.01900000000001</v>
      </c>
    </row>
    <row r="139" spans="1:20">
      <c r="A139" s="6" t="s">
        <v>158</v>
      </c>
      <c r="B139">
        <v>34.44</v>
      </c>
      <c r="C139">
        <v>6703.36</v>
      </c>
      <c r="D139">
        <v>59906.28</v>
      </c>
      <c r="J139" s="8">
        <v>59825</v>
      </c>
      <c r="K139">
        <v>60450</v>
      </c>
      <c r="L139">
        <v>60880</v>
      </c>
      <c r="M139">
        <v>61315</v>
      </c>
      <c r="N139">
        <v>61760</v>
      </c>
      <c r="O139">
        <v>62245</v>
      </c>
      <c r="R139">
        <v>64215</v>
      </c>
      <c r="S139">
        <v>5.3529999999999998</v>
      </c>
      <c r="T139">
        <v>130.209</v>
      </c>
    </row>
    <row r="140" spans="1:20">
      <c r="A140" s="6" t="s">
        <v>159</v>
      </c>
      <c r="B140">
        <v>34.44</v>
      </c>
      <c r="C140">
        <v>6703.36</v>
      </c>
      <c r="D140">
        <v>58348.42</v>
      </c>
      <c r="J140" s="8">
        <v>59825</v>
      </c>
      <c r="K140">
        <v>60450</v>
      </c>
      <c r="L140">
        <v>60880</v>
      </c>
      <c r="M140">
        <v>61315</v>
      </c>
      <c r="N140">
        <v>61760</v>
      </c>
      <c r="O140">
        <v>62245</v>
      </c>
      <c r="R140">
        <v>64215</v>
      </c>
      <c r="S140">
        <v>5.3380000000000001</v>
      </c>
      <c r="T140">
        <v>130.209</v>
      </c>
    </row>
    <row r="141" spans="1:20">
      <c r="A141" s="6" t="s">
        <v>160</v>
      </c>
      <c r="B141">
        <v>32.200000000000003</v>
      </c>
      <c r="C141">
        <v>6341.63</v>
      </c>
      <c r="D141">
        <v>56533.62</v>
      </c>
      <c r="J141" s="8">
        <v>56685</v>
      </c>
      <c r="K141">
        <v>57290</v>
      </c>
      <c r="L141">
        <v>57695</v>
      </c>
      <c r="M141">
        <v>58100</v>
      </c>
      <c r="N141">
        <v>58540</v>
      </c>
      <c r="O141">
        <v>59025</v>
      </c>
      <c r="R141">
        <v>60785</v>
      </c>
      <c r="S141">
        <v>5.3490000000000002</v>
      </c>
      <c r="T141">
        <v>128.172</v>
      </c>
    </row>
    <row r="142" spans="1:20">
      <c r="A142" s="6" t="s">
        <v>161</v>
      </c>
      <c r="B142">
        <v>32.159999999999997</v>
      </c>
      <c r="C142">
        <v>6334.17</v>
      </c>
      <c r="D142">
        <v>56315.77</v>
      </c>
      <c r="J142" s="8">
        <v>56755</v>
      </c>
      <c r="K142">
        <v>57360</v>
      </c>
      <c r="L142">
        <v>57755</v>
      </c>
      <c r="M142">
        <v>58205</v>
      </c>
      <c r="N142">
        <v>58640</v>
      </c>
      <c r="O142">
        <v>59125</v>
      </c>
      <c r="R142">
        <v>60770</v>
      </c>
      <c r="S142">
        <v>5.3630000000000004</v>
      </c>
      <c r="T142">
        <v>129.05799999999999</v>
      </c>
    </row>
    <row r="143" spans="1:20">
      <c r="A143" s="6" t="s">
        <v>162</v>
      </c>
      <c r="B143">
        <v>32.96</v>
      </c>
      <c r="C143">
        <v>6486.89</v>
      </c>
      <c r="D143">
        <v>57780.4</v>
      </c>
      <c r="J143" s="8">
        <v>58160</v>
      </c>
      <c r="K143">
        <v>58770</v>
      </c>
      <c r="L143">
        <v>59165</v>
      </c>
      <c r="M143">
        <v>59590</v>
      </c>
      <c r="N143">
        <v>60025</v>
      </c>
      <c r="O143">
        <v>60510</v>
      </c>
      <c r="R143">
        <v>62210</v>
      </c>
      <c r="S143">
        <v>5.3250000000000002</v>
      </c>
      <c r="T143">
        <v>130.17699999999999</v>
      </c>
    </row>
    <row r="144" spans="1:20">
      <c r="A144" s="6" t="s">
        <v>163</v>
      </c>
      <c r="B144">
        <v>32.67</v>
      </c>
      <c r="C144">
        <v>6446.39</v>
      </c>
      <c r="D144">
        <v>57461.96</v>
      </c>
      <c r="J144" s="8">
        <v>57625</v>
      </c>
      <c r="K144">
        <v>58230</v>
      </c>
      <c r="L144">
        <v>58630</v>
      </c>
      <c r="M144">
        <v>59025</v>
      </c>
      <c r="N144">
        <v>59460</v>
      </c>
      <c r="O144">
        <v>59945</v>
      </c>
      <c r="R144">
        <v>61700</v>
      </c>
      <c r="S144">
        <v>5.33</v>
      </c>
      <c r="T144">
        <v>130.572</v>
      </c>
    </row>
    <row r="145" spans="1:20">
      <c r="A145" s="6" t="s">
        <v>164</v>
      </c>
      <c r="B145">
        <v>32.700000000000003</v>
      </c>
      <c r="C145">
        <v>6446.81</v>
      </c>
      <c r="D145">
        <v>57570</v>
      </c>
      <c r="J145" s="8">
        <v>57580</v>
      </c>
      <c r="K145">
        <v>58185</v>
      </c>
      <c r="L145">
        <v>58590</v>
      </c>
      <c r="M145">
        <v>58980</v>
      </c>
      <c r="N145">
        <v>59415</v>
      </c>
      <c r="O145">
        <v>59900</v>
      </c>
      <c r="R145">
        <v>61400</v>
      </c>
      <c r="S145">
        <v>5.3179999999999996</v>
      </c>
      <c r="T145">
        <v>135.85599999999999</v>
      </c>
    </row>
    <row r="146" spans="1:20">
      <c r="A146" s="6" t="s">
        <v>165</v>
      </c>
      <c r="B146">
        <v>32.85</v>
      </c>
      <c r="C146">
        <v>6475.18</v>
      </c>
      <c r="D146">
        <v>57932.87</v>
      </c>
      <c r="J146" s="8">
        <v>57845</v>
      </c>
      <c r="K146">
        <v>58440</v>
      </c>
      <c r="L146">
        <v>58850</v>
      </c>
      <c r="M146">
        <v>59265</v>
      </c>
      <c r="N146">
        <v>59700</v>
      </c>
      <c r="O146">
        <v>60185</v>
      </c>
      <c r="R146">
        <v>61885</v>
      </c>
      <c r="S146">
        <v>5.3460000000000001</v>
      </c>
      <c r="T146">
        <v>139.67599999999999</v>
      </c>
    </row>
    <row r="147" spans="1:20">
      <c r="A147" s="6" t="s">
        <v>166</v>
      </c>
      <c r="B147">
        <v>36.15</v>
      </c>
      <c r="C147">
        <v>7118.13</v>
      </c>
      <c r="D147">
        <v>63574.89</v>
      </c>
      <c r="J147" s="8">
        <v>63700</v>
      </c>
      <c r="K147">
        <v>64355</v>
      </c>
      <c r="L147">
        <v>64815</v>
      </c>
      <c r="M147">
        <v>65245</v>
      </c>
      <c r="N147">
        <v>65715</v>
      </c>
      <c r="O147">
        <v>66210</v>
      </c>
      <c r="R147">
        <v>68125</v>
      </c>
      <c r="S147">
        <v>5.3630000000000004</v>
      </c>
      <c r="T147">
        <v>161.12799999999999</v>
      </c>
    </row>
    <row r="148" spans="1:20">
      <c r="A148" s="6" t="s">
        <v>167</v>
      </c>
      <c r="B148">
        <v>37.17</v>
      </c>
      <c r="C148">
        <v>7298.52</v>
      </c>
      <c r="D148">
        <v>64940.02</v>
      </c>
      <c r="J148">
        <v>65450</v>
      </c>
      <c r="K148" s="8">
        <v>66130</v>
      </c>
      <c r="L148">
        <v>66620</v>
      </c>
      <c r="M148">
        <v>67070</v>
      </c>
      <c r="N148">
        <v>67540</v>
      </c>
      <c r="O148">
        <v>68065</v>
      </c>
      <c r="R148">
        <v>69975</v>
      </c>
      <c r="S148">
        <v>5.3570000000000002</v>
      </c>
      <c r="T148">
        <v>166.43</v>
      </c>
    </row>
    <row r="149" spans="1:20">
      <c r="A149" s="6" t="s">
        <v>168</v>
      </c>
      <c r="B149">
        <v>36.840000000000003</v>
      </c>
      <c r="C149">
        <v>7256.41</v>
      </c>
      <c r="D149">
        <v>64635.08</v>
      </c>
      <c r="J149">
        <v>64730</v>
      </c>
      <c r="K149" s="8">
        <v>65400</v>
      </c>
      <c r="L149">
        <v>65880</v>
      </c>
      <c r="M149">
        <v>66335</v>
      </c>
      <c r="N149">
        <v>66805</v>
      </c>
      <c r="O149">
        <v>67330</v>
      </c>
      <c r="R149">
        <v>69295</v>
      </c>
      <c r="S149">
        <v>5.3419999999999996</v>
      </c>
      <c r="T149">
        <v>159</v>
      </c>
    </row>
    <row r="150" spans="1:20">
      <c r="A150" s="6" t="s">
        <v>169</v>
      </c>
      <c r="B150">
        <v>36.22</v>
      </c>
      <c r="C150">
        <v>7136.05</v>
      </c>
      <c r="D150">
        <v>63513.96</v>
      </c>
      <c r="J150">
        <v>63650</v>
      </c>
      <c r="K150" s="8">
        <v>64295</v>
      </c>
      <c r="L150">
        <v>64770</v>
      </c>
      <c r="M150">
        <v>65215</v>
      </c>
      <c r="N150">
        <v>65675</v>
      </c>
      <c r="O150">
        <v>66200</v>
      </c>
      <c r="R150">
        <v>68130</v>
      </c>
      <c r="S150">
        <v>5.3419999999999996</v>
      </c>
      <c r="T150">
        <v>155.51599999999999</v>
      </c>
    </row>
    <row r="151" spans="1:20">
      <c r="A151" s="6" t="s">
        <v>170</v>
      </c>
      <c r="B151">
        <v>38.4</v>
      </c>
      <c r="C151">
        <v>7547.53</v>
      </c>
      <c r="D151">
        <v>67152.820000000007</v>
      </c>
      <c r="J151">
        <v>67480</v>
      </c>
      <c r="K151" s="8">
        <v>68245</v>
      </c>
      <c r="L151">
        <v>68720</v>
      </c>
      <c r="M151">
        <v>69175</v>
      </c>
      <c r="N151">
        <v>69655</v>
      </c>
      <c r="O151">
        <v>70160</v>
      </c>
      <c r="R151">
        <v>72155</v>
      </c>
      <c r="S151">
        <v>5.3490000000000002</v>
      </c>
      <c r="T151">
        <v>177.85</v>
      </c>
    </row>
    <row r="152" spans="1:20">
      <c r="A152" s="6" t="s">
        <v>171</v>
      </c>
      <c r="B152">
        <v>38.93</v>
      </c>
      <c r="C152">
        <v>7651.11</v>
      </c>
      <c r="D152">
        <v>67841.649999999994</v>
      </c>
      <c r="J152">
        <v>68340</v>
      </c>
      <c r="K152" s="8">
        <v>69090</v>
      </c>
      <c r="L152">
        <v>69600</v>
      </c>
      <c r="M152">
        <v>70075</v>
      </c>
      <c r="N152">
        <v>70550</v>
      </c>
      <c r="O152">
        <v>71060</v>
      </c>
      <c r="R152">
        <v>73145</v>
      </c>
      <c r="S152">
        <v>5.3730000000000002</v>
      </c>
      <c r="T152">
        <v>180.00899999999999</v>
      </c>
    </row>
    <row r="153" spans="1:20">
      <c r="A153" s="6" t="s">
        <v>172</v>
      </c>
      <c r="B153">
        <v>37.340000000000003</v>
      </c>
      <c r="C153">
        <v>7358.65</v>
      </c>
      <c r="D153">
        <v>65831.53</v>
      </c>
      <c r="J153">
        <v>65565</v>
      </c>
      <c r="K153" s="8">
        <v>66295</v>
      </c>
      <c r="L153">
        <v>66780</v>
      </c>
      <c r="M153">
        <v>67250</v>
      </c>
      <c r="N153">
        <v>67720</v>
      </c>
      <c r="O153">
        <v>68245</v>
      </c>
      <c r="R153">
        <v>70160</v>
      </c>
      <c r="S153">
        <v>5.3719999999999999</v>
      </c>
      <c r="T153">
        <v>172.17699999999999</v>
      </c>
    </row>
    <row r="154" spans="1:20">
      <c r="A154" s="6" t="s">
        <v>173</v>
      </c>
      <c r="B154">
        <v>37.42</v>
      </c>
      <c r="C154">
        <v>7379.73</v>
      </c>
      <c r="D154">
        <v>65879.06</v>
      </c>
      <c r="J154">
        <v>65700</v>
      </c>
      <c r="K154" s="8">
        <v>66445</v>
      </c>
      <c r="L154">
        <v>66915</v>
      </c>
      <c r="M154">
        <v>67400</v>
      </c>
      <c r="N154">
        <v>67890</v>
      </c>
      <c r="O154">
        <v>68415</v>
      </c>
      <c r="R154">
        <v>70310</v>
      </c>
      <c r="S154">
        <v>5.3739999999999997</v>
      </c>
      <c r="T154">
        <v>167.26900000000001</v>
      </c>
    </row>
    <row r="155" spans="1:20">
      <c r="A155" s="6" t="s">
        <v>174</v>
      </c>
      <c r="B155">
        <v>36.83</v>
      </c>
      <c r="C155">
        <v>7263.18</v>
      </c>
      <c r="D155">
        <v>64739.05</v>
      </c>
      <c r="J155">
        <v>64695</v>
      </c>
      <c r="K155" s="8">
        <v>65390</v>
      </c>
      <c r="L155">
        <v>65900</v>
      </c>
      <c r="M155">
        <v>66375</v>
      </c>
      <c r="N155">
        <v>66865</v>
      </c>
      <c r="O155">
        <v>67380</v>
      </c>
      <c r="R155">
        <v>69235</v>
      </c>
      <c r="S155">
        <v>5.383</v>
      </c>
      <c r="T155">
        <v>160.64699999999999</v>
      </c>
    </row>
    <row r="156" spans="1:20">
      <c r="A156" s="6" t="s">
        <v>175</v>
      </c>
      <c r="B156">
        <v>38.79</v>
      </c>
      <c r="C156">
        <v>7623.78</v>
      </c>
      <c r="D156">
        <v>67816.23</v>
      </c>
      <c r="J156">
        <v>67414.8</v>
      </c>
      <c r="K156" s="8">
        <v>68775</v>
      </c>
      <c r="L156">
        <v>69350</v>
      </c>
      <c r="M156">
        <v>69875</v>
      </c>
      <c r="N156">
        <v>70395</v>
      </c>
      <c r="O156">
        <v>70955</v>
      </c>
      <c r="P156">
        <v>71515</v>
      </c>
      <c r="R156">
        <v>72815</v>
      </c>
      <c r="S156">
        <v>5.3609999999999998</v>
      </c>
      <c r="T156">
        <v>175.27099999999999</v>
      </c>
    </row>
    <row r="157" spans="1:20">
      <c r="A157" s="6" t="s">
        <v>176</v>
      </c>
      <c r="B157">
        <v>38.340000000000003</v>
      </c>
      <c r="C157">
        <v>7554.77</v>
      </c>
      <c r="D157">
        <v>67400.509999999995</v>
      </c>
      <c r="K157" s="8">
        <v>67860</v>
      </c>
      <c r="L157">
        <v>68440</v>
      </c>
      <c r="M157">
        <v>68970</v>
      </c>
      <c r="N157">
        <v>69530</v>
      </c>
      <c r="O157">
        <v>70090</v>
      </c>
      <c r="P157">
        <v>70835</v>
      </c>
      <c r="R157">
        <v>71965</v>
      </c>
      <c r="S157">
        <v>5.3819999999999997</v>
      </c>
      <c r="T157">
        <v>168.48500000000001</v>
      </c>
    </row>
    <row r="158" spans="1:20">
      <c r="A158" s="6" t="s">
        <v>177</v>
      </c>
      <c r="B158">
        <v>37.549999999999997</v>
      </c>
      <c r="C158">
        <v>7396.2</v>
      </c>
      <c r="D158">
        <v>65771.759999999995</v>
      </c>
      <c r="K158" s="8">
        <v>66385</v>
      </c>
      <c r="L158">
        <v>66960</v>
      </c>
      <c r="M158">
        <v>67495</v>
      </c>
      <c r="N158">
        <v>68065</v>
      </c>
      <c r="O158">
        <v>68640</v>
      </c>
      <c r="P158">
        <v>69365</v>
      </c>
      <c r="R158">
        <v>70425</v>
      </c>
      <c r="S158">
        <v>5.3840000000000003</v>
      </c>
      <c r="T158">
        <v>160.40700000000001</v>
      </c>
    </row>
    <row r="159" spans="1:20">
      <c r="A159" s="6" t="s">
        <v>178</v>
      </c>
      <c r="B159">
        <v>37.18</v>
      </c>
      <c r="C159">
        <v>7330.18</v>
      </c>
      <c r="D159">
        <v>65853.3</v>
      </c>
      <c r="K159" s="8">
        <v>65685</v>
      </c>
      <c r="L159">
        <v>66255</v>
      </c>
      <c r="M159">
        <v>66810</v>
      </c>
      <c r="N159">
        <v>67390</v>
      </c>
      <c r="O159">
        <v>67965</v>
      </c>
      <c r="P159">
        <v>68650</v>
      </c>
      <c r="R159">
        <v>69750</v>
      </c>
      <c r="S159">
        <v>5.37</v>
      </c>
      <c r="T159">
        <v>161.44399999999999</v>
      </c>
    </row>
    <row r="160" spans="1:20">
      <c r="A160" s="6" t="s">
        <v>179</v>
      </c>
      <c r="B160">
        <v>36.07</v>
      </c>
      <c r="C160">
        <v>7107.59</v>
      </c>
      <c r="D160">
        <v>63212.98</v>
      </c>
      <c r="K160" s="8">
        <v>63790</v>
      </c>
      <c r="L160">
        <v>64325</v>
      </c>
      <c r="M160">
        <v>64840</v>
      </c>
      <c r="N160">
        <v>65360</v>
      </c>
      <c r="O160">
        <v>65920</v>
      </c>
      <c r="P160">
        <v>66610</v>
      </c>
      <c r="R160">
        <v>67740</v>
      </c>
      <c r="S160">
        <v>5.35</v>
      </c>
      <c r="T160">
        <v>151.18100000000001</v>
      </c>
    </row>
    <row r="161" spans="1:20">
      <c r="A161" s="6" t="s">
        <v>180</v>
      </c>
      <c r="B161">
        <v>35.61</v>
      </c>
      <c r="C161">
        <v>7026</v>
      </c>
      <c r="D161">
        <v>62688.23</v>
      </c>
      <c r="K161" s="8">
        <v>62945</v>
      </c>
      <c r="L161">
        <v>63450</v>
      </c>
      <c r="M161">
        <v>63915</v>
      </c>
      <c r="N161">
        <v>64375</v>
      </c>
      <c r="O161">
        <v>64880</v>
      </c>
      <c r="P161">
        <v>65565</v>
      </c>
      <c r="R161">
        <v>66865</v>
      </c>
      <c r="S161">
        <v>5.3310000000000004</v>
      </c>
      <c r="T161">
        <v>144.79900000000001</v>
      </c>
    </row>
    <row r="162" spans="1:20">
      <c r="A162" s="6" t="s">
        <v>181</v>
      </c>
      <c r="B162">
        <v>30.48</v>
      </c>
      <c r="C162">
        <v>5981.06</v>
      </c>
      <c r="D162">
        <v>53127.99</v>
      </c>
      <c r="K162" s="8">
        <v>53770</v>
      </c>
      <c r="L162">
        <v>54175</v>
      </c>
      <c r="M162">
        <v>54565</v>
      </c>
      <c r="N162">
        <v>54970</v>
      </c>
      <c r="O162">
        <v>55410</v>
      </c>
      <c r="P162">
        <v>56095</v>
      </c>
      <c r="R162">
        <v>57060</v>
      </c>
      <c r="S162">
        <v>5.3540000000000001</v>
      </c>
      <c r="T162">
        <v>130.9</v>
      </c>
    </row>
    <row r="163" spans="1:20">
      <c r="A163" s="6" t="s">
        <v>182</v>
      </c>
      <c r="B163">
        <v>32.340000000000003</v>
      </c>
      <c r="C163">
        <v>6372.59</v>
      </c>
      <c r="D163">
        <v>56678.66</v>
      </c>
      <c r="K163" s="8">
        <v>57145</v>
      </c>
      <c r="L163">
        <v>57605</v>
      </c>
      <c r="M163">
        <v>58040</v>
      </c>
      <c r="N163">
        <v>58485</v>
      </c>
      <c r="O163">
        <v>58980</v>
      </c>
      <c r="P163">
        <v>59665</v>
      </c>
      <c r="R163">
        <v>60640</v>
      </c>
      <c r="S163">
        <v>5.3310000000000004</v>
      </c>
      <c r="T163">
        <v>136.92099999999999</v>
      </c>
    </row>
    <row r="164" spans="1:20">
      <c r="A164" s="6" t="s">
        <v>183</v>
      </c>
      <c r="B164">
        <v>31.19</v>
      </c>
      <c r="C164">
        <v>6149.93</v>
      </c>
      <c r="D164">
        <v>54926.37</v>
      </c>
      <c r="K164" s="8">
        <v>55000</v>
      </c>
      <c r="L164">
        <v>55460</v>
      </c>
      <c r="M164">
        <v>55870</v>
      </c>
      <c r="N164">
        <v>56280</v>
      </c>
      <c r="O164">
        <v>56775</v>
      </c>
      <c r="P164">
        <v>57460</v>
      </c>
      <c r="R164">
        <v>58390</v>
      </c>
      <c r="S164">
        <v>5.3410000000000002</v>
      </c>
      <c r="T164">
        <v>124.685</v>
      </c>
    </row>
    <row r="165" spans="1:20">
      <c r="A165" s="6" t="s">
        <v>184</v>
      </c>
      <c r="B165">
        <v>33.880000000000003</v>
      </c>
      <c r="C165">
        <v>6680.66</v>
      </c>
      <c r="D165">
        <v>59681.9</v>
      </c>
      <c r="K165" s="8">
        <v>59695</v>
      </c>
      <c r="L165">
        <v>60195</v>
      </c>
      <c r="M165">
        <v>60640</v>
      </c>
      <c r="N165">
        <v>61095</v>
      </c>
      <c r="O165">
        <v>61590</v>
      </c>
      <c r="P165">
        <v>62220</v>
      </c>
      <c r="R165">
        <v>63330</v>
      </c>
      <c r="S165">
        <v>5.3440000000000003</v>
      </c>
      <c r="T165">
        <v>135.99</v>
      </c>
    </row>
    <row r="166" spans="1:20">
      <c r="A166" s="6" t="s">
        <v>185</v>
      </c>
      <c r="B166">
        <v>34.6</v>
      </c>
      <c r="C166">
        <v>6809.38</v>
      </c>
      <c r="D166">
        <v>60529.61</v>
      </c>
      <c r="K166" s="8">
        <v>60990</v>
      </c>
      <c r="L166">
        <v>61485</v>
      </c>
      <c r="M166">
        <v>61920</v>
      </c>
      <c r="N166">
        <v>62385</v>
      </c>
      <c r="O166">
        <v>62875</v>
      </c>
      <c r="P166">
        <v>63460</v>
      </c>
      <c r="R166">
        <v>64720</v>
      </c>
      <c r="S166">
        <v>5.3460000000000001</v>
      </c>
      <c r="T166">
        <v>135.37</v>
      </c>
    </row>
    <row r="167" spans="1:20">
      <c r="A167" s="6" t="s">
        <v>186</v>
      </c>
      <c r="B167">
        <v>33.64</v>
      </c>
      <c r="C167">
        <v>6624.89</v>
      </c>
      <c r="D167">
        <v>59065.14</v>
      </c>
      <c r="K167" s="8">
        <v>59200</v>
      </c>
      <c r="L167">
        <v>59695</v>
      </c>
      <c r="M167">
        <v>60130</v>
      </c>
      <c r="N167">
        <v>60585</v>
      </c>
      <c r="O167">
        <v>61075</v>
      </c>
      <c r="P167">
        <v>61765</v>
      </c>
      <c r="R167">
        <v>62885</v>
      </c>
      <c r="S167">
        <v>5.3579999999999997</v>
      </c>
      <c r="T167">
        <v>131.46</v>
      </c>
    </row>
    <row r="168" spans="1:20">
      <c r="A168" s="6" t="s">
        <v>187</v>
      </c>
      <c r="B168">
        <v>34.64</v>
      </c>
      <c r="C168">
        <v>6828.17</v>
      </c>
      <c r="D168">
        <v>60710.75</v>
      </c>
      <c r="K168" s="8">
        <v>61105</v>
      </c>
      <c r="L168">
        <v>61605</v>
      </c>
      <c r="M168">
        <v>62030</v>
      </c>
      <c r="N168">
        <v>62495</v>
      </c>
      <c r="O168">
        <v>62985</v>
      </c>
      <c r="P168">
        <v>63630</v>
      </c>
      <c r="R168">
        <v>64840</v>
      </c>
      <c r="S168">
        <v>5.32</v>
      </c>
      <c r="T168">
        <v>135.38</v>
      </c>
    </row>
    <row r="169" spans="1:20">
      <c r="A169" s="6" t="s">
        <v>188</v>
      </c>
      <c r="B169">
        <v>33.56</v>
      </c>
      <c r="C169">
        <v>6616.29</v>
      </c>
      <c r="D169">
        <v>58943.96</v>
      </c>
      <c r="K169" s="8">
        <v>59080</v>
      </c>
      <c r="L169">
        <v>59565</v>
      </c>
      <c r="M169">
        <v>59995</v>
      </c>
      <c r="N169">
        <v>60455</v>
      </c>
      <c r="O169">
        <v>60945</v>
      </c>
      <c r="P169">
        <v>61490</v>
      </c>
      <c r="R169">
        <v>62735</v>
      </c>
      <c r="S169">
        <v>5.3250000000000002</v>
      </c>
      <c r="T169">
        <v>130.37</v>
      </c>
    </row>
    <row r="170" spans="1:20">
      <c r="A170" s="6" t="s">
        <v>189</v>
      </c>
      <c r="B170">
        <v>32.5</v>
      </c>
      <c r="C170">
        <v>6406.33</v>
      </c>
      <c r="D170">
        <v>57209.84</v>
      </c>
      <c r="K170" s="8">
        <v>57220</v>
      </c>
      <c r="L170">
        <v>57685</v>
      </c>
      <c r="M170">
        <v>58110</v>
      </c>
      <c r="N170">
        <v>58560</v>
      </c>
      <c r="O170">
        <v>59045</v>
      </c>
      <c r="P170">
        <v>59590</v>
      </c>
      <c r="R170">
        <v>60760</v>
      </c>
      <c r="S170">
        <v>5.3209999999999997</v>
      </c>
      <c r="T170">
        <v>131.93</v>
      </c>
    </row>
    <row r="171" spans="1:20">
      <c r="A171" s="6" t="s">
        <v>190</v>
      </c>
      <c r="B171">
        <v>34.03</v>
      </c>
      <c r="C171">
        <v>6701.5</v>
      </c>
      <c r="D171">
        <v>59702.09</v>
      </c>
      <c r="K171">
        <v>59990</v>
      </c>
      <c r="L171" s="8">
        <v>60490</v>
      </c>
      <c r="M171">
        <v>60920</v>
      </c>
      <c r="N171">
        <v>61380</v>
      </c>
      <c r="O171">
        <v>61860</v>
      </c>
      <c r="P171">
        <v>62375</v>
      </c>
      <c r="R171">
        <v>63595</v>
      </c>
      <c r="S171">
        <v>5.3369999999999997</v>
      </c>
      <c r="T171">
        <v>133.04</v>
      </c>
    </row>
    <row r="172" spans="1:20">
      <c r="A172" s="6" t="s">
        <v>191</v>
      </c>
      <c r="B172">
        <v>33.619999999999997</v>
      </c>
      <c r="C172">
        <v>6627.1</v>
      </c>
      <c r="D172">
        <v>59005.3</v>
      </c>
      <c r="K172">
        <v>59200</v>
      </c>
      <c r="L172" s="8">
        <v>59690</v>
      </c>
      <c r="M172">
        <v>60110</v>
      </c>
      <c r="N172">
        <v>60570</v>
      </c>
      <c r="O172">
        <v>61055</v>
      </c>
      <c r="P172">
        <v>61570</v>
      </c>
      <c r="R172">
        <v>62780</v>
      </c>
      <c r="S172">
        <v>5.3419999999999996</v>
      </c>
      <c r="T172">
        <v>135.35</v>
      </c>
    </row>
    <row r="173" spans="1:20">
      <c r="A173" s="6" t="s">
        <v>192</v>
      </c>
      <c r="B173">
        <v>33.92</v>
      </c>
      <c r="C173">
        <v>6675.72</v>
      </c>
      <c r="D173">
        <v>59394.95</v>
      </c>
      <c r="K173">
        <v>59670</v>
      </c>
      <c r="L173" s="8">
        <v>60165</v>
      </c>
      <c r="M173">
        <v>60590</v>
      </c>
      <c r="N173">
        <v>61065</v>
      </c>
      <c r="O173">
        <v>61550</v>
      </c>
      <c r="P173">
        <v>62065</v>
      </c>
      <c r="R173">
        <v>63250</v>
      </c>
      <c r="S173">
        <v>5.3129999999999997</v>
      </c>
      <c r="T173">
        <v>133.69</v>
      </c>
    </row>
    <row r="174" spans="1:20">
      <c r="A174" s="6" t="s">
        <v>193</v>
      </c>
      <c r="B174">
        <v>35.130000000000003</v>
      </c>
      <c r="C174">
        <v>6900.1</v>
      </c>
      <c r="D174">
        <v>61157.41</v>
      </c>
      <c r="K174">
        <v>61730</v>
      </c>
      <c r="L174" s="8">
        <v>62240</v>
      </c>
      <c r="M174">
        <v>62685</v>
      </c>
      <c r="N174">
        <v>63170</v>
      </c>
      <c r="O174">
        <v>63610</v>
      </c>
      <c r="P174">
        <v>64125</v>
      </c>
      <c r="R174">
        <v>65455</v>
      </c>
      <c r="S174">
        <v>5.2960000000000003</v>
      </c>
      <c r="T174">
        <v>141.41999999999999</v>
      </c>
    </row>
    <row r="175" spans="1:20">
      <c r="A175" s="6" t="s">
        <v>194</v>
      </c>
      <c r="B175">
        <v>34.35</v>
      </c>
      <c r="C175">
        <v>6767.26</v>
      </c>
      <c r="D175">
        <v>60298.74</v>
      </c>
      <c r="K175">
        <v>60350</v>
      </c>
      <c r="L175" s="8">
        <v>60835</v>
      </c>
      <c r="M175">
        <v>61255</v>
      </c>
      <c r="N175">
        <v>61705</v>
      </c>
      <c r="O175">
        <v>62180</v>
      </c>
      <c r="P175">
        <v>62695</v>
      </c>
      <c r="R175">
        <v>64060</v>
      </c>
      <c r="S175">
        <v>5.3140000000000001</v>
      </c>
      <c r="T175">
        <v>133.81</v>
      </c>
    </row>
    <row r="176" spans="1:20">
      <c r="A176" s="6" t="s">
        <v>195</v>
      </c>
      <c r="B176">
        <v>36.28</v>
      </c>
      <c r="C176">
        <v>7142.7</v>
      </c>
      <c r="D176">
        <v>63575.17</v>
      </c>
      <c r="K176">
        <v>63815</v>
      </c>
      <c r="L176" s="8">
        <v>64330</v>
      </c>
      <c r="M176">
        <v>64770</v>
      </c>
      <c r="N176">
        <v>65250</v>
      </c>
      <c r="O176">
        <v>65725</v>
      </c>
      <c r="P176">
        <v>66240</v>
      </c>
      <c r="R176">
        <v>67690</v>
      </c>
      <c r="S176">
        <v>5.3019999999999996</v>
      </c>
      <c r="T176">
        <v>150.01</v>
      </c>
    </row>
    <row r="177" spans="1:20">
      <c r="A177" s="6" t="s">
        <v>196</v>
      </c>
      <c r="B177">
        <v>36.090000000000003</v>
      </c>
      <c r="C177">
        <v>7108.61</v>
      </c>
      <c r="D177">
        <v>63505.45</v>
      </c>
      <c r="K177">
        <v>63330</v>
      </c>
      <c r="L177" s="8">
        <v>63860</v>
      </c>
      <c r="M177">
        <v>64320</v>
      </c>
      <c r="N177">
        <v>64810</v>
      </c>
      <c r="O177">
        <v>65290</v>
      </c>
      <c r="P177">
        <v>65805</v>
      </c>
      <c r="R177">
        <v>67205</v>
      </c>
      <c r="S177">
        <v>5.3319999999999999</v>
      </c>
      <c r="T177">
        <v>146.9</v>
      </c>
    </row>
    <row r="178" spans="1:20">
      <c r="A178" s="6" t="s">
        <v>197</v>
      </c>
      <c r="B178">
        <v>35.380000000000003</v>
      </c>
      <c r="C178">
        <v>6955.94</v>
      </c>
      <c r="D178">
        <v>62059.89</v>
      </c>
      <c r="K178">
        <v>62055</v>
      </c>
      <c r="L178" s="8">
        <v>62540</v>
      </c>
      <c r="M178">
        <v>63025</v>
      </c>
      <c r="N178">
        <v>63515</v>
      </c>
      <c r="O178">
        <v>63995</v>
      </c>
      <c r="P178">
        <v>64495</v>
      </c>
      <c r="R178">
        <v>65885</v>
      </c>
      <c r="S178">
        <v>5.33</v>
      </c>
      <c r="T178">
        <v>140.01</v>
      </c>
    </row>
    <row r="179" spans="1:20">
      <c r="A179" s="6" t="s">
        <v>198</v>
      </c>
      <c r="B179">
        <v>33.520000000000003</v>
      </c>
      <c r="C179">
        <v>6657.77</v>
      </c>
      <c r="D179">
        <v>59333.27</v>
      </c>
      <c r="K179">
        <v>58950</v>
      </c>
      <c r="L179" s="8">
        <v>59340</v>
      </c>
      <c r="M179">
        <v>59795</v>
      </c>
      <c r="N179">
        <v>60255</v>
      </c>
      <c r="O179">
        <v>60710</v>
      </c>
      <c r="P179">
        <v>61195</v>
      </c>
      <c r="R179">
        <v>62480</v>
      </c>
      <c r="S179">
        <v>5.3140000000000001</v>
      </c>
      <c r="T179">
        <v>132.09</v>
      </c>
    </row>
    <row r="180" spans="1:20">
      <c r="A180" s="6" t="s">
        <v>199</v>
      </c>
      <c r="B180">
        <v>33.69</v>
      </c>
      <c r="C180">
        <v>6656.33</v>
      </c>
      <c r="D180">
        <v>59360.7</v>
      </c>
      <c r="K180">
        <v>59275</v>
      </c>
      <c r="L180" s="8">
        <v>59645</v>
      </c>
      <c r="M180">
        <v>60120</v>
      </c>
      <c r="N180">
        <v>60610</v>
      </c>
      <c r="O180">
        <v>61085</v>
      </c>
      <c r="P180">
        <v>61580</v>
      </c>
      <c r="R180">
        <v>62845</v>
      </c>
      <c r="S180">
        <v>5.2910000000000004</v>
      </c>
      <c r="T180">
        <v>132.56</v>
      </c>
    </row>
    <row r="181" spans="1:20">
      <c r="A181" s="6" t="s">
        <v>200</v>
      </c>
      <c r="B181">
        <v>33.369999999999997</v>
      </c>
      <c r="C181">
        <v>6598.11</v>
      </c>
      <c r="D181">
        <v>58934.41</v>
      </c>
      <c r="K181">
        <v>59165.599999999999</v>
      </c>
      <c r="L181" s="8">
        <v>58980</v>
      </c>
      <c r="M181">
        <v>59470</v>
      </c>
      <c r="N181">
        <v>59945</v>
      </c>
      <c r="O181">
        <v>60390</v>
      </c>
      <c r="P181">
        <v>60875</v>
      </c>
      <c r="Q181">
        <v>61360</v>
      </c>
      <c r="R181">
        <v>62295</v>
      </c>
      <c r="S181">
        <v>5.266</v>
      </c>
      <c r="T181">
        <v>132.41999999999999</v>
      </c>
    </row>
    <row r="182" spans="1:20">
      <c r="A182" s="6" t="s">
        <v>201</v>
      </c>
      <c r="B182">
        <v>33.369999999999997</v>
      </c>
      <c r="C182">
        <v>6598.11</v>
      </c>
      <c r="D182">
        <v>58462.35</v>
      </c>
      <c r="L182" s="8">
        <v>58980</v>
      </c>
      <c r="M182">
        <v>59470</v>
      </c>
      <c r="N182">
        <v>59945</v>
      </c>
      <c r="O182">
        <v>60390</v>
      </c>
      <c r="P182">
        <v>60875</v>
      </c>
      <c r="Q182">
        <v>61360</v>
      </c>
      <c r="R182">
        <v>62295</v>
      </c>
      <c r="S182">
        <v>5.266</v>
      </c>
      <c r="T182">
        <v>132.41999999999999</v>
      </c>
    </row>
    <row r="183" spans="1:20">
      <c r="A183" s="6" t="s">
        <v>202</v>
      </c>
      <c r="B183">
        <v>32.979999999999997</v>
      </c>
      <c r="C183">
        <v>6508.52</v>
      </c>
      <c r="D183">
        <v>58000.45</v>
      </c>
      <c r="L183" s="8">
        <v>58240</v>
      </c>
      <c r="M183">
        <v>58700</v>
      </c>
      <c r="N183">
        <v>59175</v>
      </c>
      <c r="O183">
        <v>59635</v>
      </c>
      <c r="P183">
        <v>60120</v>
      </c>
      <c r="Q183">
        <v>60720</v>
      </c>
      <c r="R183">
        <v>61435</v>
      </c>
      <c r="S183">
        <v>5.24</v>
      </c>
      <c r="T183">
        <v>122.32</v>
      </c>
    </row>
    <row r="184" spans="1:20">
      <c r="A184" s="6" t="s">
        <v>203</v>
      </c>
      <c r="B184">
        <v>33.04</v>
      </c>
      <c r="C184">
        <v>6509.85</v>
      </c>
      <c r="D184">
        <v>57867.97</v>
      </c>
      <c r="L184" s="8">
        <v>58355</v>
      </c>
      <c r="M184">
        <v>58785</v>
      </c>
      <c r="N184">
        <v>59255</v>
      </c>
      <c r="O184">
        <v>59715</v>
      </c>
      <c r="P184">
        <v>60210</v>
      </c>
      <c r="Q184">
        <v>60810</v>
      </c>
      <c r="R184">
        <v>61475</v>
      </c>
      <c r="S184">
        <v>5.1870000000000003</v>
      </c>
      <c r="T184">
        <v>124.85</v>
      </c>
    </row>
    <row r="185" spans="1:20">
      <c r="A185" s="6" t="s">
        <v>204</v>
      </c>
      <c r="B185">
        <v>31.85</v>
      </c>
      <c r="C185">
        <v>6285.7</v>
      </c>
      <c r="D185">
        <v>56189.59</v>
      </c>
      <c r="L185" s="8">
        <v>56215</v>
      </c>
      <c r="M185">
        <v>56650</v>
      </c>
      <c r="N185">
        <v>57105</v>
      </c>
      <c r="O185">
        <v>57555</v>
      </c>
      <c r="P185">
        <v>58050</v>
      </c>
      <c r="Q185">
        <v>58620</v>
      </c>
      <c r="R185">
        <v>59305</v>
      </c>
      <c r="S185">
        <v>5.1470000000000002</v>
      </c>
      <c r="T185">
        <v>119.57</v>
      </c>
    </row>
    <row r="186" spans="1:20">
      <c r="A186" s="6" t="s">
        <v>205</v>
      </c>
      <c r="B186">
        <v>30.41</v>
      </c>
      <c r="C186">
        <v>6010.89</v>
      </c>
      <c r="D186">
        <v>53574.87</v>
      </c>
      <c r="L186" s="8">
        <v>53695</v>
      </c>
      <c r="M186">
        <v>54105</v>
      </c>
      <c r="N186">
        <v>54535</v>
      </c>
      <c r="O186">
        <v>54940</v>
      </c>
      <c r="P186">
        <v>55430</v>
      </c>
      <c r="Q186">
        <v>55995</v>
      </c>
      <c r="R186">
        <v>56655</v>
      </c>
      <c r="S186">
        <v>5.1280000000000001</v>
      </c>
      <c r="T186">
        <v>114.3</v>
      </c>
    </row>
    <row r="187" spans="1:20">
      <c r="A187" s="6" t="s">
        <v>206</v>
      </c>
      <c r="B187">
        <v>32.51</v>
      </c>
      <c r="C187">
        <v>6404.9</v>
      </c>
      <c r="D187">
        <v>56843.32</v>
      </c>
      <c r="L187" s="8">
        <v>57410</v>
      </c>
      <c r="M187">
        <v>57850</v>
      </c>
      <c r="N187">
        <v>58300</v>
      </c>
      <c r="O187">
        <v>58720</v>
      </c>
      <c r="P187">
        <v>59210</v>
      </c>
      <c r="Q187">
        <v>59775</v>
      </c>
      <c r="R187">
        <v>60425</v>
      </c>
      <c r="S187">
        <v>5.093</v>
      </c>
      <c r="T187">
        <v>124.82</v>
      </c>
    </row>
    <row r="188" spans="1:20">
      <c r="A188" s="6" t="s">
        <v>207</v>
      </c>
      <c r="B188">
        <v>33</v>
      </c>
      <c r="C188">
        <v>6504.96</v>
      </c>
      <c r="D188">
        <v>57691.78</v>
      </c>
      <c r="L188" s="8">
        <v>58195</v>
      </c>
      <c r="M188">
        <v>58640</v>
      </c>
      <c r="N188">
        <v>59100</v>
      </c>
      <c r="O188">
        <v>59535</v>
      </c>
      <c r="P188">
        <v>60020</v>
      </c>
      <c r="Q188">
        <v>60560</v>
      </c>
      <c r="R188">
        <v>61285</v>
      </c>
      <c r="S188">
        <v>5.0460000000000003</v>
      </c>
      <c r="T188">
        <v>129.63999999999999</v>
      </c>
    </row>
    <row r="189" spans="1:20">
      <c r="A189" s="6" t="s">
        <v>208</v>
      </c>
      <c r="B189">
        <v>32.799999999999997</v>
      </c>
      <c r="C189">
        <v>6467.7</v>
      </c>
      <c r="D189">
        <v>57544.37</v>
      </c>
      <c r="L189" s="8">
        <v>57860</v>
      </c>
      <c r="M189">
        <v>58290</v>
      </c>
      <c r="N189">
        <v>58740</v>
      </c>
      <c r="O189">
        <v>59180</v>
      </c>
      <c r="P189">
        <v>59665</v>
      </c>
      <c r="Q189">
        <v>60205</v>
      </c>
      <c r="R189">
        <v>60845</v>
      </c>
      <c r="S189">
        <v>5.093</v>
      </c>
      <c r="T189">
        <v>129.28</v>
      </c>
    </row>
    <row r="190" spans="1:20">
      <c r="A190" s="6" t="s">
        <v>209</v>
      </c>
      <c r="B190">
        <v>33.25</v>
      </c>
      <c r="C190">
        <v>6548.1</v>
      </c>
      <c r="D190">
        <v>58301.45</v>
      </c>
      <c r="L190" s="8">
        <v>58580</v>
      </c>
      <c r="M190">
        <v>59015</v>
      </c>
      <c r="N190">
        <v>59470</v>
      </c>
      <c r="O190">
        <v>59900</v>
      </c>
      <c r="P190">
        <v>60375</v>
      </c>
      <c r="Q190">
        <v>60915</v>
      </c>
      <c r="R190">
        <v>61570</v>
      </c>
      <c r="S190">
        <v>5.069</v>
      </c>
      <c r="T190">
        <v>130.77000000000001</v>
      </c>
    </row>
    <row r="191" spans="1:20">
      <c r="A191" s="6" t="s">
        <v>210</v>
      </c>
      <c r="B191">
        <v>34.04</v>
      </c>
      <c r="C191">
        <v>6706.94</v>
      </c>
      <c r="D191">
        <v>59878.2</v>
      </c>
      <c r="L191" s="8">
        <v>59935</v>
      </c>
      <c r="M191">
        <v>60385</v>
      </c>
      <c r="N191">
        <v>60865</v>
      </c>
      <c r="O191">
        <v>61330</v>
      </c>
      <c r="P191">
        <v>61805</v>
      </c>
      <c r="Q191">
        <v>62345</v>
      </c>
      <c r="R191">
        <v>63130</v>
      </c>
      <c r="S191">
        <v>5.0019999999999998</v>
      </c>
      <c r="T191">
        <v>141.47</v>
      </c>
    </row>
    <row r="192" spans="1:20">
      <c r="A192" s="6" t="s">
        <v>211</v>
      </c>
      <c r="B192">
        <v>32.979999999999997</v>
      </c>
      <c r="C192">
        <v>6502.34</v>
      </c>
      <c r="D192">
        <v>57921.73</v>
      </c>
      <c r="L192">
        <v>57985</v>
      </c>
      <c r="M192" s="8">
        <v>58420</v>
      </c>
      <c r="N192">
        <v>58880</v>
      </c>
      <c r="O192">
        <v>59310</v>
      </c>
      <c r="P192">
        <v>59780</v>
      </c>
      <c r="Q192">
        <v>60320</v>
      </c>
      <c r="R192">
        <v>61090</v>
      </c>
      <c r="S192">
        <v>4.91</v>
      </c>
      <c r="T192">
        <v>134.53</v>
      </c>
    </row>
    <row r="193" spans="1:20">
      <c r="A193" s="6" t="s">
        <v>212</v>
      </c>
      <c r="B193">
        <v>34.1</v>
      </c>
      <c r="C193">
        <v>6737.56</v>
      </c>
      <c r="D193">
        <v>60324.11</v>
      </c>
      <c r="L193">
        <v>60105</v>
      </c>
      <c r="M193" s="8">
        <v>60550</v>
      </c>
      <c r="N193">
        <v>61030</v>
      </c>
      <c r="O193">
        <v>61445</v>
      </c>
      <c r="P193">
        <v>61920</v>
      </c>
      <c r="Q193">
        <v>62460</v>
      </c>
      <c r="R193">
        <v>63300</v>
      </c>
      <c r="S193">
        <v>4.9139999999999997</v>
      </c>
      <c r="T193">
        <v>131.27000000000001</v>
      </c>
    </row>
    <row r="194" spans="1:20">
      <c r="A194" s="6" t="s">
        <v>213</v>
      </c>
      <c r="B194">
        <v>34.15</v>
      </c>
      <c r="C194">
        <v>6752.47</v>
      </c>
      <c r="D194">
        <v>60366.75</v>
      </c>
      <c r="L194">
        <v>60140</v>
      </c>
      <c r="M194" s="8">
        <v>60580</v>
      </c>
      <c r="N194">
        <v>61045</v>
      </c>
      <c r="O194">
        <v>61470</v>
      </c>
      <c r="P194">
        <v>61945</v>
      </c>
      <c r="Q194">
        <v>62485</v>
      </c>
      <c r="R194">
        <v>63165</v>
      </c>
      <c r="S194">
        <v>4.7779999999999996</v>
      </c>
      <c r="T194">
        <v>132.66999999999999</v>
      </c>
    </row>
    <row r="195" spans="1:20">
      <c r="A195" s="6" t="s">
        <v>214</v>
      </c>
      <c r="B195">
        <v>36.01</v>
      </c>
      <c r="C195">
        <v>7106.78</v>
      </c>
      <c r="D195">
        <v>63417.35</v>
      </c>
      <c r="L195">
        <v>63415</v>
      </c>
      <c r="M195" s="8">
        <v>63880</v>
      </c>
      <c r="N195">
        <v>64375</v>
      </c>
      <c r="O195">
        <v>64835</v>
      </c>
      <c r="P195">
        <v>65310</v>
      </c>
      <c r="Q195">
        <v>65850</v>
      </c>
      <c r="R195">
        <v>66725</v>
      </c>
      <c r="S195">
        <v>4.6429999999999998</v>
      </c>
      <c r="T195">
        <v>144.66</v>
      </c>
    </row>
    <row r="196" spans="1:20">
      <c r="A196" s="6" t="s">
        <v>215</v>
      </c>
      <c r="B196">
        <v>35.799999999999997</v>
      </c>
      <c r="C196">
        <v>7057.59</v>
      </c>
      <c r="D196">
        <v>62920.25</v>
      </c>
      <c r="L196">
        <v>62935</v>
      </c>
      <c r="M196" s="8">
        <v>63400</v>
      </c>
      <c r="N196">
        <v>63905</v>
      </c>
      <c r="O196">
        <v>64355</v>
      </c>
      <c r="P196">
        <v>64830</v>
      </c>
      <c r="Q196">
        <v>65370</v>
      </c>
      <c r="R196">
        <v>66245</v>
      </c>
      <c r="S196">
        <v>4.75</v>
      </c>
      <c r="T196">
        <v>144.78</v>
      </c>
    </row>
    <row r="197" spans="1:20">
      <c r="A197" s="6" t="s">
        <v>216</v>
      </c>
      <c r="B197">
        <v>36.04</v>
      </c>
      <c r="C197">
        <v>7105.01</v>
      </c>
      <c r="D197">
        <v>63394.720000000001</v>
      </c>
      <c r="L197">
        <v>63360</v>
      </c>
      <c r="M197" s="8">
        <v>63785</v>
      </c>
      <c r="N197">
        <v>64295</v>
      </c>
      <c r="O197">
        <v>64735</v>
      </c>
      <c r="P197">
        <v>65210</v>
      </c>
      <c r="Q197">
        <v>65750</v>
      </c>
      <c r="R197">
        <v>66550</v>
      </c>
      <c r="S197">
        <v>4.71</v>
      </c>
      <c r="T197">
        <v>149.97</v>
      </c>
    </row>
    <row r="198" spans="1:20">
      <c r="A198" s="6" t="s">
        <v>217</v>
      </c>
      <c r="B198">
        <v>36.64</v>
      </c>
      <c r="C198">
        <v>7205.55</v>
      </c>
      <c r="D198">
        <v>63903.13</v>
      </c>
      <c r="L198">
        <v>64460</v>
      </c>
      <c r="M198" s="8">
        <v>64860</v>
      </c>
      <c r="N198">
        <v>65365</v>
      </c>
      <c r="O198">
        <v>65795</v>
      </c>
      <c r="P198">
        <v>66255</v>
      </c>
      <c r="Q198">
        <v>66795</v>
      </c>
      <c r="R198">
        <v>67545</v>
      </c>
      <c r="S198">
        <v>4.6689999999999996</v>
      </c>
      <c r="T198">
        <v>153.88</v>
      </c>
    </row>
    <row r="199" spans="1:20">
      <c r="A199" s="6" t="s">
        <v>218</v>
      </c>
      <c r="B199">
        <v>35.97</v>
      </c>
      <c r="C199">
        <v>7095.94</v>
      </c>
      <c r="D199">
        <v>63294.6</v>
      </c>
      <c r="L199">
        <v>63200</v>
      </c>
      <c r="M199" s="8">
        <v>63580</v>
      </c>
      <c r="N199">
        <v>64090</v>
      </c>
      <c r="O199">
        <v>64500</v>
      </c>
      <c r="P199">
        <v>64965</v>
      </c>
      <c r="Q199">
        <v>65500</v>
      </c>
      <c r="R199">
        <v>65975</v>
      </c>
      <c r="S199">
        <v>4.6680000000000001</v>
      </c>
      <c r="T199">
        <v>151.94</v>
      </c>
    </row>
    <row r="200" spans="1:20">
      <c r="A200" s="6" t="s">
        <v>219</v>
      </c>
      <c r="B200">
        <v>36.840000000000003</v>
      </c>
      <c r="C200">
        <v>7281.11</v>
      </c>
      <c r="D200">
        <v>65127.64</v>
      </c>
      <c r="L200">
        <v>64735</v>
      </c>
      <c r="M200" s="8">
        <v>65215</v>
      </c>
      <c r="N200">
        <v>65770</v>
      </c>
      <c r="O200">
        <v>66210</v>
      </c>
      <c r="P200">
        <v>66685</v>
      </c>
      <c r="Q200">
        <v>67205</v>
      </c>
      <c r="R200">
        <v>67900</v>
      </c>
      <c r="S200">
        <v>4.7110000000000003</v>
      </c>
      <c r="T200">
        <v>165.98</v>
      </c>
    </row>
    <row r="201" spans="1:20">
      <c r="A201" s="6" t="s">
        <v>220</v>
      </c>
      <c r="B201">
        <v>37.39</v>
      </c>
      <c r="C201">
        <v>7374.63</v>
      </c>
      <c r="D201">
        <v>65804.990000000005</v>
      </c>
      <c r="L201">
        <v>66196.899999999994</v>
      </c>
      <c r="M201" s="8">
        <v>66140</v>
      </c>
      <c r="N201">
        <v>66715</v>
      </c>
      <c r="O201">
        <v>67155</v>
      </c>
      <c r="P201">
        <v>67630</v>
      </c>
      <c r="Q201">
        <v>68150</v>
      </c>
      <c r="R201">
        <v>68755</v>
      </c>
      <c r="S201">
        <v>4.7590000000000003</v>
      </c>
      <c r="T201">
        <v>176.22</v>
      </c>
    </row>
    <row r="202" spans="1:20">
      <c r="A202" s="6" t="s">
        <v>221</v>
      </c>
      <c r="B202">
        <v>36.130000000000003</v>
      </c>
      <c r="C202">
        <v>7125.18</v>
      </c>
      <c r="D202">
        <v>63410.65</v>
      </c>
      <c r="M202" s="8">
        <v>63745</v>
      </c>
      <c r="N202">
        <v>64290</v>
      </c>
      <c r="O202">
        <v>64700</v>
      </c>
      <c r="P202">
        <v>65160</v>
      </c>
      <c r="Q202">
        <v>65665</v>
      </c>
      <c r="R202">
        <v>66205</v>
      </c>
      <c r="S202">
        <v>4.82</v>
      </c>
      <c r="T202">
        <v>168.6</v>
      </c>
    </row>
    <row r="203" spans="1:20">
      <c r="A203" s="6" t="s">
        <v>222</v>
      </c>
      <c r="B203">
        <v>35.130000000000003</v>
      </c>
      <c r="C203">
        <v>6933.08</v>
      </c>
      <c r="D203">
        <v>61876.35</v>
      </c>
      <c r="M203" s="8">
        <v>61965</v>
      </c>
      <c r="N203">
        <v>62480</v>
      </c>
      <c r="O203">
        <v>62865</v>
      </c>
      <c r="P203">
        <v>63325</v>
      </c>
      <c r="Q203">
        <v>63810</v>
      </c>
      <c r="R203">
        <v>64325</v>
      </c>
      <c r="S203">
        <v>4.8369999999999997</v>
      </c>
      <c r="T203">
        <v>162.69</v>
      </c>
    </row>
    <row r="204" spans="1:20">
      <c r="A204" s="6" t="s">
        <v>223</v>
      </c>
      <c r="B204">
        <v>34.24</v>
      </c>
      <c r="C204">
        <v>6757.94</v>
      </c>
      <c r="D204">
        <v>60365.69</v>
      </c>
      <c r="M204" s="8">
        <v>60430</v>
      </c>
      <c r="N204">
        <v>60945</v>
      </c>
      <c r="O204">
        <v>61350</v>
      </c>
      <c r="P204">
        <v>61845</v>
      </c>
      <c r="Q204">
        <v>62325</v>
      </c>
      <c r="R204">
        <v>62750</v>
      </c>
      <c r="S204">
        <v>4.8019999999999996</v>
      </c>
      <c r="T204">
        <v>164.64</v>
      </c>
    </row>
    <row r="205" spans="1:20">
      <c r="A205" s="6" t="s">
        <v>224</v>
      </c>
      <c r="B205">
        <v>34.72</v>
      </c>
      <c r="C205">
        <v>6840.43</v>
      </c>
      <c r="D205">
        <v>60785.85</v>
      </c>
      <c r="M205" s="8">
        <v>61295</v>
      </c>
      <c r="N205">
        <v>61810</v>
      </c>
      <c r="O205">
        <v>62220</v>
      </c>
      <c r="P205">
        <v>62710</v>
      </c>
      <c r="Q205">
        <v>63210</v>
      </c>
      <c r="R205">
        <v>63620</v>
      </c>
      <c r="S205">
        <v>4.8010000000000002</v>
      </c>
      <c r="T205">
        <v>163.41</v>
      </c>
    </row>
    <row r="206" spans="1:20">
      <c r="A206" s="6" t="s">
        <v>225</v>
      </c>
      <c r="B206">
        <v>35.520000000000003</v>
      </c>
      <c r="C206">
        <v>6997.99</v>
      </c>
      <c r="D206">
        <v>62355.54</v>
      </c>
      <c r="M206" s="8">
        <v>62715</v>
      </c>
      <c r="N206">
        <v>63240</v>
      </c>
      <c r="O206">
        <v>63665</v>
      </c>
      <c r="P206">
        <v>64160</v>
      </c>
      <c r="Q206">
        <v>64605</v>
      </c>
      <c r="R206">
        <v>65165</v>
      </c>
      <c r="S206">
        <v>4.7220000000000004</v>
      </c>
      <c r="T206">
        <v>176.51</v>
      </c>
    </row>
    <row r="207" spans="1:20">
      <c r="A207" s="6" t="s">
        <v>226</v>
      </c>
      <c r="B207">
        <v>36.06</v>
      </c>
      <c r="C207">
        <v>7107.01</v>
      </c>
      <c r="D207">
        <v>63256.25</v>
      </c>
      <c r="M207" s="8">
        <v>63560</v>
      </c>
      <c r="N207">
        <v>64090</v>
      </c>
      <c r="O207">
        <v>64505</v>
      </c>
      <c r="P207">
        <v>65000</v>
      </c>
      <c r="Q207">
        <v>65495</v>
      </c>
      <c r="R207">
        <v>66050</v>
      </c>
      <c r="S207">
        <v>4.8559999999999999</v>
      </c>
      <c r="T207">
        <v>186.09</v>
      </c>
    </row>
    <row r="208" spans="1:20">
      <c r="A208" s="6" t="s">
        <v>227</v>
      </c>
      <c r="B208">
        <v>35.4</v>
      </c>
      <c r="C208">
        <v>6987.25</v>
      </c>
      <c r="D208">
        <v>62100.03</v>
      </c>
      <c r="M208" s="8">
        <v>62400</v>
      </c>
      <c r="N208">
        <v>62925</v>
      </c>
      <c r="O208">
        <v>63325</v>
      </c>
      <c r="P208">
        <v>63810</v>
      </c>
      <c r="Q208">
        <v>64295</v>
      </c>
      <c r="R208">
        <v>64785</v>
      </c>
      <c r="S208">
        <v>4.8109999999999999</v>
      </c>
      <c r="T208">
        <v>192.2</v>
      </c>
    </row>
    <row r="209" spans="1:20">
      <c r="A209" s="6" t="s">
        <v>228</v>
      </c>
      <c r="B209">
        <v>34.68</v>
      </c>
      <c r="C209">
        <v>6845.35</v>
      </c>
      <c r="D209">
        <v>61008.639999999999</v>
      </c>
      <c r="M209" s="8">
        <v>61115</v>
      </c>
      <c r="N209">
        <v>61630</v>
      </c>
      <c r="O209">
        <v>62010</v>
      </c>
      <c r="P209">
        <v>62485</v>
      </c>
      <c r="Q209">
        <v>62970</v>
      </c>
      <c r="R209">
        <v>63360</v>
      </c>
      <c r="S209">
        <v>4.7960000000000003</v>
      </c>
      <c r="T209">
        <v>188.91</v>
      </c>
    </row>
    <row r="210" spans="1:20">
      <c r="A210" s="6" t="s">
        <v>229</v>
      </c>
      <c r="B210">
        <v>33.950000000000003</v>
      </c>
      <c r="C210">
        <v>6693.22</v>
      </c>
      <c r="D210">
        <v>59491.82</v>
      </c>
      <c r="M210" s="8">
        <v>59795</v>
      </c>
      <c r="N210">
        <v>60285</v>
      </c>
      <c r="O210">
        <v>60660</v>
      </c>
      <c r="P210">
        <v>61135</v>
      </c>
      <c r="Q210">
        <v>61560</v>
      </c>
      <c r="R210">
        <v>62010</v>
      </c>
      <c r="S210">
        <v>4.7960000000000003</v>
      </c>
      <c r="T210">
        <v>183.34</v>
      </c>
    </row>
    <row r="211" spans="1:20">
      <c r="A211" s="6" t="s">
        <v>230</v>
      </c>
      <c r="B211">
        <v>35.94</v>
      </c>
      <c r="C211">
        <v>7070.43</v>
      </c>
      <c r="D211">
        <v>63045.8</v>
      </c>
      <c r="M211" s="8">
        <v>63305</v>
      </c>
      <c r="N211">
        <v>63840</v>
      </c>
      <c r="O211">
        <v>64240</v>
      </c>
      <c r="P211">
        <v>64740</v>
      </c>
      <c r="Q211">
        <v>65220</v>
      </c>
      <c r="R211">
        <v>65640</v>
      </c>
      <c r="S211">
        <v>4.8259999999999996</v>
      </c>
      <c r="T211">
        <v>212.59</v>
      </c>
    </row>
    <row r="212" spans="1:20">
      <c r="A212" s="6" t="s">
        <v>231</v>
      </c>
      <c r="B212">
        <v>37.57</v>
      </c>
      <c r="C212">
        <v>7401.24</v>
      </c>
      <c r="D212">
        <v>65928.52</v>
      </c>
      <c r="M212" s="8">
        <v>66145</v>
      </c>
      <c r="N212">
        <v>66710</v>
      </c>
      <c r="O212">
        <v>67135</v>
      </c>
      <c r="P212">
        <v>67650</v>
      </c>
      <c r="Q212">
        <v>68100</v>
      </c>
      <c r="R212">
        <v>68550</v>
      </c>
      <c r="S212">
        <v>4.8259999999999996</v>
      </c>
      <c r="T212">
        <v>201.67</v>
      </c>
    </row>
    <row r="213" spans="1:20">
      <c r="A213" s="6" t="s">
        <v>232</v>
      </c>
      <c r="B213">
        <v>38.17</v>
      </c>
      <c r="C213">
        <v>7511.71</v>
      </c>
      <c r="D213">
        <v>66807.240000000005</v>
      </c>
      <c r="M213" s="8">
        <v>67220</v>
      </c>
      <c r="N213">
        <v>67795</v>
      </c>
      <c r="O213">
        <v>68225</v>
      </c>
      <c r="P213">
        <v>68735</v>
      </c>
      <c r="Q213">
        <v>69215</v>
      </c>
      <c r="R213">
        <v>69695</v>
      </c>
      <c r="S213">
        <v>4.79</v>
      </c>
      <c r="T213">
        <v>194.31</v>
      </c>
    </row>
    <row r="214" spans="1:20">
      <c r="A214" s="6" t="s">
        <v>233</v>
      </c>
      <c r="B214">
        <v>38.58</v>
      </c>
      <c r="C214">
        <v>7603.1</v>
      </c>
      <c r="D214">
        <v>67797.86</v>
      </c>
      <c r="M214">
        <v>67925</v>
      </c>
      <c r="N214" s="8">
        <v>68500</v>
      </c>
      <c r="O214">
        <v>68925</v>
      </c>
      <c r="P214">
        <v>69440</v>
      </c>
      <c r="Q214">
        <v>69890</v>
      </c>
      <c r="R214">
        <v>70440</v>
      </c>
      <c r="S214">
        <v>4.78</v>
      </c>
      <c r="T214">
        <v>194.09</v>
      </c>
    </row>
    <row r="215" spans="1:20">
      <c r="A215" s="6" t="s">
        <v>234</v>
      </c>
      <c r="B215">
        <v>38.049999999999997</v>
      </c>
      <c r="C215">
        <v>7497.37</v>
      </c>
      <c r="D215">
        <v>66895.460000000006</v>
      </c>
      <c r="M215">
        <v>66905</v>
      </c>
      <c r="N215" s="8">
        <v>67485</v>
      </c>
      <c r="O215">
        <v>67910</v>
      </c>
      <c r="P215">
        <v>68425</v>
      </c>
      <c r="Q215">
        <v>68890</v>
      </c>
      <c r="R215">
        <v>69355</v>
      </c>
      <c r="S215">
        <v>4.7629999999999999</v>
      </c>
      <c r="T215">
        <v>193.42</v>
      </c>
    </row>
    <row r="216" spans="1:20">
      <c r="A216" s="6" t="s">
        <v>235</v>
      </c>
      <c r="B216">
        <v>39.07</v>
      </c>
      <c r="C216">
        <v>7701.62</v>
      </c>
      <c r="D216">
        <v>68763.66</v>
      </c>
      <c r="M216">
        <v>68785</v>
      </c>
      <c r="N216" s="8">
        <v>69400</v>
      </c>
      <c r="O216">
        <v>69860</v>
      </c>
      <c r="P216">
        <v>70390</v>
      </c>
      <c r="Q216">
        <v>70885</v>
      </c>
      <c r="R216">
        <v>71335</v>
      </c>
      <c r="S216">
        <v>4.7679999999999998</v>
      </c>
      <c r="T216">
        <v>215.86</v>
      </c>
    </row>
    <row r="217" spans="1:20">
      <c r="A217" s="6" t="s">
        <v>236</v>
      </c>
      <c r="B217">
        <v>38.57</v>
      </c>
      <c r="C217">
        <v>7603.01</v>
      </c>
      <c r="D217">
        <v>67571.199999999997</v>
      </c>
      <c r="M217">
        <v>67790</v>
      </c>
      <c r="N217" s="8">
        <v>68385</v>
      </c>
      <c r="O217">
        <v>68840</v>
      </c>
      <c r="P217">
        <v>69380</v>
      </c>
      <c r="Q217">
        <v>69875</v>
      </c>
      <c r="R217">
        <v>70325</v>
      </c>
      <c r="S217">
        <v>4.7699999999999996</v>
      </c>
      <c r="T217">
        <v>219.05</v>
      </c>
    </row>
    <row r="218" spans="1:20">
      <c r="A218" s="6" t="s">
        <v>237</v>
      </c>
      <c r="B218">
        <v>38.409999999999997</v>
      </c>
      <c r="C218">
        <v>7572.87</v>
      </c>
      <c r="D218">
        <v>67467.64</v>
      </c>
      <c r="M218">
        <v>67490</v>
      </c>
      <c r="N218" s="8">
        <v>68090</v>
      </c>
      <c r="O218">
        <v>68555</v>
      </c>
      <c r="P218">
        <v>69065</v>
      </c>
      <c r="Q218">
        <v>69560</v>
      </c>
      <c r="R218">
        <v>70010</v>
      </c>
      <c r="S218">
        <v>4.7549999999999999</v>
      </c>
      <c r="T218">
        <v>219.7</v>
      </c>
    </row>
    <row r="219" spans="1:20">
      <c r="A219" s="6" t="s">
        <v>238</v>
      </c>
      <c r="B219">
        <v>37.81</v>
      </c>
      <c r="C219">
        <v>7443.28</v>
      </c>
      <c r="D219">
        <v>66126.02</v>
      </c>
      <c r="M219">
        <v>66360</v>
      </c>
      <c r="N219" s="8">
        <v>66925</v>
      </c>
      <c r="O219">
        <v>67380</v>
      </c>
      <c r="P219">
        <v>67895</v>
      </c>
      <c r="Q219">
        <v>68415</v>
      </c>
      <c r="R219">
        <v>68780</v>
      </c>
      <c r="S219">
        <v>4.7380000000000004</v>
      </c>
      <c r="T219">
        <v>213.95</v>
      </c>
    </row>
    <row r="220" spans="1:20">
      <c r="A220" s="6" t="s">
        <v>239</v>
      </c>
      <c r="B220">
        <v>38.869999999999997</v>
      </c>
      <c r="C220">
        <v>7652.01</v>
      </c>
      <c r="D220">
        <v>67992.240000000005</v>
      </c>
      <c r="M220">
        <v>68215</v>
      </c>
      <c r="N220" s="8">
        <v>68840</v>
      </c>
      <c r="O220">
        <v>69340</v>
      </c>
      <c r="P220">
        <v>69910</v>
      </c>
      <c r="Q220">
        <v>70440</v>
      </c>
      <c r="R220">
        <v>70940</v>
      </c>
      <c r="S220">
        <v>4.7489999999999997</v>
      </c>
      <c r="T220">
        <v>235.89</v>
      </c>
    </row>
    <row r="221" spans="1:20">
      <c r="A221" s="6" t="s">
        <v>240</v>
      </c>
      <c r="B221">
        <v>38.01</v>
      </c>
      <c r="C221">
        <v>7500.53</v>
      </c>
      <c r="D221">
        <v>66830.399999999994</v>
      </c>
      <c r="M221">
        <v>68430.5</v>
      </c>
      <c r="N221" s="8">
        <v>67285</v>
      </c>
      <c r="O221">
        <v>67760</v>
      </c>
      <c r="P221">
        <v>68310</v>
      </c>
      <c r="Q221">
        <v>68810</v>
      </c>
      <c r="R221">
        <v>69305</v>
      </c>
      <c r="S221">
        <v>4.7359999999999998</v>
      </c>
      <c r="T221">
        <v>234.34</v>
      </c>
    </row>
    <row r="222" spans="1:20">
      <c r="A222" s="6" t="s">
        <v>241</v>
      </c>
      <c r="B222">
        <v>39.67</v>
      </c>
      <c r="C222">
        <v>7809.2</v>
      </c>
      <c r="D222">
        <v>69609.86</v>
      </c>
      <c r="N222" s="8">
        <v>70300</v>
      </c>
      <c r="O222">
        <v>70795</v>
      </c>
      <c r="P222">
        <v>71355</v>
      </c>
      <c r="Q222">
        <v>71830</v>
      </c>
      <c r="R222">
        <v>72310</v>
      </c>
      <c r="S222">
        <v>4.7439999999999998</v>
      </c>
      <c r="T222">
        <v>255.34</v>
      </c>
    </row>
    <row r="223" spans="1:20">
      <c r="A223" s="6" t="s">
        <v>242</v>
      </c>
      <c r="B223">
        <v>41.33</v>
      </c>
      <c r="C223">
        <v>8160.44</v>
      </c>
      <c r="D223">
        <v>73007.81</v>
      </c>
      <c r="N223" s="8">
        <v>73340</v>
      </c>
      <c r="O223">
        <v>73865</v>
      </c>
      <c r="P223">
        <v>74470</v>
      </c>
      <c r="Q223">
        <v>74985</v>
      </c>
      <c r="R223">
        <v>75415</v>
      </c>
      <c r="S223">
        <v>4.7439999999999998</v>
      </c>
      <c r="T223">
        <v>258.24</v>
      </c>
    </row>
    <row r="224" spans="1:20">
      <c r="A224" s="6" t="s">
        <v>243</v>
      </c>
      <c r="B224">
        <v>40.880000000000003</v>
      </c>
      <c r="C224">
        <v>8067.8</v>
      </c>
      <c r="D224">
        <v>71906.83</v>
      </c>
      <c r="N224" s="8">
        <v>72535</v>
      </c>
      <c r="O224">
        <v>73060</v>
      </c>
      <c r="P224">
        <v>73660</v>
      </c>
      <c r="Q224">
        <v>74165</v>
      </c>
      <c r="R224">
        <v>74620</v>
      </c>
      <c r="S224">
        <v>4.7430000000000003</v>
      </c>
      <c r="T224">
        <v>247.31</v>
      </c>
    </row>
    <row r="225" spans="1:20">
      <c r="A225" s="6" t="s">
        <v>244</v>
      </c>
      <c r="B225">
        <v>39.78</v>
      </c>
      <c r="C225">
        <v>7875.62</v>
      </c>
      <c r="D225">
        <v>70409.98</v>
      </c>
      <c r="N225" s="8">
        <v>70465</v>
      </c>
      <c r="O225">
        <v>70980</v>
      </c>
      <c r="P225">
        <v>71570</v>
      </c>
      <c r="Q225">
        <v>72085</v>
      </c>
      <c r="R225">
        <v>72620</v>
      </c>
      <c r="S225">
        <v>4.67</v>
      </c>
      <c r="T225">
        <v>244.5</v>
      </c>
    </row>
    <row r="226" spans="1:20">
      <c r="A226" s="6" t="s">
        <v>245</v>
      </c>
      <c r="B226">
        <v>39.369999999999997</v>
      </c>
      <c r="C226">
        <v>7763.67</v>
      </c>
      <c r="D226">
        <v>69061.56</v>
      </c>
      <c r="N226" s="8">
        <v>69730</v>
      </c>
      <c r="O226">
        <v>70235</v>
      </c>
      <c r="P226">
        <v>70815</v>
      </c>
      <c r="Q226">
        <v>71310</v>
      </c>
      <c r="R226">
        <v>71855</v>
      </c>
      <c r="S226">
        <v>4.6429999999999998</v>
      </c>
      <c r="T226">
        <v>229.71</v>
      </c>
    </row>
    <row r="227" spans="1:20">
      <c r="A227" s="6" t="s">
        <v>246</v>
      </c>
      <c r="B227">
        <v>38.25</v>
      </c>
      <c r="C227">
        <v>7561.91</v>
      </c>
      <c r="D227">
        <v>67548.67</v>
      </c>
      <c r="N227" s="8">
        <v>67680</v>
      </c>
      <c r="O227">
        <v>68170</v>
      </c>
      <c r="P227">
        <v>68740</v>
      </c>
      <c r="Q227">
        <v>69230</v>
      </c>
      <c r="R227">
        <v>69775</v>
      </c>
      <c r="S227">
        <v>4.6269999999999998</v>
      </c>
      <c r="T227">
        <v>222.99</v>
      </c>
    </row>
    <row r="228" spans="1:20">
      <c r="A228" s="6" t="s">
        <v>247</v>
      </c>
      <c r="B228">
        <v>39.51</v>
      </c>
      <c r="C228">
        <v>7796.9</v>
      </c>
      <c r="D228">
        <v>69424.009999999995</v>
      </c>
      <c r="N228" s="8">
        <v>69860</v>
      </c>
      <c r="O228">
        <v>70370</v>
      </c>
      <c r="P228">
        <v>70945</v>
      </c>
      <c r="Q228">
        <v>71445</v>
      </c>
      <c r="R228">
        <v>71990</v>
      </c>
      <c r="S228">
        <v>4.6050000000000004</v>
      </c>
      <c r="T228">
        <v>227.8</v>
      </c>
    </row>
    <row r="229" spans="1:20">
      <c r="A229" s="6" t="s">
        <v>248</v>
      </c>
      <c r="B229">
        <v>43.4</v>
      </c>
      <c r="C229">
        <v>8546.9500000000007</v>
      </c>
      <c r="D229">
        <v>75938.83</v>
      </c>
      <c r="N229" s="8">
        <v>76875</v>
      </c>
      <c r="O229">
        <v>77435</v>
      </c>
      <c r="P229">
        <v>78075</v>
      </c>
      <c r="Q229">
        <v>78605</v>
      </c>
      <c r="R229">
        <v>79120</v>
      </c>
      <c r="S229">
        <v>4.57</v>
      </c>
      <c r="T229">
        <v>257.81</v>
      </c>
    </row>
    <row r="230" spans="1:20">
      <c r="A230" s="6" t="s">
        <v>249</v>
      </c>
      <c r="B230">
        <v>43.6</v>
      </c>
      <c r="C230">
        <v>8594.64</v>
      </c>
      <c r="D230">
        <v>76669.279999999999</v>
      </c>
      <c r="N230" s="8">
        <v>77180</v>
      </c>
      <c r="O230">
        <v>77745</v>
      </c>
      <c r="P230">
        <v>78385</v>
      </c>
      <c r="Q230">
        <v>78910</v>
      </c>
      <c r="R230">
        <v>79465</v>
      </c>
      <c r="S230">
        <v>4.5650000000000004</v>
      </c>
      <c r="T230">
        <v>270.81</v>
      </c>
    </row>
    <row r="231" spans="1:20">
      <c r="A231" s="6" t="s">
        <v>250</v>
      </c>
      <c r="B231">
        <v>43.69</v>
      </c>
      <c r="C231">
        <v>8607.3799999999992</v>
      </c>
      <c r="D231">
        <v>76776.56</v>
      </c>
      <c r="N231" s="8">
        <v>77360</v>
      </c>
      <c r="O231">
        <v>77935</v>
      </c>
      <c r="P231">
        <v>78595</v>
      </c>
      <c r="Q231">
        <v>79140</v>
      </c>
      <c r="R231">
        <v>79670</v>
      </c>
      <c r="S231">
        <v>4.5869999999999997</v>
      </c>
      <c r="T231">
        <v>270.42</v>
      </c>
    </row>
    <row r="232" spans="1:20">
      <c r="A232" s="6" t="s">
        <v>251</v>
      </c>
      <c r="B232">
        <v>49.57</v>
      </c>
      <c r="C232">
        <v>9775.11</v>
      </c>
      <c r="D232">
        <v>87036.479999999996</v>
      </c>
      <c r="N232" s="8">
        <v>87735</v>
      </c>
      <c r="O232">
        <v>88415</v>
      </c>
      <c r="P232">
        <v>89175</v>
      </c>
      <c r="Q232">
        <v>89820</v>
      </c>
      <c r="R232">
        <v>90385</v>
      </c>
      <c r="S232">
        <v>4.5869999999999997</v>
      </c>
      <c r="T232">
        <v>340</v>
      </c>
    </row>
    <row r="233" spans="1:20">
      <c r="A233" s="6" t="s">
        <v>252</v>
      </c>
      <c r="B233">
        <v>51.05</v>
      </c>
      <c r="C233">
        <v>10064.82</v>
      </c>
      <c r="D233">
        <v>89547.57</v>
      </c>
      <c r="N233" s="8">
        <v>90090</v>
      </c>
      <c r="O233">
        <v>90830</v>
      </c>
      <c r="P233">
        <v>91650</v>
      </c>
      <c r="Q233">
        <v>92320</v>
      </c>
      <c r="R233">
        <v>92890</v>
      </c>
      <c r="S233">
        <v>4.5839999999999996</v>
      </c>
      <c r="T233">
        <v>356.59</v>
      </c>
    </row>
    <row r="234" spans="1:20">
      <c r="A234" s="6" t="s">
        <v>253</v>
      </c>
      <c r="B234">
        <v>51.04</v>
      </c>
      <c r="C234">
        <v>10111.34</v>
      </c>
      <c r="D234">
        <v>90578.15</v>
      </c>
      <c r="N234" s="8">
        <v>90255</v>
      </c>
      <c r="O234">
        <v>91025</v>
      </c>
      <c r="P234">
        <v>91860</v>
      </c>
      <c r="Q234">
        <v>92545</v>
      </c>
      <c r="R234">
        <v>93160</v>
      </c>
      <c r="S234">
        <v>4.5759999999999996</v>
      </c>
      <c r="T234">
        <v>328.38</v>
      </c>
    </row>
    <row r="235" spans="1:20">
      <c r="A235" s="6" t="s">
        <v>254</v>
      </c>
      <c r="B235">
        <v>49.73</v>
      </c>
      <c r="C235">
        <v>9851.1200000000008</v>
      </c>
      <c r="D235">
        <v>88273.67</v>
      </c>
      <c r="N235" s="8">
        <v>87920</v>
      </c>
      <c r="O235">
        <v>88680</v>
      </c>
      <c r="P235">
        <v>89495</v>
      </c>
      <c r="Q235">
        <v>90185</v>
      </c>
      <c r="R235">
        <v>90800</v>
      </c>
      <c r="S235">
        <v>4.5629999999999997</v>
      </c>
      <c r="T235">
        <v>327.67</v>
      </c>
    </row>
    <row r="236" spans="1:20">
      <c r="A236" s="6" t="s">
        <v>255</v>
      </c>
      <c r="B236">
        <v>52.13</v>
      </c>
      <c r="C236">
        <v>10247.540000000001</v>
      </c>
      <c r="D236">
        <v>91011.38</v>
      </c>
      <c r="N236" s="8">
        <v>91985</v>
      </c>
      <c r="O236">
        <v>92775</v>
      </c>
      <c r="P236">
        <v>93610</v>
      </c>
      <c r="Q236">
        <v>94295</v>
      </c>
      <c r="R236">
        <v>94915</v>
      </c>
      <c r="S236">
        <v>4.5659999999999998</v>
      </c>
      <c r="T236">
        <v>340.65</v>
      </c>
    </row>
    <row r="237" spans="1:20">
      <c r="A237" s="6" t="s">
        <v>256</v>
      </c>
      <c r="B237">
        <v>52.13</v>
      </c>
      <c r="C237">
        <v>10261.700000000001</v>
      </c>
      <c r="D237">
        <v>91307.39</v>
      </c>
      <c r="N237">
        <v>92060</v>
      </c>
      <c r="O237" s="8">
        <v>92855</v>
      </c>
      <c r="P237">
        <v>93720</v>
      </c>
      <c r="Q237">
        <v>94420</v>
      </c>
      <c r="R237">
        <v>95100</v>
      </c>
      <c r="S237">
        <v>4.5860000000000003</v>
      </c>
      <c r="T237">
        <v>384.79</v>
      </c>
    </row>
    <row r="238" spans="1:20">
      <c r="A238" s="6" t="s">
        <v>257</v>
      </c>
      <c r="B238">
        <v>52.7</v>
      </c>
      <c r="C238">
        <v>10398.58</v>
      </c>
      <c r="D238">
        <v>93137.21</v>
      </c>
      <c r="N238">
        <v>93060</v>
      </c>
      <c r="O238" s="8">
        <v>93910</v>
      </c>
      <c r="P238">
        <v>94790</v>
      </c>
      <c r="Q238">
        <v>95505</v>
      </c>
      <c r="R238">
        <v>96140</v>
      </c>
      <c r="S238">
        <v>4.5599999999999996</v>
      </c>
      <c r="T238">
        <v>430.54</v>
      </c>
    </row>
    <row r="239" spans="1:20">
      <c r="A239" s="6" t="s">
        <v>258</v>
      </c>
      <c r="B239">
        <v>53.72</v>
      </c>
      <c r="C239">
        <v>10587.6</v>
      </c>
      <c r="D239">
        <v>94312.2</v>
      </c>
      <c r="N239">
        <v>94740</v>
      </c>
      <c r="O239" s="8">
        <v>95630</v>
      </c>
      <c r="P239">
        <v>96550</v>
      </c>
      <c r="Q239">
        <v>97320</v>
      </c>
      <c r="R239">
        <v>97940</v>
      </c>
      <c r="S239">
        <v>4.5720000000000001</v>
      </c>
      <c r="T239">
        <v>473.83</v>
      </c>
    </row>
    <row r="240" spans="1:20">
      <c r="A240" s="6" t="s">
        <v>259</v>
      </c>
      <c r="B240">
        <v>55.9</v>
      </c>
      <c r="C240">
        <v>11019.91</v>
      </c>
      <c r="D240">
        <v>98319.23</v>
      </c>
      <c r="N240">
        <v>98735</v>
      </c>
      <c r="O240" s="8">
        <v>99700</v>
      </c>
      <c r="P240">
        <v>100695</v>
      </c>
      <c r="Q240">
        <v>101500</v>
      </c>
      <c r="R240">
        <v>102140</v>
      </c>
      <c r="S240">
        <v>4.5860000000000003</v>
      </c>
      <c r="T240">
        <v>397.28</v>
      </c>
    </row>
    <row r="241" spans="1:20">
      <c r="A241" s="6" t="s">
        <v>260</v>
      </c>
      <c r="B241">
        <v>56.49</v>
      </c>
      <c r="C241">
        <v>11141.13</v>
      </c>
      <c r="D241">
        <v>99366.35</v>
      </c>
      <c r="N241">
        <v>99485</v>
      </c>
      <c r="O241" s="8">
        <v>100500</v>
      </c>
      <c r="P241">
        <v>101550</v>
      </c>
      <c r="Q241">
        <v>102380</v>
      </c>
      <c r="R241">
        <v>103065</v>
      </c>
      <c r="S241">
        <v>4.5839999999999996</v>
      </c>
      <c r="T241">
        <v>421.88</v>
      </c>
    </row>
    <row r="242" spans="1:20">
      <c r="A242" s="6" t="s">
        <v>261</v>
      </c>
      <c r="B242">
        <v>54.02</v>
      </c>
      <c r="C242">
        <v>10646.38</v>
      </c>
      <c r="D242">
        <v>94929.57</v>
      </c>
      <c r="N242">
        <v>94945</v>
      </c>
      <c r="O242" s="8">
        <v>95885</v>
      </c>
      <c r="P242">
        <v>96840</v>
      </c>
      <c r="Q242">
        <v>97640</v>
      </c>
      <c r="R242">
        <v>98335</v>
      </c>
      <c r="S242">
        <v>4.6310000000000002</v>
      </c>
      <c r="T242">
        <v>403.45</v>
      </c>
    </row>
    <row r="243" spans="1:20">
      <c r="A243" s="6" t="s">
        <v>262</v>
      </c>
      <c r="B243">
        <v>51.7</v>
      </c>
      <c r="C243">
        <v>10234.52</v>
      </c>
      <c r="D243">
        <v>91322.37</v>
      </c>
      <c r="N243">
        <v>90995</v>
      </c>
      <c r="O243" s="8">
        <v>91930</v>
      </c>
      <c r="P243">
        <v>92915</v>
      </c>
      <c r="Q243">
        <v>93705</v>
      </c>
      <c r="R243">
        <v>94395</v>
      </c>
      <c r="S243">
        <v>4.6349999999999998</v>
      </c>
      <c r="T243">
        <v>353.69</v>
      </c>
    </row>
    <row r="244" spans="1:20">
      <c r="A244" s="6" t="s">
        <v>263</v>
      </c>
      <c r="B244">
        <v>55.03</v>
      </c>
      <c r="C244">
        <v>10845.12</v>
      </c>
      <c r="D244">
        <v>96954.75</v>
      </c>
      <c r="N244">
        <v>96785</v>
      </c>
      <c r="O244" s="8">
        <v>97945</v>
      </c>
      <c r="P244">
        <v>99100</v>
      </c>
      <c r="Q244">
        <v>99975</v>
      </c>
      <c r="R244">
        <v>100690</v>
      </c>
      <c r="S244">
        <v>4.6390000000000002</v>
      </c>
      <c r="T244">
        <v>388.84</v>
      </c>
    </row>
    <row r="245" spans="1:20">
      <c r="A245" s="6" t="s">
        <v>264</v>
      </c>
      <c r="B245">
        <v>55.03</v>
      </c>
      <c r="C245">
        <v>10845.12</v>
      </c>
      <c r="D245">
        <v>94906.83</v>
      </c>
      <c r="N245">
        <v>96785</v>
      </c>
      <c r="O245" s="8">
        <v>97945</v>
      </c>
      <c r="P245">
        <v>99100</v>
      </c>
      <c r="Q245">
        <v>99975</v>
      </c>
      <c r="R245">
        <v>100690</v>
      </c>
      <c r="S245">
        <v>4.6269999999999998</v>
      </c>
      <c r="T245">
        <v>388.84</v>
      </c>
    </row>
    <row r="246" spans="1:20">
      <c r="A246" s="6" t="s">
        <v>265</v>
      </c>
      <c r="B246">
        <v>55.21</v>
      </c>
      <c r="C246">
        <v>10936.01</v>
      </c>
      <c r="D246">
        <v>97483.42</v>
      </c>
      <c r="N246">
        <v>98339.8</v>
      </c>
      <c r="O246" s="8">
        <v>98365</v>
      </c>
      <c r="P246">
        <v>99730</v>
      </c>
      <c r="Q246">
        <v>100665</v>
      </c>
      <c r="R246">
        <v>101420</v>
      </c>
      <c r="S246">
        <v>4.6159999999999997</v>
      </c>
      <c r="T246">
        <v>387.47</v>
      </c>
    </row>
    <row r="247" spans="1:20">
      <c r="A247" s="6" t="s">
        <v>266</v>
      </c>
      <c r="B247">
        <v>54.48</v>
      </c>
      <c r="C247">
        <v>10739.91</v>
      </c>
      <c r="D247">
        <v>95945.2</v>
      </c>
      <c r="O247" s="8">
        <v>96635</v>
      </c>
      <c r="P247">
        <v>97935</v>
      </c>
      <c r="Q247">
        <v>98900</v>
      </c>
      <c r="R247">
        <v>99765</v>
      </c>
      <c r="S247">
        <v>4.5869999999999997</v>
      </c>
      <c r="T247">
        <v>380.3</v>
      </c>
    </row>
    <row r="248" spans="1:20">
      <c r="A248" s="6" t="s">
        <v>267</v>
      </c>
      <c r="B248">
        <v>54.46</v>
      </c>
      <c r="C248">
        <v>10730.63</v>
      </c>
      <c r="D248">
        <v>95536.46</v>
      </c>
      <c r="O248" s="8">
        <v>96535</v>
      </c>
      <c r="P248">
        <v>97840</v>
      </c>
      <c r="Q248">
        <v>98770</v>
      </c>
      <c r="R248">
        <v>99625</v>
      </c>
      <c r="S248">
        <v>4.54</v>
      </c>
      <c r="T248">
        <v>373.43</v>
      </c>
    </row>
    <row r="249" spans="1:20">
      <c r="A249" s="6" t="s">
        <v>268</v>
      </c>
      <c r="B249">
        <v>56.42</v>
      </c>
      <c r="C249">
        <v>11101.85</v>
      </c>
      <c r="D249">
        <v>98559.2</v>
      </c>
      <c r="O249" s="8">
        <v>99915</v>
      </c>
      <c r="P249">
        <v>101220</v>
      </c>
      <c r="Q249">
        <v>102170</v>
      </c>
      <c r="R249">
        <v>103050</v>
      </c>
      <c r="S249">
        <v>4.5339999999999998</v>
      </c>
      <c r="T249">
        <v>406</v>
      </c>
    </row>
    <row r="250" spans="1:20">
      <c r="A250" s="6" t="s">
        <v>269</v>
      </c>
      <c r="B250">
        <v>56.4</v>
      </c>
      <c r="C250">
        <v>11119.21</v>
      </c>
      <c r="D250">
        <v>98748.51</v>
      </c>
      <c r="O250" s="8">
        <v>99775</v>
      </c>
      <c r="P250">
        <v>101080</v>
      </c>
      <c r="Q250">
        <v>102050</v>
      </c>
      <c r="R250">
        <v>102955</v>
      </c>
      <c r="S250">
        <v>4.532</v>
      </c>
      <c r="T250">
        <v>386.4</v>
      </c>
    </row>
    <row r="251" spans="1:20">
      <c r="A251" s="6" t="s">
        <v>270</v>
      </c>
      <c r="B251">
        <v>57.8</v>
      </c>
      <c r="C251">
        <v>11395.72</v>
      </c>
      <c r="D251">
        <v>101792.4</v>
      </c>
      <c r="O251" s="8">
        <v>102435</v>
      </c>
      <c r="P251">
        <v>103770</v>
      </c>
      <c r="Q251">
        <v>104755</v>
      </c>
      <c r="R251">
        <v>105695</v>
      </c>
      <c r="S251">
        <v>4.43</v>
      </c>
      <c r="T251">
        <v>395.01</v>
      </c>
    </row>
    <row r="252" spans="1:20">
      <c r="A252" s="6" t="s">
        <v>271</v>
      </c>
      <c r="B252">
        <v>54.73</v>
      </c>
      <c r="C252">
        <v>10826.93</v>
      </c>
      <c r="D252">
        <v>96777.94</v>
      </c>
      <c r="O252" s="8">
        <v>96790</v>
      </c>
      <c r="P252">
        <v>98065</v>
      </c>
      <c r="Q252">
        <v>98940</v>
      </c>
      <c r="R252">
        <v>99760</v>
      </c>
      <c r="S252">
        <v>4.4370000000000003</v>
      </c>
      <c r="T252">
        <v>365.34</v>
      </c>
    </row>
    <row r="253" spans="1:20">
      <c r="A253" s="6" t="s">
        <v>272</v>
      </c>
      <c r="B253">
        <v>54.9</v>
      </c>
      <c r="C253">
        <v>10825.32</v>
      </c>
      <c r="D253">
        <v>96266.3</v>
      </c>
      <c r="O253" s="8">
        <v>96975</v>
      </c>
      <c r="P253">
        <v>98265</v>
      </c>
      <c r="Q253">
        <v>99135</v>
      </c>
      <c r="R253">
        <v>99955</v>
      </c>
      <c r="S253">
        <v>4.407</v>
      </c>
      <c r="T253">
        <v>377.32</v>
      </c>
    </row>
    <row r="254" spans="1:20">
      <c r="A254" s="6" t="s">
        <v>273</v>
      </c>
      <c r="B254">
        <v>57.72</v>
      </c>
      <c r="C254">
        <v>11383.33</v>
      </c>
      <c r="D254">
        <v>101473.5</v>
      </c>
      <c r="O254" s="8">
        <v>102150</v>
      </c>
      <c r="P254">
        <v>103540</v>
      </c>
      <c r="Q254">
        <v>104440</v>
      </c>
      <c r="R254">
        <v>105310</v>
      </c>
      <c r="S254">
        <v>4.3659999999999997</v>
      </c>
      <c r="T254">
        <v>411.4</v>
      </c>
    </row>
    <row r="255" spans="1:20">
      <c r="A255" s="6" t="s">
        <v>274</v>
      </c>
      <c r="B255">
        <v>56.92</v>
      </c>
      <c r="C255">
        <v>11219.51</v>
      </c>
      <c r="D255">
        <v>99859.66</v>
      </c>
      <c r="O255" s="8">
        <v>100405</v>
      </c>
      <c r="P255">
        <v>101830</v>
      </c>
      <c r="Q255">
        <v>102750</v>
      </c>
      <c r="R255">
        <v>103650</v>
      </c>
      <c r="S255">
        <v>4.3230000000000004</v>
      </c>
      <c r="T255">
        <v>392.19</v>
      </c>
    </row>
    <row r="256" spans="1:20">
      <c r="A256" s="6" t="s">
        <v>275</v>
      </c>
      <c r="B256">
        <v>57.91</v>
      </c>
      <c r="C256">
        <v>11411.53</v>
      </c>
      <c r="D256">
        <v>101635.9</v>
      </c>
      <c r="O256" s="8">
        <v>102300</v>
      </c>
      <c r="P256">
        <v>103825</v>
      </c>
      <c r="Q256">
        <v>104805</v>
      </c>
      <c r="R256">
        <v>105690</v>
      </c>
      <c r="S256">
        <v>4.3019999999999996</v>
      </c>
      <c r="T256">
        <v>408.67</v>
      </c>
    </row>
    <row r="257" spans="1:20">
      <c r="A257" s="6" t="s">
        <v>276</v>
      </c>
      <c r="B257">
        <v>60.22</v>
      </c>
      <c r="C257">
        <v>11898.55</v>
      </c>
      <c r="D257">
        <v>106260.5</v>
      </c>
      <c r="O257">
        <v>106560</v>
      </c>
      <c r="P257" s="8">
        <v>108250</v>
      </c>
      <c r="Q257">
        <v>109340</v>
      </c>
      <c r="R257">
        <v>110345</v>
      </c>
      <c r="S257">
        <v>4.3120000000000003</v>
      </c>
      <c r="T257">
        <v>408.5</v>
      </c>
    </row>
    <row r="258" spans="1:20">
      <c r="A258" s="6" t="s">
        <v>277</v>
      </c>
      <c r="B258">
        <v>60.73</v>
      </c>
      <c r="C258">
        <v>11980.45</v>
      </c>
      <c r="D258">
        <v>106515</v>
      </c>
      <c r="O258">
        <v>107190</v>
      </c>
      <c r="P258" s="8">
        <v>108895</v>
      </c>
      <c r="Q258">
        <v>109960</v>
      </c>
      <c r="R258">
        <v>110945</v>
      </c>
      <c r="S258">
        <v>4.33</v>
      </c>
      <c r="T258">
        <v>386.42</v>
      </c>
    </row>
    <row r="259" spans="1:20">
      <c r="A259" s="6" t="s">
        <v>278</v>
      </c>
      <c r="B259">
        <v>57.18</v>
      </c>
      <c r="C259">
        <v>11336.37</v>
      </c>
      <c r="D259">
        <v>101347.7</v>
      </c>
      <c r="O259">
        <v>100870</v>
      </c>
      <c r="P259" s="8">
        <v>102160</v>
      </c>
      <c r="Q259">
        <v>103010</v>
      </c>
      <c r="R259">
        <v>103785</v>
      </c>
      <c r="S259">
        <v>4.3159999999999998</v>
      </c>
      <c r="T259">
        <v>349.64</v>
      </c>
    </row>
    <row r="260" spans="1:20">
      <c r="A260" s="6" t="s">
        <v>279</v>
      </c>
      <c r="B260">
        <v>54.72</v>
      </c>
      <c r="C260">
        <v>10826.58</v>
      </c>
      <c r="D260">
        <v>96485.21</v>
      </c>
      <c r="O260">
        <v>96505</v>
      </c>
      <c r="P260" s="8">
        <v>97500</v>
      </c>
      <c r="Q260">
        <v>98295</v>
      </c>
      <c r="R260">
        <v>99025</v>
      </c>
      <c r="S260">
        <v>4.3</v>
      </c>
      <c r="T260">
        <v>326.45999999999998</v>
      </c>
    </row>
    <row r="261" spans="1:20">
      <c r="A261" s="6" t="s">
        <v>280</v>
      </c>
      <c r="B261">
        <v>54.81</v>
      </c>
      <c r="C261">
        <v>10841.52</v>
      </c>
      <c r="D261">
        <v>96851.41</v>
      </c>
      <c r="O261">
        <v>96600</v>
      </c>
      <c r="P261" s="8">
        <v>97775</v>
      </c>
      <c r="Q261">
        <v>98690</v>
      </c>
      <c r="R261">
        <v>99490</v>
      </c>
      <c r="S261">
        <v>4.2569999999999997</v>
      </c>
      <c r="T261">
        <v>364.2</v>
      </c>
    </row>
    <row r="262" spans="1:20">
      <c r="A262" s="6" t="s">
        <v>281</v>
      </c>
      <c r="B262">
        <v>52.87</v>
      </c>
      <c r="C262">
        <v>10453.700000000001</v>
      </c>
      <c r="D262">
        <v>92786.46</v>
      </c>
      <c r="O262">
        <v>93270</v>
      </c>
      <c r="P262" s="8">
        <v>94170</v>
      </c>
      <c r="Q262">
        <v>94960</v>
      </c>
      <c r="R262">
        <v>95675</v>
      </c>
      <c r="S262">
        <v>4.3120000000000003</v>
      </c>
      <c r="T262">
        <v>332.23</v>
      </c>
    </row>
    <row r="263" spans="1:20">
      <c r="A263" s="6" t="s">
        <v>282</v>
      </c>
      <c r="B263">
        <v>56.23</v>
      </c>
      <c r="C263">
        <v>10929.85</v>
      </c>
      <c r="D263">
        <v>97604.78</v>
      </c>
      <c r="O263">
        <v>99100</v>
      </c>
      <c r="P263" s="8">
        <v>100320</v>
      </c>
      <c r="Q263">
        <v>101300</v>
      </c>
      <c r="R263">
        <v>102135</v>
      </c>
      <c r="S263">
        <v>4.306</v>
      </c>
      <c r="T263">
        <v>358.18</v>
      </c>
    </row>
    <row r="264" spans="1:20">
      <c r="A264" s="6" t="s">
        <v>283</v>
      </c>
      <c r="B264">
        <v>56.23</v>
      </c>
      <c r="C264">
        <v>10929.85</v>
      </c>
      <c r="D264">
        <v>99051.69</v>
      </c>
      <c r="O264">
        <v>99100</v>
      </c>
      <c r="P264" s="8">
        <v>100320</v>
      </c>
      <c r="Q264">
        <v>101300</v>
      </c>
      <c r="R264">
        <v>102135</v>
      </c>
      <c r="S264">
        <v>4.306</v>
      </c>
      <c r="T264">
        <v>358.18</v>
      </c>
    </row>
    <row r="265" spans="1:20">
      <c r="A265" s="6" t="s">
        <v>284</v>
      </c>
      <c r="B265">
        <v>54.3</v>
      </c>
      <c r="C265">
        <v>10722.91</v>
      </c>
      <c r="D265">
        <v>95550.19</v>
      </c>
      <c r="O265">
        <v>95525</v>
      </c>
      <c r="P265" s="8">
        <v>96505</v>
      </c>
      <c r="Q265">
        <v>97500</v>
      </c>
      <c r="R265">
        <v>98345</v>
      </c>
      <c r="S265">
        <v>4.2859999999999996</v>
      </c>
      <c r="T265">
        <v>341.05</v>
      </c>
    </row>
    <row r="266" spans="1:20">
      <c r="A266" s="6" t="s">
        <v>285</v>
      </c>
      <c r="B266">
        <v>53.68</v>
      </c>
      <c r="C266">
        <v>10593.37</v>
      </c>
      <c r="D266">
        <v>94392.07</v>
      </c>
      <c r="O266">
        <v>94568.3</v>
      </c>
      <c r="P266" s="8">
        <v>95310</v>
      </c>
      <c r="Q266">
        <v>96280</v>
      </c>
      <c r="R266">
        <v>97125</v>
      </c>
      <c r="S266">
        <v>4.3</v>
      </c>
      <c r="T266">
        <v>330</v>
      </c>
    </row>
    <row r="267" spans="1:20">
      <c r="A267" s="6" t="s">
        <v>286</v>
      </c>
      <c r="B267">
        <v>53.55</v>
      </c>
      <c r="C267">
        <v>10582.21</v>
      </c>
      <c r="D267">
        <v>94456.82</v>
      </c>
      <c r="P267" s="8">
        <v>94955</v>
      </c>
      <c r="Q267">
        <v>95930</v>
      </c>
      <c r="R267">
        <v>96780</v>
      </c>
      <c r="S267">
        <v>4.3109999999999999</v>
      </c>
      <c r="T267">
        <v>302.95999999999998</v>
      </c>
    </row>
    <row r="268" spans="1:20">
      <c r="A268" s="6" t="s">
        <v>287</v>
      </c>
      <c r="B268">
        <v>53.05</v>
      </c>
      <c r="C268">
        <v>10488.2</v>
      </c>
      <c r="D268">
        <v>93730.35</v>
      </c>
      <c r="P268" s="8">
        <v>94120</v>
      </c>
      <c r="Q268">
        <v>95100</v>
      </c>
      <c r="R268">
        <v>95920</v>
      </c>
      <c r="S268">
        <v>4.28</v>
      </c>
      <c r="T268">
        <v>289.62</v>
      </c>
    </row>
    <row r="269" spans="1:20">
      <c r="A269" s="6" t="s">
        <v>288</v>
      </c>
      <c r="B269">
        <v>53.05</v>
      </c>
      <c r="C269">
        <v>10488.2</v>
      </c>
      <c r="D269">
        <v>94542.94</v>
      </c>
      <c r="P269" s="8">
        <v>94120</v>
      </c>
      <c r="Q269">
        <v>95100</v>
      </c>
      <c r="R269">
        <v>95920</v>
      </c>
      <c r="S269">
        <v>4.28</v>
      </c>
      <c r="T269">
        <v>289.62</v>
      </c>
    </row>
    <row r="270" spans="1:20">
      <c r="A270" s="6" t="s">
        <v>289</v>
      </c>
      <c r="B270">
        <v>55.37</v>
      </c>
      <c r="C270">
        <v>10921.16</v>
      </c>
      <c r="D270">
        <v>97496.16</v>
      </c>
      <c r="P270" s="8">
        <v>98190</v>
      </c>
      <c r="Q270">
        <v>99175</v>
      </c>
      <c r="R270">
        <v>100005</v>
      </c>
      <c r="S270">
        <v>4.2949999999999999</v>
      </c>
      <c r="T270">
        <v>300.01</v>
      </c>
    </row>
    <row r="271" spans="1:20">
      <c r="A271" s="6" t="s">
        <v>290</v>
      </c>
      <c r="B271">
        <v>55.96</v>
      </c>
      <c r="C271">
        <v>11038.77</v>
      </c>
      <c r="D271">
        <v>98478.42</v>
      </c>
      <c r="P271" s="8">
        <v>99230</v>
      </c>
      <c r="Q271">
        <v>100215</v>
      </c>
      <c r="R271">
        <v>101055</v>
      </c>
      <c r="S271">
        <v>4.2750000000000004</v>
      </c>
      <c r="T271">
        <v>339.66</v>
      </c>
    </row>
    <row r="272" spans="1:20">
      <c r="A272" s="6" t="s">
        <v>291</v>
      </c>
      <c r="B272">
        <v>58.17</v>
      </c>
      <c r="C272">
        <v>11462.59</v>
      </c>
      <c r="D272">
        <v>102142.39999999999</v>
      </c>
      <c r="P272" s="8">
        <v>103150</v>
      </c>
      <c r="Q272">
        <v>104165</v>
      </c>
      <c r="R272">
        <v>105025</v>
      </c>
      <c r="S272">
        <v>4.3159999999999998</v>
      </c>
      <c r="T272">
        <v>379.09</v>
      </c>
    </row>
    <row r="273" spans="1:24">
      <c r="A273" s="6" t="s">
        <v>292</v>
      </c>
      <c r="B273">
        <v>54.79</v>
      </c>
      <c r="C273">
        <v>10825.88</v>
      </c>
      <c r="D273">
        <v>96359.64</v>
      </c>
      <c r="P273" s="8">
        <v>96785</v>
      </c>
      <c r="Q273">
        <v>97680</v>
      </c>
      <c r="R273">
        <v>98505</v>
      </c>
      <c r="S273">
        <v>4.3049999999999997</v>
      </c>
      <c r="T273">
        <v>341.42500000000001</v>
      </c>
    </row>
    <row r="274" spans="1:24">
      <c r="A274" s="6" t="s">
        <v>293</v>
      </c>
      <c r="B274">
        <v>53.34</v>
      </c>
      <c r="C274">
        <v>10547.76</v>
      </c>
      <c r="D274">
        <v>94038.080000000002</v>
      </c>
      <c r="P274" s="8">
        <v>94230</v>
      </c>
      <c r="Q274">
        <v>95015</v>
      </c>
      <c r="R274">
        <v>95795</v>
      </c>
      <c r="S274">
        <v>4.2990000000000004</v>
      </c>
      <c r="T274">
        <v>331.7</v>
      </c>
    </row>
    <row r="275" spans="1:24">
      <c r="A275" s="6" t="s">
        <v>294</v>
      </c>
      <c r="B275">
        <v>53.34</v>
      </c>
      <c r="C275">
        <v>10547.76</v>
      </c>
      <c r="D275">
        <v>91708.74</v>
      </c>
      <c r="P275" s="8">
        <v>92140</v>
      </c>
      <c r="Q275">
        <v>92950</v>
      </c>
      <c r="R275">
        <v>93690</v>
      </c>
      <c r="S275">
        <v>4.3029999999999999</v>
      </c>
      <c r="T275">
        <v>331.7</v>
      </c>
    </row>
    <row r="276" spans="1:24">
      <c r="A276" s="6" t="s">
        <v>295</v>
      </c>
      <c r="B276">
        <v>53.84</v>
      </c>
      <c r="C276">
        <v>10634.42</v>
      </c>
      <c r="D276">
        <v>94954.31</v>
      </c>
      <c r="P276" s="8">
        <v>95210</v>
      </c>
      <c r="Q276">
        <v>96080</v>
      </c>
      <c r="R276">
        <v>96825</v>
      </c>
      <c r="S276">
        <v>4.3029999999999999</v>
      </c>
      <c r="T276">
        <v>327.91</v>
      </c>
      <c r="X276" s="6"/>
    </row>
    <row r="277" spans="1:24">
      <c r="A277" s="6" t="s">
        <v>296</v>
      </c>
      <c r="B277">
        <v>53.22</v>
      </c>
      <c r="C277">
        <v>10483.23</v>
      </c>
      <c r="D277">
        <v>92540.21</v>
      </c>
      <c r="P277" s="8">
        <v>93905</v>
      </c>
      <c r="Q277">
        <v>94650</v>
      </c>
      <c r="R277">
        <v>95340</v>
      </c>
      <c r="S277">
        <v>4.3109999999999999</v>
      </c>
      <c r="T277">
        <v>328.4</v>
      </c>
      <c r="X277" s="6"/>
    </row>
    <row r="278" spans="1:24">
      <c r="A278" s="6" t="s">
        <v>297</v>
      </c>
      <c r="B278">
        <v>54.83</v>
      </c>
      <c r="C278">
        <v>10826.92</v>
      </c>
      <c r="D278">
        <v>96505.26</v>
      </c>
      <c r="P278" s="8">
        <v>96905</v>
      </c>
      <c r="Q278">
        <v>97730</v>
      </c>
      <c r="R278">
        <v>98395</v>
      </c>
      <c r="S278">
        <v>4.306</v>
      </c>
      <c r="T278">
        <v>342.17</v>
      </c>
      <c r="X278" s="6"/>
    </row>
    <row r="279" spans="1:24">
      <c r="A279" s="6" t="s">
        <v>298</v>
      </c>
      <c r="B279">
        <v>56.64</v>
      </c>
      <c r="C279">
        <v>11182.16</v>
      </c>
      <c r="D279">
        <v>100059.4</v>
      </c>
      <c r="P279" s="8">
        <v>100060</v>
      </c>
      <c r="Q279">
        <v>100940</v>
      </c>
      <c r="R279">
        <v>101645</v>
      </c>
      <c r="S279">
        <v>4.2939999999999996</v>
      </c>
      <c r="T279">
        <v>360.62</v>
      </c>
      <c r="X279" s="6"/>
    </row>
    <row r="280" spans="1:24">
      <c r="A280" s="6" t="s">
        <v>299</v>
      </c>
      <c r="B280">
        <v>57.09</v>
      </c>
      <c r="C280">
        <v>11272.47</v>
      </c>
      <c r="D280">
        <v>100480.3</v>
      </c>
      <c r="P280">
        <v>100700</v>
      </c>
      <c r="Q280" s="8">
        <v>101585</v>
      </c>
      <c r="R280">
        <v>102310</v>
      </c>
      <c r="S280">
        <v>4.3029999999999999</v>
      </c>
      <c r="T280">
        <v>367</v>
      </c>
      <c r="X280" s="6"/>
    </row>
    <row r="281" spans="1:24">
      <c r="A281" s="6" t="s">
        <v>300</v>
      </c>
      <c r="B281">
        <v>59.62</v>
      </c>
      <c r="C281">
        <v>11764.46</v>
      </c>
      <c r="D281">
        <v>105283.4</v>
      </c>
      <c r="P281">
        <v>105280</v>
      </c>
      <c r="Q281" s="8">
        <v>106255</v>
      </c>
      <c r="R281">
        <v>107070</v>
      </c>
      <c r="S281">
        <v>4.3049999999999997</v>
      </c>
      <c r="T281">
        <v>396.5</v>
      </c>
      <c r="X281" s="6"/>
    </row>
    <row r="282" spans="1:24">
      <c r="A282" s="6" t="s">
        <v>301</v>
      </c>
      <c r="B282">
        <v>59.62</v>
      </c>
      <c r="C282">
        <v>11764.46</v>
      </c>
      <c r="D282">
        <v>103774.39999999999</v>
      </c>
      <c r="P282">
        <v>105280</v>
      </c>
      <c r="Q282" s="8">
        <v>106255</v>
      </c>
      <c r="R282">
        <v>107070</v>
      </c>
      <c r="S282">
        <v>4.3049999999999997</v>
      </c>
      <c r="T282">
        <v>396.5</v>
      </c>
      <c r="X282" s="6"/>
    </row>
    <row r="283" spans="1:24">
      <c r="A283" s="6" t="s">
        <v>302</v>
      </c>
      <c r="B283">
        <v>60.42</v>
      </c>
      <c r="C283">
        <v>11913.5</v>
      </c>
      <c r="D283">
        <v>106604.9</v>
      </c>
      <c r="P283">
        <v>106400</v>
      </c>
      <c r="Q283" s="8">
        <v>107310</v>
      </c>
      <c r="R283">
        <v>108135</v>
      </c>
      <c r="S283">
        <v>4.3049999999999997</v>
      </c>
      <c r="T283">
        <v>389.1</v>
      </c>
      <c r="X283" s="6"/>
    </row>
    <row r="284" spans="1:24">
      <c r="A284" s="6" t="s">
        <v>303</v>
      </c>
      <c r="B284">
        <v>59.38</v>
      </c>
      <c r="C284">
        <v>11702.29</v>
      </c>
      <c r="D284">
        <v>104405.1</v>
      </c>
      <c r="P284">
        <v>104430</v>
      </c>
      <c r="Q284" s="8">
        <v>105310</v>
      </c>
      <c r="R284">
        <v>106130</v>
      </c>
      <c r="S284">
        <v>4.3120000000000003</v>
      </c>
      <c r="T284">
        <v>377.31</v>
      </c>
      <c r="X284" s="6"/>
    </row>
    <row r="285" spans="1:24">
      <c r="A285" s="6" t="s">
        <v>349</v>
      </c>
      <c r="B285">
        <v>58.79</v>
      </c>
      <c r="C285">
        <v>11635.49</v>
      </c>
      <c r="D285">
        <v>104615.9</v>
      </c>
      <c r="P285">
        <v>103415</v>
      </c>
      <c r="Q285" s="8">
        <v>104155</v>
      </c>
      <c r="R285">
        <v>104965</v>
      </c>
      <c r="S285">
        <v>4.3140000000000001</v>
      </c>
      <c r="T285">
        <v>373.12</v>
      </c>
      <c r="X285" s="6"/>
    </row>
    <row r="286" spans="1:24">
      <c r="A286" s="6" t="s">
        <v>350</v>
      </c>
      <c r="B286">
        <v>59.7</v>
      </c>
      <c r="C286">
        <v>11796.27</v>
      </c>
      <c r="D286">
        <v>105325.3</v>
      </c>
      <c r="P286">
        <v>105060</v>
      </c>
      <c r="Q286" s="8">
        <v>105920</v>
      </c>
      <c r="R286">
        <v>106750</v>
      </c>
      <c r="S286">
        <v>4.3239999999999998</v>
      </c>
      <c r="T286">
        <v>353.67</v>
      </c>
      <c r="X286" s="6"/>
    </row>
    <row r="287" spans="1:24">
      <c r="A287" s="6" t="s">
        <v>351</v>
      </c>
      <c r="B287">
        <v>57.67</v>
      </c>
      <c r="C287">
        <v>11375.9</v>
      </c>
      <c r="D287">
        <v>100425.4</v>
      </c>
      <c r="P287">
        <v>101495</v>
      </c>
      <c r="Q287" s="8">
        <v>102210</v>
      </c>
      <c r="R287">
        <v>102970</v>
      </c>
      <c r="S287">
        <v>4.3280000000000003</v>
      </c>
      <c r="T287">
        <v>347.92</v>
      </c>
      <c r="X287" s="6"/>
    </row>
    <row r="288" spans="1:24">
      <c r="A288" s="6" t="s">
        <v>352</v>
      </c>
      <c r="B288">
        <v>57.58</v>
      </c>
      <c r="C288">
        <v>11379.41</v>
      </c>
      <c r="D288">
        <v>101946.4</v>
      </c>
      <c r="P288">
        <v>101205</v>
      </c>
      <c r="Q288" s="8">
        <v>101975</v>
      </c>
      <c r="R288">
        <v>102750</v>
      </c>
      <c r="S288">
        <v>4.33</v>
      </c>
      <c r="T288">
        <v>335.93</v>
      </c>
      <c r="X288" s="6"/>
    </row>
    <row r="289" spans="1:24">
      <c r="A289" s="6" t="s">
        <v>353</v>
      </c>
      <c r="B289">
        <v>59.34</v>
      </c>
      <c r="C289">
        <v>11703.19</v>
      </c>
      <c r="D289">
        <v>103967.1</v>
      </c>
      <c r="P289">
        <v>104315</v>
      </c>
      <c r="Q289" s="8">
        <v>105110</v>
      </c>
      <c r="R289">
        <v>105925</v>
      </c>
      <c r="S289">
        <v>4.33</v>
      </c>
      <c r="T289">
        <v>341.25</v>
      </c>
      <c r="X289" s="6"/>
    </row>
    <row r="290" spans="1:24">
      <c r="A290" s="6" t="s">
        <v>354</v>
      </c>
      <c r="B290">
        <v>59.72</v>
      </c>
      <c r="C290">
        <v>11796.05</v>
      </c>
      <c r="D290">
        <v>105506.2</v>
      </c>
      <c r="P290">
        <v>104960</v>
      </c>
      <c r="Q290" s="8">
        <v>105735</v>
      </c>
      <c r="R290">
        <v>106615</v>
      </c>
      <c r="S290">
        <v>4.3209999999999997</v>
      </c>
      <c r="T290">
        <v>340.09</v>
      </c>
      <c r="X290" s="6"/>
    </row>
    <row r="291" spans="1:24">
      <c r="A291" s="6" t="s">
        <v>355</v>
      </c>
      <c r="B291">
        <v>57.71</v>
      </c>
      <c r="C291">
        <v>11411.71</v>
      </c>
      <c r="D291">
        <v>101907</v>
      </c>
      <c r="P291">
        <v>105260.4</v>
      </c>
      <c r="Q291" s="8">
        <v>102095</v>
      </c>
      <c r="R291">
        <v>102965</v>
      </c>
      <c r="S291">
        <v>4.298</v>
      </c>
      <c r="T291">
        <v>334.79</v>
      </c>
      <c r="X291" s="6"/>
    </row>
    <row r="292" spans="1:24">
      <c r="A292" s="6" t="s">
        <v>356</v>
      </c>
      <c r="B292">
        <v>57.58</v>
      </c>
      <c r="C292">
        <v>11384.04</v>
      </c>
      <c r="D292">
        <v>101702.6</v>
      </c>
      <c r="Q292" s="8">
        <v>101965</v>
      </c>
      <c r="R292">
        <v>102800</v>
      </c>
      <c r="S292">
        <v>4.3220000000000001</v>
      </c>
      <c r="T292">
        <v>347.09</v>
      </c>
      <c r="X292" s="6"/>
    </row>
    <row r="293" spans="1:24">
      <c r="A293" s="6" t="s">
        <v>357</v>
      </c>
      <c r="B293">
        <v>56.13</v>
      </c>
      <c r="C293">
        <v>11085.09</v>
      </c>
      <c r="D293">
        <v>98665.2</v>
      </c>
      <c r="Q293" s="8">
        <v>99185</v>
      </c>
      <c r="R293">
        <v>100000</v>
      </c>
      <c r="S293">
        <v>4.3109999999999999</v>
      </c>
      <c r="T293">
        <v>348.31</v>
      </c>
      <c r="X293" s="6"/>
    </row>
    <row r="294" spans="1:24">
      <c r="A294" s="6" t="s">
        <v>358</v>
      </c>
      <c r="B294">
        <v>55.33</v>
      </c>
      <c r="C294">
        <v>10926.3</v>
      </c>
      <c r="D294">
        <v>97524.64</v>
      </c>
      <c r="Q294" s="8">
        <v>97710</v>
      </c>
      <c r="R294">
        <v>98520</v>
      </c>
      <c r="S294">
        <v>4.3010000000000002</v>
      </c>
      <c r="T294">
        <v>336.7</v>
      </c>
      <c r="X294" s="6"/>
    </row>
    <row r="295" spans="1:24">
      <c r="A295" s="6" t="s">
        <v>359</v>
      </c>
      <c r="B295">
        <v>55.12</v>
      </c>
      <c r="C295">
        <v>10867.02</v>
      </c>
      <c r="D295">
        <v>96496.59</v>
      </c>
      <c r="Q295" s="8">
        <v>97285</v>
      </c>
      <c r="R295">
        <v>98085</v>
      </c>
      <c r="S295">
        <v>4.3079999999999998</v>
      </c>
      <c r="T295">
        <v>325.45999999999998</v>
      </c>
      <c r="X295" s="6"/>
    </row>
    <row r="296" spans="1:24">
      <c r="A296" s="6" t="s">
        <v>360</v>
      </c>
      <c r="B296">
        <v>54.47</v>
      </c>
      <c r="C296">
        <v>10753.94</v>
      </c>
      <c r="D296">
        <v>96193.14</v>
      </c>
      <c r="Q296" s="8">
        <v>95990</v>
      </c>
      <c r="R296">
        <v>96770</v>
      </c>
      <c r="S296">
        <v>4.3090000000000002</v>
      </c>
      <c r="T296">
        <v>327.56</v>
      </c>
      <c r="X296" s="6"/>
    </row>
    <row r="297" spans="1:24">
      <c r="A297" s="6" t="s">
        <v>361</v>
      </c>
      <c r="B297">
        <v>55.38</v>
      </c>
      <c r="C297">
        <v>10929.08</v>
      </c>
      <c r="D297">
        <v>97394.97</v>
      </c>
      <c r="Q297" s="8">
        <v>97680</v>
      </c>
      <c r="R297">
        <v>98470</v>
      </c>
      <c r="S297">
        <v>4.3339999999999996</v>
      </c>
      <c r="T297">
        <v>334.62</v>
      </c>
      <c r="X297" s="6"/>
    </row>
    <row r="298" spans="1:24">
      <c r="A298" s="6" t="s">
        <v>362</v>
      </c>
      <c r="B298">
        <v>54.11</v>
      </c>
      <c r="C298">
        <v>10682.7</v>
      </c>
      <c r="D298">
        <v>95148.19</v>
      </c>
      <c r="Q298" s="8">
        <v>95425</v>
      </c>
      <c r="R298">
        <v>96180</v>
      </c>
      <c r="S298">
        <v>4.33</v>
      </c>
      <c r="T298">
        <v>319.45999999999998</v>
      </c>
      <c r="X298" s="6"/>
    </row>
    <row r="299" spans="1:24">
      <c r="A299" s="6" t="s">
        <v>363</v>
      </c>
      <c r="B299">
        <v>55.16</v>
      </c>
      <c r="C299">
        <v>10892.84</v>
      </c>
      <c r="D299">
        <v>97235.29</v>
      </c>
      <c r="Q299" s="8">
        <v>97395</v>
      </c>
      <c r="R299">
        <v>98185</v>
      </c>
      <c r="S299">
        <v>4.33</v>
      </c>
      <c r="T299">
        <v>326.82</v>
      </c>
      <c r="X299" s="6"/>
    </row>
    <row r="300" spans="1:24">
      <c r="A300" s="6" t="s">
        <v>364</v>
      </c>
      <c r="B300">
        <v>54.74</v>
      </c>
      <c r="C300">
        <v>10796.93</v>
      </c>
      <c r="D300">
        <v>96074.94</v>
      </c>
      <c r="Q300" s="8">
        <v>96510</v>
      </c>
      <c r="R300">
        <v>97300</v>
      </c>
      <c r="S300">
        <v>4.3280000000000003</v>
      </c>
      <c r="T300">
        <v>324.92</v>
      </c>
      <c r="X300" s="6"/>
    </row>
    <row r="301" spans="1:24">
      <c r="A301" s="6" t="s">
        <v>365</v>
      </c>
      <c r="B301">
        <v>55.33</v>
      </c>
      <c r="C301">
        <v>10932.33</v>
      </c>
      <c r="D301">
        <v>97890.49</v>
      </c>
      <c r="Q301" s="8">
        <v>97555</v>
      </c>
      <c r="R301">
        <v>98360</v>
      </c>
      <c r="S301">
        <v>4.3259999999999996</v>
      </c>
      <c r="T301">
        <v>337.73</v>
      </c>
    </row>
    <row r="302" spans="1:24">
      <c r="A302" s="6" t="s">
        <v>366</v>
      </c>
      <c r="B302">
        <v>55.33</v>
      </c>
      <c r="C302">
        <v>10932.33</v>
      </c>
      <c r="D302">
        <v>95836.99</v>
      </c>
      <c r="Q302">
        <v>97555</v>
      </c>
      <c r="R302" s="8">
        <v>98360</v>
      </c>
      <c r="S302">
        <v>4.3259999999999996</v>
      </c>
      <c r="T302">
        <v>337.73</v>
      </c>
    </row>
    <row r="303" spans="1:24">
      <c r="A303" s="6" t="s">
        <v>367</v>
      </c>
      <c r="B303">
        <v>53.51</v>
      </c>
      <c r="C303">
        <v>10555.94</v>
      </c>
      <c r="D303">
        <v>94067.09</v>
      </c>
      <c r="Q303">
        <v>94055</v>
      </c>
      <c r="R303" s="8">
        <v>94750</v>
      </c>
      <c r="S303">
        <v>4.33</v>
      </c>
      <c r="T303">
        <v>333.97</v>
      </c>
    </row>
    <row r="304" spans="1:24">
      <c r="A304" s="6" t="s">
        <v>368</v>
      </c>
      <c r="B304">
        <v>54.65</v>
      </c>
      <c r="C304">
        <v>10799.08</v>
      </c>
      <c r="D304">
        <v>96322.44</v>
      </c>
      <c r="Q304">
        <v>96305</v>
      </c>
      <c r="R304" s="8">
        <v>97010</v>
      </c>
      <c r="S304">
        <v>4.3239999999999998</v>
      </c>
      <c r="T304">
        <v>318.67</v>
      </c>
    </row>
    <row r="305" spans="1:20">
      <c r="A305" s="6" t="s">
        <v>369</v>
      </c>
      <c r="B305">
        <v>56.04</v>
      </c>
      <c r="C305">
        <v>11055</v>
      </c>
      <c r="D305">
        <v>98559.7</v>
      </c>
      <c r="Q305">
        <v>98705</v>
      </c>
      <c r="R305" s="8">
        <v>99425</v>
      </c>
      <c r="S305">
        <v>4.319</v>
      </c>
      <c r="T305">
        <v>323.92</v>
      </c>
    </row>
    <row r="306" spans="1:20">
      <c r="A306" s="6" t="s">
        <v>370</v>
      </c>
      <c r="B306">
        <v>53.92</v>
      </c>
      <c r="C306">
        <v>10660.43</v>
      </c>
      <c r="D306">
        <v>95182.21</v>
      </c>
      <c r="Q306">
        <v>94675</v>
      </c>
      <c r="R306" s="8">
        <v>95295</v>
      </c>
      <c r="S306">
        <v>4.3140000000000001</v>
      </c>
      <c r="T306">
        <v>299.69</v>
      </c>
    </row>
    <row r="307" spans="1:20">
      <c r="A307" s="6" t="s">
        <v>371</v>
      </c>
      <c r="B307">
        <v>53.41</v>
      </c>
      <c r="C307">
        <v>10565</v>
      </c>
      <c r="D307">
        <v>94261.88</v>
      </c>
      <c r="Q307">
        <v>93990</v>
      </c>
      <c r="R307" s="8">
        <v>94530</v>
      </c>
      <c r="S307">
        <v>4.3129999999999997</v>
      </c>
      <c r="T307">
        <v>282.76</v>
      </c>
    </row>
    <row r="308" spans="1:20">
      <c r="A308" s="6" t="s">
        <v>372</v>
      </c>
      <c r="B308">
        <v>50.03</v>
      </c>
      <c r="C308">
        <v>9886.86</v>
      </c>
      <c r="D308">
        <v>88166.35</v>
      </c>
      <c r="Q308">
        <v>87945</v>
      </c>
      <c r="R308" s="8">
        <v>88465</v>
      </c>
      <c r="S308">
        <v>4.29</v>
      </c>
      <c r="T308">
        <v>250.51</v>
      </c>
    </row>
    <row r="309" spans="1:20">
      <c r="A309" s="6" t="s">
        <v>373</v>
      </c>
      <c r="B309">
        <v>47.96</v>
      </c>
      <c r="C309">
        <v>9445.43</v>
      </c>
      <c r="D309">
        <v>83582.53</v>
      </c>
      <c r="Q309">
        <v>84285</v>
      </c>
      <c r="R309" s="8">
        <v>84785</v>
      </c>
      <c r="S309">
        <v>4.2930000000000001</v>
      </c>
      <c r="T309">
        <v>263.27</v>
      </c>
    </row>
    <row r="310" spans="1:20">
      <c r="A310" s="6" t="s">
        <v>374</v>
      </c>
      <c r="B310">
        <v>47.35</v>
      </c>
      <c r="C310">
        <v>9357.7199999999993</v>
      </c>
      <c r="D310">
        <v>83140.66</v>
      </c>
      <c r="Q310">
        <v>83375</v>
      </c>
      <c r="R310" s="8">
        <v>83825</v>
      </c>
      <c r="S310">
        <v>4.3099999999999996</v>
      </c>
      <c r="T310">
        <v>240.05</v>
      </c>
    </row>
    <row r="311" spans="1:20">
      <c r="A311" s="6" t="s">
        <v>375</v>
      </c>
      <c r="B311">
        <v>47.9</v>
      </c>
      <c r="C311">
        <v>9439.4699999999993</v>
      </c>
      <c r="D311">
        <v>84039.64</v>
      </c>
      <c r="Q311">
        <v>83592.800000000003</v>
      </c>
      <c r="R311" s="8">
        <v>84650</v>
      </c>
      <c r="S311">
        <v>4.3019999999999996</v>
      </c>
      <c r="T311">
        <v>255.43</v>
      </c>
    </row>
    <row r="312" spans="1:20">
      <c r="A312" s="6" t="s">
        <v>376</v>
      </c>
      <c r="B312">
        <v>48.9</v>
      </c>
      <c r="C312">
        <v>9626.5400000000009</v>
      </c>
      <c r="D312">
        <v>85741.79</v>
      </c>
      <c r="R312" s="8">
        <v>86315</v>
      </c>
      <c r="S312">
        <v>4.3170000000000002</v>
      </c>
      <c r="T312">
        <v>250.92</v>
      </c>
    </row>
    <row r="313" spans="1:20">
      <c r="A313" s="6" t="s">
        <v>377</v>
      </c>
      <c r="B313">
        <v>49.39</v>
      </c>
      <c r="C313">
        <v>9792.69</v>
      </c>
      <c r="D313">
        <v>88040.97</v>
      </c>
      <c r="R313" s="8">
        <v>87330</v>
      </c>
      <c r="S313">
        <v>4.3230000000000004</v>
      </c>
      <c r="T313">
        <v>275.14999999999998</v>
      </c>
    </row>
    <row r="314" spans="1:20">
      <c r="A314" s="6" t="s">
        <v>378</v>
      </c>
      <c r="B314">
        <v>51.44</v>
      </c>
      <c r="C314">
        <v>10143.469999999999</v>
      </c>
      <c r="D314">
        <v>90123.77</v>
      </c>
      <c r="R314" s="8">
        <v>90935</v>
      </c>
      <c r="S314">
        <v>4.3099999999999996</v>
      </c>
      <c r="T314">
        <v>308.55</v>
      </c>
    </row>
    <row r="315" spans="1:20">
      <c r="A315" s="6" t="s">
        <v>379</v>
      </c>
      <c r="B315">
        <v>50.64</v>
      </c>
      <c r="C315">
        <v>9997.41</v>
      </c>
      <c r="D315">
        <v>88991.29</v>
      </c>
      <c r="R315" s="8">
        <v>89460</v>
      </c>
      <c r="S315">
        <v>4.3049999999999997</v>
      </c>
      <c r="T315">
        <v>304.11</v>
      </c>
    </row>
    <row r="316" spans="1:20">
      <c r="A316" s="6" t="s">
        <v>380</v>
      </c>
      <c r="B316">
        <v>51.47000122</v>
      </c>
      <c r="C316">
        <v>10085.6</v>
      </c>
      <c r="D316">
        <v>88991.29</v>
      </c>
      <c r="R316" s="8">
        <v>89460</v>
      </c>
      <c r="S316">
        <v>4.2919999999999998</v>
      </c>
      <c r="T316">
        <v>305.74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513E9-2886-42D7-A777-776CA81E79E8}">
  <dimension ref="A1:S316"/>
  <sheetViews>
    <sheetView topLeftCell="E133" zoomScale="44" workbookViewId="0">
      <selection activeCell="Q277" sqref="Q277:Q298"/>
    </sheetView>
  </sheetViews>
  <sheetFormatPr defaultRowHeight="14"/>
  <cols>
    <col min="1" max="1" width="11.9140625" customWidth="1"/>
    <col min="2" max="2" width="12.5" customWidth="1"/>
    <col min="3" max="3" width="13.75" customWidth="1"/>
    <col min="4" max="4" width="20.75" customWidth="1"/>
    <col min="5" max="5" width="12.83203125" customWidth="1"/>
    <col min="6" max="14" width="13.75" customWidth="1"/>
    <col min="15" max="16" width="13.1640625" customWidth="1"/>
    <col min="17" max="17" width="13.75" customWidth="1"/>
    <col min="18" max="18" width="12.83203125" customWidth="1"/>
    <col min="19" max="19" width="13.75" customWidth="1"/>
    <col min="20" max="20" width="13" customWidth="1"/>
    <col min="21" max="21" width="13.75" customWidth="1"/>
    <col min="22" max="22" width="13" customWidth="1"/>
    <col min="23" max="23" width="13.75" customWidth="1"/>
    <col min="24" max="24" width="13.1640625" customWidth="1"/>
    <col min="25" max="25" width="13.75" customWidth="1"/>
    <col min="26" max="26" width="13.08203125" customWidth="1"/>
    <col min="27" max="27" width="13.75" customWidth="1"/>
    <col min="28" max="28" width="12.75" customWidth="1"/>
    <col min="29" max="29" width="13.75" customWidth="1"/>
    <col min="30" max="30" width="13" customWidth="1"/>
    <col min="31" max="31" width="13.75" customWidth="1"/>
    <col min="32" max="32" width="13.25" customWidth="1"/>
    <col min="33" max="33" width="13.75" customWidth="1"/>
    <col min="34" max="34" width="13.08203125" customWidth="1"/>
    <col min="35" max="35" width="13.75" customWidth="1"/>
    <col min="36" max="36" width="13.1640625" customWidth="1"/>
    <col min="37" max="37" width="13.75" customWidth="1"/>
    <col min="38" max="38" width="13.08203125" customWidth="1"/>
    <col min="39" max="39" width="13.75" customWidth="1"/>
    <col min="40" max="40" width="8.9140625" customWidth="1"/>
    <col min="41" max="41" width="13.75" customWidth="1"/>
  </cols>
  <sheetData>
    <row r="1" spans="1:19">
      <c r="A1" t="s">
        <v>0</v>
      </c>
      <c r="B1" t="s">
        <v>1</v>
      </c>
    </row>
    <row r="2" spans="1:19">
      <c r="A2" t="s">
        <v>2</v>
      </c>
    </row>
    <row r="3" spans="1:19">
      <c r="S3" t="s">
        <v>3</v>
      </c>
    </row>
    <row r="4" spans="1:19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381</v>
      </c>
      <c r="S4" t="s">
        <v>20</v>
      </c>
    </row>
    <row r="5" spans="1:19">
      <c r="B5" t="s">
        <v>21</v>
      </c>
      <c r="C5" t="s">
        <v>21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</row>
    <row r="6" spans="1:19">
      <c r="A6" t="s">
        <v>23</v>
      </c>
      <c r="B6" t="s">
        <v>24</v>
      </c>
      <c r="C6" t="s">
        <v>24</v>
      </c>
      <c r="E6" t="s">
        <v>25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t="s">
        <v>25</v>
      </c>
      <c r="S6" t="s">
        <v>24</v>
      </c>
    </row>
    <row r="7" spans="1:19">
      <c r="A7" t="s">
        <v>26</v>
      </c>
      <c r="C7">
        <v>4714.07</v>
      </c>
      <c r="D7">
        <v>43696.87</v>
      </c>
      <c r="E7">
        <v>42950</v>
      </c>
      <c r="F7">
        <v>43235</v>
      </c>
      <c r="G7">
        <v>43425</v>
      </c>
      <c r="H7">
        <v>43625</v>
      </c>
      <c r="I7">
        <v>44160</v>
      </c>
      <c r="L7">
        <v>44765</v>
      </c>
      <c r="O7">
        <v>45385</v>
      </c>
      <c r="R7">
        <v>46220</v>
      </c>
      <c r="S7">
        <v>5.4029999999999996</v>
      </c>
    </row>
    <row r="8" spans="1:19">
      <c r="A8" t="s">
        <v>27</v>
      </c>
      <c r="C8">
        <v>5033.2</v>
      </c>
      <c r="D8">
        <v>44981.83</v>
      </c>
      <c r="E8">
        <v>45825</v>
      </c>
      <c r="F8">
        <v>46120</v>
      </c>
      <c r="G8">
        <v>46355</v>
      </c>
      <c r="H8">
        <v>46560</v>
      </c>
      <c r="I8">
        <v>47100</v>
      </c>
      <c r="L8">
        <v>47705</v>
      </c>
      <c r="O8">
        <v>48345</v>
      </c>
      <c r="R8">
        <v>49240</v>
      </c>
      <c r="S8">
        <v>5.3840000000000003</v>
      </c>
    </row>
    <row r="9" spans="1:19">
      <c r="A9" t="s">
        <v>28</v>
      </c>
      <c r="C9">
        <v>4798.1499999999996</v>
      </c>
      <c r="D9">
        <v>42713.16</v>
      </c>
      <c r="E9">
        <v>43525</v>
      </c>
      <c r="F9">
        <v>43825</v>
      </c>
      <c r="G9">
        <v>44055</v>
      </c>
      <c r="H9">
        <v>44265</v>
      </c>
      <c r="I9">
        <v>44675</v>
      </c>
      <c r="L9">
        <v>45280</v>
      </c>
      <c r="O9">
        <v>46110</v>
      </c>
      <c r="R9">
        <v>46960</v>
      </c>
      <c r="S9">
        <v>5.3710000000000004</v>
      </c>
    </row>
    <row r="10" spans="1:19">
      <c r="A10" t="s">
        <v>29</v>
      </c>
      <c r="C10">
        <v>4965.1400000000003</v>
      </c>
      <c r="D10">
        <v>44186.19</v>
      </c>
      <c r="E10">
        <v>45105</v>
      </c>
      <c r="F10">
        <v>45405</v>
      </c>
      <c r="G10">
        <v>45675</v>
      </c>
      <c r="H10">
        <v>45910</v>
      </c>
      <c r="I10">
        <v>46320</v>
      </c>
      <c r="L10">
        <v>47120</v>
      </c>
      <c r="O10">
        <v>47920</v>
      </c>
      <c r="R10">
        <v>48500</v>
      </c>
      <c r="S10">
        <v>5.3659999999999997</v>
      </c>
    </row>
    <row r="11" spans="1:19">
      <c r="A11" t="s">
        <v>30</v>
      </c>
      <c r="C11">
        <v>4930.0200000000004</v>
      </c>
      <c r="D11">
        <v>43790.8</v>
      </c>
      <c r="E11">
        <v>44785</v>
      </c>
      <c r="F11">
        <v>45055</v>
      </c>
      <c r="G11">
        <v>45300</v>
      </c>
      <c r="H11">
        <v>45535</v>
      </c>
      <c r="I11">
        <v>45955</v>
      </c>
      <c r="L11">
        <v>46560</v>
      </c>
      <c r="O11">
        <v>47430</v>
      </c>
      <c r="R11">
        <v>48305</v>
      </c>
      <c r="S11">
        <v>5.3760000000000003</v>
      </c>
    </row>
    <row r="12" spans="1:19">
      <c r="A12" t="s">
        <v>31</v>
      </c>
      <c r="C12">
        <v>5258.97</v>
      </c>
      <c r="D12">
        <v>46962.28</v>
      </c>
      <c r="E12">
        <v>47700</v>
      </c>
      <c r="F12">
        <v>47985</v>
      </c>
      <c r="G12">
        <v>48230</v>
      </c>
      <c r="H12">
        <v>48470</v>
      </c>
      <c r="I12">
        <v>48860</v>
      </c>
      <c r="L12">
        <v>49660</v>
      </c>
      <c r="O12">
        <v>50460</v>
      </c>
      <c r="R12">
        <v>51365</v>
      </c>
      <c r="S12">
        <v>5.3849999999999998</v>
      </c>
    </row>
    <row r="13" spans="1:19">
      <c r="A13" t="s">
        <v>32</v>
      </c>
      <c r="C13">
        <v>5237.82</v>
      </c>
      <c r="D13">
        <v>46777.71</v>
      </c>
      <c r="E13">
        <v>47465</v>
      </c>
      <c r="F13">
        <v>47745</v>
      </c>
      <c r="G13">
        <v>47995</v>
      </c>
      <c r="H13">
        <v>48230</v>
      </c>
      <c r="I13">
        <v>48555</v>
      </c>
      <c r="L13">
        <v>49350</v>
      </c>
      <c r="O13">
        <v>50280</v>
      </c>
      <c r="R13">
        <v>51210</v>
      </c>
      <c r="S13">
        <v>5.3819999999999997</v>
      </c>
    </row>
    <row r="14" spans="1:19">
      <c r="A14" t="s">
        <v>33</v>
      </c>
      <c r="C14">
        <v>5158</v>
      </c>
      <c r="D14">
        <v>45852.66</v>
      </c>
      <c r="E14">
        <v>46715</v>
      </c>
      <c r="F14">
        <v>46995</v>
      </c>
      <c r="G14">
        <v>47240</v>
      </c>
      <c r="H14">
        <v>47535</v>
      </c>
      <c r="I14">
        <v>47835</v>
      </c>
      <c r="L14">
        <v>48715</v>
      </c>
      <c r="O14">
        <v>49725</v>
      </c>
      <c r="R14">
        <v>50645</v>
      </c>
      <c r="S14">
        <v>5.3760000000000003</v>
      </c>
    </row>
    <row r="15" spans="1:19">
      <c r="A15" t="s">
        <v>34</v>
      </c>
      <c r="B15">
        <v>26.63</v>
      </c>
      <c r="C15">
        <v>5193.88</v>
      </c>
      <c r="D15">
        <v>46666.89</v>
      </c>
      <c r="E15">
        <v>46605</v>
      </c>
      <c r="F15">
        <v>46820</v>
      </c>
      <c r="G15">
        <v>47020</v>
      </c>
      <c r="H15">
        <v>47275</v>
      </c>
      <c r="I15">
        <v>47540</v>
      </c>
      <c r="L15">
        <v>48605</v>
      </c>
      <c r="O15">
        <v>49785</v>
      </c>
      <c r="R15">
        <v>50710</v>
      </c>
      <c r="S15">
        <v>5.375</v>
      </c>
    </row>
    <row r="16" spans="1:19">
      <c r="A16" t="s">
        <v>35</v>
      </c>
      <c r="B16">
        <v>24.97</v>
      </c>
      <c r="C16">
        <v>4912.34</v>
      </c>
      <c r="D16">
        <v>43770.04</v>
      </c>
      <c r="E16">
        <v>43930</v>
      </c>
      <c r="F16">
        <v>44145</v>
      </c>
      <c r="G16">
        <v>44355</v>
      </c>
      <c r="H16">
        <v>44585</v>
      </c>
      <c r="I16">
        <v>44830</v>
      </c>
      <c r="L16">
        <v>45930</v>
      </c>
      <c r="O16">
        <v>47030</v>
      </c>
      <c r="R16">
        <v>47900</v>
      </c>
      <c r="S16">
        <v>5.3949999999999996</v>
      </c>
    </row>
    <row r="17" spans="1:19">
      <c r="A17" t="s">
        <v>36</v>
      </c>
      <c r="B17">
        <v>24.97</v>
      </c>
      <c r="C17">
        <v>4912.34</v>
      </c>
      <c r="D17">
        <v>42957.16</v>
      </c>
      <c r="E17">
        <v>43930</v>
      </c>
      <c r="F17">
        <v>44145</v>
      </c>
      <c r="G17">
        <v>44355</v>
      </c>
      <c r="H17">
        <v>44585</v>
      </c>
      <c r="I17">
        <v>44830</v>
      </c>
      <c r="L17">
        <v>45930</v>
      </c>
      <c r="O17">
        <v>47030</v>
      </c>
      <c r="R17">
        <v>47900</v>
      </c>
      <c r="S17">
        <v>5.3949999999999996</v>
      </c>
    </row>
    <row r="18" spans="1:19">
      <c r="A18" t="s">
        <v>37</v>
      </c>
      <c r="B18">
        <v>24.72</v>
      </c>
      <c r="C18">
        <v>4842.41</v>
      </c>
      <c r="D18">
        <v>43210.44</v>
      </c>
      <c r="E18">
        <v>43620</v>
      </c>
      <c r="F18">
        <v>43825</v>
      </c>
      <c r="G18">
        <v>44015</v>
      </c>
      <c r="H18">
        <v>44235</v>
      </c>
      <c r="I18">
        <v>44460</v>
      </c>
      <c r="L18">
        <v>45570</v>
      </c>
      <c r="O18">
        <v>46435</v>
      </c>
      <c r="R18">
        <v>47295</v>
      </c>
      <c r="S18">
        <v>5.3920000000000003</v>
      </c>
    </row>
    <row r="19" spans="1:19">
      <c r="A19" t="s">
        <v>38</v>
      </c>
      <c r="B19">
        <v>24.41</v>
      </c>
      <c r="C19">
        <v>4786.5600000000004</v>
      </c>
      <c r="D19">
        <v>42666.36</v>
      </c>
      <c r="E19">
        <v>43180</v>
      </c>
      <c r="F19">
        <v>43430</v>
      </c>
      <c r="G19">
        <v>43620</v>
      </c>
      <c r="H19">
        <v>43830</v>
      </c>
      <c r="I19">
        <v>44055</v>
      </c>
      <c r="L19">
        <v>45020</v>
      </c>
      <c r="O19">
        <v>45870</v>
      </c>
      <c r="R19">
        <v>46720</v>
      </c>
      <c r="S19">
        <v>5.3849999999999998</v>
      </c>
    </row>
    <row r="20" spans="1:19">
      <c r="A20" t="s">
        <v>39</v>
      </c>
      <c r="B20">
        <v>23.34</v>
      </c>
      <c r="C20">
        <v>4592.32</v>
      </c>
      <c r="D20">
        <v>40933.54</v>
      </c>
      <c r="E20">
        <v>41225</v>
      </c>
      <c r="F20">
        <v>41510</v>
      </c>
      <c r="G20">
        <v>41710</v>
      </c>
      <c r="H20">
        <v>41920</v>
      </c>
      <c r="I20">
        <v>42145</v>
      </c>
      <c r="L20">
        <v>43045</v>
      </c>
      <c r="O20">
        <v>43860</v>
      </c>
      <c r="R20">
        <v>44675</v>
      </c>
      <c r="S20">
        <v>5.36</v>
      </c>
    </row>
    <row r="21" spans="1:19">
      <c r="A21" t="s">
        <v>40</v>
      </c>
      <c r="B21">
        <v>23.8</v>
      </c>
      <c r="C21">
        <v>4676.8999999999996</v>
      </c>
      <c r="D21">
        <v>41898.550000000003</v>
      </c>
      <c r="E21">
        <v>41935</v>
      </c>
      <c r="F21">
        <v>42250</v>
      </c>
      <c r="G21">
        <v>42485</v>
      </c>
      <c r="H21">
        <v>42715</v>
      </c>
      <c r="I21">
        <v>42940</v>
      </c>
      <c r="L21">
        <v>43800</v>
      </c>
      <c r="O21">
        <v>44625</v>
      </c>
      <c r="R21">
        <v>45455</v>
      </c>
      <c r="S21">
        <v>5.3550000000000004</v>
      </c>
    </row>
    <row r="22" spans="1:19">
      <c r="A22" t="s">
        <v>41</v>
      </c>
      <c r="B22">
        <v>22.95</v>
      </c>
      <c r="C22">
        <v>4505.1400000000003</v>
      </c>
      <c r="D22">
        <v>40116.42</v>
      </c>
      <c r="E22">
        <v>40485</v>
      </c>
      <c r="F22">
        <v>40875</v>
      </c>
      <c r="G22">
        <v>41120</v>
      </c>
      <c r="H22">
        <v>41340</v>
      </c>
      <c r="I22">
        <v>41535</v>
      </c>
      <c r="L22">
        <v>42310</v>
      </c>
      <c r="O22">
        <v>43110</v>
      </c>
      <c r="R22">
        <v>43910</v>
      </c>
      <c r="S22">
        <v>5.3840000000000003</v>
      </c>
    </row>
    <row r="23" spans="1:19">
      <c r="A23" t="s">
        <v>42</v>
      </c>
      <c r="B23">
        <v>22.32</v>
      </c>
      <c r="C23">
        <v>4394.28</v>
      </c>
      <c r="D23">
        <v>39238.43</v>
      </c>
      <c r="E23">
        <v>39560</v>
      </c>
      <c r="F23">
        <v>39995</v>
      </c>
      <c r="G23">
        <v>40245</v>
      </c>
      <c r="H23">
        <v>40470</v>
      </c>
      <c r="I23">
        <v>40665</v>
      </c>
      <c r="L23">
        <v>41325</v>
      </c>
      <c r="O23">
        <v>42135</v>
      </c>
      <c r="R23">
        <v>42890</v>
      </c>
      <c r="S23">
        <v>5.3739999999999997</v>
      </c>
    </row>
    <row r="24" spans="1:19">
      <c r="A24" t="s">
        <v>43</v>
      </c>
      <c r="B24">
        <v>22.6</v>
      </c>
      <c r="C24">
        <v>4446.7</v>
      </c>
      <c r="D24">
        <v>39771.919999999998</v>
      </c>
      <c r="E24">
        <v>39965</v>
      </c>
      <c r="F24">
        <v>40365</v>
      </c>
      <c r="G24">
        <v>40635</v>
      </c>
      <c r="H24">
        <v>40860</v>
      </c>
      <c r="I24">
        <v>41055</v>
      </c>
      <c r="L24">
        <v>41770</v>
      </c>
      <c r="O24">
        <v>42600</v>
      </c>
      <c r="R24">
        <v>43350</v>
      </c>
      <c r="S24">
        <v>5.3639999999999999</v>
      </c>
    </row>
    <row r="25" spans="1:19">
      <c r="A25" t="s">
        <v>44</v>
      </c>
      <c r="B25">
        <v>22.76</v>
      </c>
      <c r="C25">
        <v>4453.42</v>
      </c>
      <c r="D25">
        <v>39833.56</v>
      </c>
      <c r="E25">
        <v>40025</v>
      </c>
      <c r="F25">
        <v>40410</v>
      </c>
      <c r="G25">
        <v>40695</v>
      </c>
      <c r="H25">
        <v>40940</v>
      </c>
      <c r="I25">
        <v>41165</v>
      </c>
      <c r="L25">
        <v>41905</v>
      </c>
      <c r="O25">
        <v>42700</v>
      </c>
      <c r="R25">
        <v>43490</v>
      </c>
      <c r="S25">
        <v>5.3650000000000002</v>
      </c>
    </row>
    <row r="26" spans="1:19">
      <c r="A26" t="s">
        <v>45</v>
      </c>
      <c r="B26">
        <v>23.99</v>
      </c>
      <c r="C26">
        <v>4706.54</v>
      </c>
      <c r="D26">
        <v>42014.28</v>
      </c>
      <c r="E26">
        <v>42390</v>
      </c>
      <c r="F26">
        <v>42780</v>
      </c>
      <c r="G26">
        <v>43065</v>
      </c>
      <c r="H26">
        <v>43290</v>
      </c>
      <c r="I26">
        <v>43485</v>
      </c>
      <c r="J26">
        <v>43680</v>
      </c>
      <c r="L26">
        <v>44235</v>
      </c>
      <c r="O26">
        <v>45070</v>
      </c>
      <c r="R26">
        <v>45910</v>
      </c>
      <c r="S26">
        <v>5.3680000000000003</v>
      </c>
    </row>
    <row r="27" spans="1:19">
      <c r="A27" t="s">
        <v>46</v>
      </c>
      <c r="B27">
        <v>24.67</v>
      </c>
      <c r="C27">
        <v>4840.83</v>
      </c>
      <c r="D27">
        <v>43093.91</v>
      </c>
      <c r="E27">
        <v>43530</v>
      </c>
      <c r="F27">
        <v>43945</v>
      </c>
      <c r="G27">
        <v>44275</v>
      </c>
      <c r="H27">
        <v>44550</v>
      </c>
      <c r="I27">
        <v>44765</v>
      </c>
      <c r="J27">
        <v>44870</v>
      </c>
      <c r="L27">
        <v>45465</v>
      </c>
      <c r="O27">
        <v>46330</v>
      </c>
      <c r="R27">
        <v>47180</v>
      </c>
      <c r="S27">
        <v>5.3789999999999996</v>
      </c>
    </row>
    <row r="28" spans="1:19">
      <c r="A28" t="s">
        <v>47</v>
      </c>
      <c r="B28">
        <v>24.88</v>
      </c>
      <c r="C28">
        <v>4895.17</v>
      </c>
      <c r="D28">
        <v>43616.55</v>
      </c>
      <c r="E28">
        <v>43890</v>
      </c>
      <c r="F28">
        <v>44245</v>
      </c>
      <c r="G28">
        <v>44560</v>
      </c>
      <c r="H28">
        <v>44830</v>
      </c>
      <c r="I28">
        <v>45040</v>
      </c>
      <c r="J28">
        <v>45270</v>
      </c>
      <c r="L28">
        <v>45870</v>
      </c>
      <c r="O28">
        <v>46740</v>
      </c>
      <c r="R28">
        <v>47610</v>
      </c>
      <c r="S28">
        <v>5.3710000000000004</v>
      </c>
    </row>
    <row r="29" spans="1:19">
      <c r="A29" t="s">
        <v>48</v>
      </c>
      <c r="B29">
        <v>24.3</v>
      </c>
      <c r="C29">
        <v>4784.57</v>
      </c>
      <c r="D29">
        <v>42849.79</v>
      </c>
      <c r="E29">
        <v>42815</v>
      </c>
      <c r="F29">
        <v>43180</v>
      </c>
      <c r="G29">
        <v>43500</v>
      </c>
      <c r="H29">
        <v>43770</v>
      </c>
      <c r="I29">
        <v>43985</v>
      </c>
      <c r="J29">
        <v>44160</v>
      </c>
      <c r="L29">
        <v>44745</v>
      </c>
      <c r="O29">
        <v>45615</v>
      </c>
      <c r="R29">
        <v>46440</v>
      </c>
      <c r="S29">
        <v>5.3719999999999999</v>
      </c>
    </row>
    <row r="30" spans="1:19">
      <c r="A30" t="s">
        <v>49</v>
      </c>
      <c r="B30">
        <v>24.54</v>
      </c>
      <c r="C30">
        <v>4822.84</v>
      </c>
      <c r="D30">
        <v>43057.64</v>
      </c>
      <c r="E30">
        <v>43275</v>
      </c>
      <c r="F30">
        <v>43675</v>
      </c>
      <c r="G30">
        <v>43985</v>
      </c>
      <c r="H30">
        <v>44260</v>
      </c>
      <c r="I30">
        <v>44470</v>
      </c>
      <c r="J30">
        <v>44645</v>
      </c>
      <c r="L30">
        <v>45235</v>
      </c>
      <c r="O30">
        <v>46090</v>
      </c>
      <c r="R30">
        <v>46950</v>
      </c>
      <c r="S30">
        <v>5.3710000000000004</v>
      </c>
    </row>
    <row r="31" spans="1:19">
      <c r="A31" t="s">
        <v>50</v>
      </c>
      <c r="B31">
        <v>24.5</v>
      </c>
      <c r="C31">
        <v>4817.88</v>
      </c>
      <c r="D31">
        <v>42999.85</v>
      </c>
      <c r="E31">
        <v>43185</v>
      </c>
      <c r="F31">
        <v>43605</v>
      </c>
      <c r="G31">
        <v>43905</v>
      </c>
      <c r="H31">
        <v>44180</v>
      </c>
      <c r="I31">
        <v>44395</v>
      </c>
      <c r="J31">
        <v>44580</v>
      </c>
      <c r="L31">
        <v>45175</v>
      </c>
      <c r="O31">
        <v>46030</v>
      </c>
      <c r="R31">
        <v>46885</v>
      </c>
      <c r="S31">
        <v>5.3559999999999999</v>
      </c>
    </row>
    <row r="32" spans="1:19">
      <c r="A32" t="s">
        <v>51</v>
      </c>
      <c r="B32">
        <v>24.19</v>
      </c>
      <c r="C32">
        <v>4753.63</v>
      </c>
      <c r="D32">
        <v>42441.01</v>
      </c>
      <c r="E32">
        <v>42555</v>
      </c>
      <c r="F32">
        <v>42970</v>
      </c>
      <c r="G32">
        <v>43275</v>
      </c>
      <c r="H32">
        <v>43565</v>
      </c>
      <c r="I32">
        <v>43775</v>
      </c>
      <c r="J32">
        <v>43970</v>
      </c>
      <c r="L32">
        <v>44555</v>
      </c>
      <c r="O32">
        <v>45400</v>
      </c>
      <c r="R32">
        <v>46245</v>
      </c>
      <c r="S32">
        <v>5.3879999999999999</v>
      </c>
    </row>
    <row r="33" spans="1:19">
      <c r="A33" t="s">
        <v>52</v>
      </c>
      <c r="B33">
        <v>24.6</v>
      </c>
      <c r="C33">
        <v>4835.84</v>
      </c>
      <c r="D33">
        <v>43153.41</v>
      </c>
      <c r="E33">
        <v>43305</v>
      </c>
      <c r="F33">
        <v>43735</v>
      </c>
      <c r="G33">
        <v>44045</v>
      </c>
      <c r="H33">
        <v>44320</v>
      </c>
      <c r="I33">
        <v>44530</v>
      </c>
      <c r="J33">
        <v>44705</v>
      </c>
      <c r="L33">
        <v>45255</v>
      </c>
      <c r="O33">
        <v>46105</v>
      </c>
      <c r="R33">
        <v>46680</v>
      </c>
      <c r="S33">
        <v>5.375</v>
      </c>
    </row>
    <row r="34" spans="1:19">
      <c r="A34" t="s">
        <v>53</v>
      </c>
      <c r="B34">
        <v>25.22</v>
      </c>
      <c r="C34">
        <v>4951.24</v>
      </c>
      <c r="D34">
        <v>44032.49</v>
      </c>
      <c r="E34">
        <v>44410</v>
      </c>
      <c r="F34">
        <v>44840</v>
      </c>
      <c r="G34">
        <v>45150</v>
      </c>
      <c r="H34">
        <v>45440</v>
      </c>
      <c r="I34">
        <v>45655</v>
      </c>
      <c r="J34">
        <v>45830</v>
      </c>
      <c r="L34">
        <v>46380</v>
      </c>
      <c r="O34">
        <v>47255</v>
      </c>
      <c r="R34">
        <v>48135</v>
      </c>
      <c r="S34">
        <v>5.3760000000000003</v>
      </c>
    </row>
    <row r="35" spans="1:19">
      <c r="A35" t="s">
        <v>54</v>
      </c>
      <c r="B35">
        <v>26.03</v>
      </c>
      <c r="C35">
        <v>5106.33</v>
      </c>
      <c r="D35">
        <v>45467.18</v>
      </c>
      <c r="E35">
        <v>45750</v>
      </c>
      <c r="F35">
        <v>46200</v>
      </c>
      <c r="G35">
        <v>46540</v>
      </c>
      <c r="H35">
        <v>46850</v>
      </c>
      <c r="I35">
        <v>47125</v>
      </c>
      <c r="J35">
        <v>47315</v>
      </c>
      <c r="L35">
        <v>47850</v>
      </c>
      <c r="O35">
        <v>48715</v>
      </c>
      <c r="R35">
        <v>49620</v>
      </c>
      <c r="S35">
        <v>5.37</v>
      </c>
    </row>
    <row r="36" spans="1:19">
      <c r="A36" t="s">
        <v>55</v>
      </c>
      <c r="B36">
        <v>27.15</v>
      </c>
      <c r="C36">
        <v>5337.48</v>
      </c>
      <c r="D36">
        <v>47629.31</v>
      </c>
      <c r="E36">
        <v>47770</v>
      </c>
      <c r="F36">
        <v>48235</v>
      </c>
      <c r="G36">
        <v>48565</v>
      </c>
      <c r="H36">
        <v>48855</v>
      </c>
      <c r="I36">
        <v>49180</v>
      </c>
      <c r="J36">
        <v>49380</v>
      </c>
      <c r="L36">
        <v>49955</v>
      </c>
      <c r="O36">
        <v>50900</v>
      </c>
      <c r="R36">
        <v>51850</v>
      </c>
      <c r="S36">
        <v>5.3739999999999997</v>
      </c>
    </row>
    <row r="37" spans="1:19">
      <c r="A37" t="s">
        <v>56</v>
      </c>
      <c r="B37">
        <v>28.66</v>
      </c>
      <c r="C37">
        <v>5629.62</v>
      </c>
      <c r="D37">
        <v>49983.65</v>
      </c>
      <c r="E37">
        <v>50465</v>
      </c>
      <c r="F37">
        <v>50985</v>
      </c>
      <c r="G37">
        <v>51340</v>
      </c>
      <c r="H37">
        <v>51650</v>
      </c>
      <c r="I37">
        <v>51975</v>
      </c>
      <c r="J37">
        <v>52205</v>
      </c>
      <c r="L37">
        <v>52705</v>
      </c>
      <c r="O37">
        <v>53710</v>
      </c>
      <c r="R37">
        <v>54710</v>
      </c>
      <c r="S37">
        <v>5.3879999999999999</v>
      </c>
    </row>
    <row r="38" spans="1:19">
      <c r="A38" t="s">
        <v>57</v>
      </c>
      <c r="B38">
        <v>28.22</v>
      </c>
      <c r="C38">
        <v>5546.41</v>
      </c>
      <c r="D38">
        <v>49292.99</v>
      </c>
      <c r="E38">
        <v>49640</v>
      </c>
      <c r="F38">
        <v>50170</v>
      </c>
      <c r="G38">
        <v>50530</v>
      </c>
      <c r="H38">
        <v>50870</v>
      </c>
      <c r="I38">
        <v>51180</v>
      </c>
      <c r="J38">
        <v>51430</v>
      </c>
      <c r="L38">
        <v>51905</v>
      </c>
      <c r="O38">
        <v>52880</v>
      </c>
      <c r="R38">
        <v>53865</v>
      </c>
      <c r="S38">
        <v>5.3730000000000002</v>
      </c>
    </row>
    <row r="39" spans="1:19">
      <c r="A39" t="s">
        <v>58</v>
      </c>
      <c r="B39">
        <v>29.55</v>
      </c>
      <c r="C39">
        <v>5807.42</v>
      </c>
      <c r="D39">
        <v>51804.52</v>
      </c>
      <c r="E39">
        <v>51990</v>
      </c>
      <c r="F39">
        <v>52585</v>
      </c>
      <c r="G39">
        <v>53040</v>
      </c>
      <c r="H39">
        <v>53460</v>
      </c>
      <c r="I39">
        <v>53835</v>
      </c>
      <c r="J39">
        <v>54080</v>
      </c>
      <c r="L39">
        <v>54560</v>
      </c>
      <c r="O39">
        <v>55340</v>
      </c>
      <c r="R39">
        <v>56375</v>
      </c>
      <c r="S39">
        <v>5.3719999999999999</v>
      </c>
    </row>
    <row r="40" spans="1:19">
      <c r="A40" t="s">
        <v>59</v>
      </c>
      <c r="B40">
        <v>29.52</v>
      </c>
      <c r="C40">
        <v>5810.97</v>
      </c>
      <c r="D40">
        <v>51855.94</v>
      </c>
      <c r="E40">
        <v>51955</v>
      </c>
      <c r="F40">
        <v>52570</v>
      </c>
      <c r="G40">
        <v>53140</v>
      </c>
      <c r="H40">
        <v>53580</v>
      </c>
      <c r="I40">
        <v>54015</v>
      </c>
      <c r="J40">
        <v>54365</v>
      </c>
      <c r="L40">
        <v>54740</v>
      </c>
      <c r="O40">
        <v>55300</v>
      </c>
      <c r="R40">
        <v>56330</v>
      </c>
      <c r="S40">
        <v>5.37</v>
      </c>
    </row>
    <row r="41" spans="1:19">
      <c r="A41" t="s">
        <v>60</v>
      </c>
      <c r="B41">
        <v>29.62</v>
      </c>
      <c r="C41">
        <v>5818.31</v>
      </c>
      <c r="D41">
        <v>51840.37</v>
      </c>
      <c r="E41">
        <v>52025</v>
      </c>
      <c r="F41">
        <v>52670</v>
      </c>
      <c r="G41">
        <v>53260</v>
      </c>
      <c r="H41">
        <v>53785</v>
      </c>
      <c r="I41">
        <v>54280</v>
      </c>
      <c r="J41">
        <v>54635</v>
      </c>
      <c r="L41">
        <v>55005</v>
      </c>
      <c r="O41">
        <v>55455</v>
      </c>
      <c r="R41">
        <v>56450</v>
      </c>
      <c r="S41">
        <v>5.3879999999999999</v>
      </c>
    </row>
    <row r="42" spans="1:19">
      <c r="A42" t="s">
        <v>61</v>
      </c>
      <c r="B42">
        <v>29.62</v>
      </c>
      <c r="C42">
        <v>5818.31</v>
      </c>
      <c r="D42">
        <v>51858.68</v>
      </c>
      <c r="E42">
        <v>52025</v>
      </c>
      <c r="F42">
        <v>52670</v>
      </c>
      <c r="G42">
        <v>53260</v>
      </c>
      <c r="H42">
        <v>53785</v>
      </c>
      <c r="I42">
        <v>54280</v>
      </c>
      <c r="J42">
        <v>54635</v>
      </c>
      <c r="L42">
        <v>55005</v>
      </c>
      <c r="O42">
        <v>55455</v>
      </c>
      <c r="R42">
        <v>56450</v>
      </c>
      <c r="S42">
        <v>5.3879999999999999</v>
      </c>
    </row>
    <row r="43" spans="1:19">
      <c r="A43" t="s">
        <v>62</v>
      </c>
      <c r="B43">
        <v>29.67</v>
      </c>
      <c r="C43">
        <v>5843.74</v>
      </c>
      <c r="D43">
        <v>52101.45</v>
      </c>
      <c r="E43">
        <v>52090</v>
      </c>
      <c r="F43">
        <v>52795</v>
      </c>
      <c r="G43">
        <v>53400</v>
      </c>
      <c r="H43">
        <v>53955</v>
      </c>
      <c r="I43">
        <v>54480</v>
      </c>
      <c r="J43">
        <v>54840</v>
      </c>
      <c r="L43">
        <v>55480</v>
      </c>
      <c r="O43">
        <v>55930</v>
      </c>
      <c r="R43">
        <v>56600</v>
      </c>
      <c r="S43">
        <v>5.3879999999999999</v>
      </c>
    </row>
    <row r="44" spans="1:19">
      <c r="A44" t="s">
        <v>63</v>
      </c>
      <c r="B44">
        <v>29.08</v>
      </c>
      <c r="C44">
        <v>5715.23</v>
      </c>
      <c r="D44">
        <v>51035.66</v>
      </c>
      <c r="E44">
        <v>50955</v>
      </c>
      <c r="F44">
        <v>51630</v>
      </c>
      <c r="G44">
        <v>52270</v>
      </c>
      <c r="H44">
        <v>52810</v>
      </c>
      <c r="I44">
        <v>53335</v>
      </c>
      <c r="J44">
        <v>53740</v>
      </c>
      <c r="L44">
        <v>54060</v>
      </c>
      <c r="O44">
        <v>54765</v>
      </c>
      <c r="R44">
        <v>55490</v>
      </c>
      <c r="S44">
        <v>5.391</v>
      </c>
    </row>
    <row r="45" spans="1:19">
      <c r="A45" t="s">
        <v>64</v>
      </c>
      <c r="B45">
        <v>29.72</v>
      </c>
      <c r="C45">
        <v>5827.57</v>
      </c>
      <c r="D45">
        <v>51777.96</v>
      </c>
      <c r="E45">
        <v>52040</v>
      </c>
      <c r="F45">
        <v>52715</v>
      </c>
      <c r="G45">
        <v>53330</v>
      </c>
      <c r="H45">
        <v>53835</v>
      </c>
      <c r="I45">
        <v>54320</v>
      </c>
      <c r="J45">
        <v>54665</v>
      </c>
      <c r="L45">
        <v>55045</v>
      </c>
      <c r="O45">
        <v>55495</v>
      </c>
      <c r="R45">
        <v>56490</v>
      </c>
      <c r="S45">
        <v>5.3890000000000002</v>
      </c>
    </row>
    <row r="46" spans="1:19">
      <c r="A46" t="s">
        <v>65</v>
      </c>
      <c r="B46">
        <v>29.16</v>
      </c>
      <c r="C46">
        <v>5730.69</v>
      </c>
      <c r="D46">
        <v>51058.51</v>
      </c>
      <c r="E46">
        <v>50958</v>
      </c>
      <c r="F46">
        <v>51750</v>
      </c>
      <c r="G46">
        <v>52355</v>
      </c>
      <c r="H46">
        <v>52885</v>
      </c>
      <c r="I46">
        <v>53395</v>
      </c>
      <c r="J46">
        <v>53755</v>
      </c>
      <c r="K46">
        <v>54115</v>
      </c>
      <c r="L46">
        <v>54345</v>
      </c>
      <c r="O46">
        <v>54855</v>
      </c>
      <c r="R46">
        <v>55570</v>
      </c>
      <c r="S46">
        <v>5.3970000000000002</v>
      </c>
    </row>
    <row r="47" spans="1:19">
      <c r="A47" t="s">
        <v>66</v>
      </c>
      <c r="B47">
        <v>31.12</v>
      </c>
      <c r="C47">
        <v>6117.39</v>
      </c>
      <c r="D47">
        <v>54536.81</v>
      </c>
      <c r="F47">
        <v>55290</v>
      </c>
      <c r="G47">
        <v>55915</v>
      </c>
      <c r="H47">
        <v>56480</v>
      </c>
      <c r="I47">
        <v>57010</v>
      </c>
      <c r="J47">
        <v>57370</v>
      </c>
      <c r="K47">
        <v>57625</v>
      </c>
      <c r="L47">
        <v>58060</v>
      </c>
      <c r="O47">
        <v>58530</v>
      </c>
      <c r="R47">
        <v>59185</v>
      </c>
      <c r="S47">
        <v>5.4039999999999999</v>
      </c>
    </row>
    <row r="48" spans="1:19">
      <c r="A48" t="s">
        <v>67</v>
      </c>
      <c r="B48">
        <v>32.590000000000003</v>
      </c>
      <c r="C48">
        <v>6382.09</v>
      </c>
      <c r="D48">
        <v>57072.77</v>
      </c>
      <c r="F48">
        <v>57620</v>
      </c>
      <c r="G48">
        <v>58250</v>
      </c>
      <c r="H48">
        <v>58825</v>
      </c>
      <c r="I48">
        <v>59365</v>
      </c>
      <c r="J48">
        <v>59830</v>
      </c>
      <c r="K48">
        <v>60150</v>
      </c>
      <c r="L48">
        <v>60475</v>
      </c>
      <c r="O48">
        <v>61110</v>
      </c>
      <c r="R48">
        <v>61925</v>
      </c>
      <c r="S48">
        <v>5.4009999999999998</v>
      </c>
    </row>
    <row r="49" spans="1:19">
      <c r="A49" t="s">
        <v>68</v>
      </c>
      <c r="B49">
        <v>34.450000000000003</v>
      </c>
      <c r="C49">
        <v>6766.72</v>
      </c>
      <c r="D49">
        <v>60364.45</v>
      </c>
      <c r="F49">
        <v>60870</v>
      </c>
      <c r="G49">
        <v>61485</v>
      </c>
      <c r="H49">
        <v>62055</v>
      </c>
      <c r="I49">
        <v>62605</v>
      </c>
      <c r="J49">
        <v>63075</v>
      </c>
      <c r="K49">
        <v>63360</v>
      </c>
      <c r="L49">
        <v>64030</v>
      </c>
      <c r="O49">
        <v>64480</v>
      </c>
      <c r="R49">
        <v>65485</v>
      </c>
      <c r="S49">
        <v>5.391</v>
      </c>
    </row>
    <row r="50" spans="1:19">
      <c r="A50" t="s">
        <v>69</v>
      </c>
      <c r="B50">
        <v>35.42</v>
      </c>
      <c r="C50">
        <v>6977.84</v>
      </c>
      <c r="D50">
        <v>62070.36</v>
      </c>
      <c r="F50">
        <v>62760</v>
      </c>
      <c r="G50">
        <v>63385</v>
      </c>
      <c r="H50">
        <v>63955</v>
      </c>
      <c r="I50">
        <v>64495</v>
      </c>
      <c r="J50">
        <v>64985</v>
      </c>
      <c r="K50">
        <v>65290</v>
      </c>
      <c r="L50">
        <v>65550</v>
      </c>
      <c r="O50">
        <v>66305</v>
      </c>
      <c r="R50">
        <v>67550</v>
      </c>
      <c r="S50">
        <v>5.3970000000000002</v>
      </c>
    </row>
    <row r="51" spans="1:19">
      <c r="A51" t="s">
        <v>70</v>
      </c>
      <c r="B51">
        <v>35.99</v>
      </c>
      <c r="C51">
        <v>7063.04</v>
      </c>
      <c r="D51">
        <v>62588.29</v>
      </c>
      <c r="F51">
        <v>63825</v>
      </c>
      <c r="G51">
        <v>64475</v>
      </c>
      <c r="H51">
        <v>65050</v>
      </c>
      <c r="I51">
        <v>65590</v>
      </c>
      <c r="J51">
        <v>66080</v>
      </c>
      <c r="K51">
        <v>66365</v>
      </c>
      <c r="L51">
        <v>66640</v>
      </c>
      <c r="O51">
        <v>67220</v>
      </c>
      <c r="R51">
        <v>68480</v>
      </c>
      <c r="S51">
        <v>5.3869999999999996</v>
      </c>
    </row>
    <row r="52" spans="1:19">
      <c r="A52" t="s">
        <v>71</v>
      </c>
      <c r="B52">
        <v>38.65</v>
      </c>
      <c r="C52">
        <v>7597.61</v>
      </c>
      <c r="D52">
        <v>67534.960000000006</v>
      </c>
      <c r="F52">
        <v>68480</v>
      </c>
      <c r="G52">
        <v>69225</v>
      </c>
      <c r="H52">
        <v>69930</v>
      </c>
      <c r="I52">
        <v>70535</v>
      </c>
      <c r="J52">
        <v>71115</v>
      </c>
      <c r="K52">
        <v>71640</v>
      </c>
      <c r="L52">
        <v>72310</v>
      </c>
      <c r="O52">
        <v>72835</v>
      </c>
      <c r="R52">
        <v>73500</v>
      </c>
      <c r="S52">
        <v>5.3879999999999999</v>
      </c>
    </row>
    <row r="53" spans="1:19">
      <c r="A53" t="s">
        <v>72</v>
      </c>
      <c r="B53">
        <v>35.32</v>
      </c>
      <c r="C53">
        <v>6988.32</v>
      </c>
      <c r="D53">
        <v>62446.74</v>
      </c>
      <c r="F53">
        <v>62425</v>
      </c>
      <c r="G53">
        <v>63105</v>
      </c>
      <c r="H53">
        <v>63785</v>
      </c>
      <c r="I53">
        <v>64400</v>
      </c>
      <c r="J53">
        <v>64970</v>
      </c>
      <c r="K53">
        <v>65500</v>
      </c>
      <c r="L53">
        <v>65900</v>
      </c>
      <c r="O53">
        <v>66470</v>
      </c>
      <c r="R53">
        <v>67200</v>
      </c>
      <c r="S53">
        <v>5.37</v>
      </c>
    </row>
    <row r="54" spans="1:19">
      <c r="A54" t="s">
        <v>73</v>
      </c>
      <c r="B54">
        <v>38.29</v>
      </c>
      <c r="C54">
        <v>7544.64</v>
      </c>
      <c r="D54">
        <v>67178.559999999998</v>
      </c>
      <c r="F54">
        <v>67760</v>
      </c>
      <c r="G54">
        <v>68505</v>
      </c>
      <c r="H54">
        <v>69280</v>
      </c>
      <c r="I54">
        <v>69965</v>
      </c>
      <c r="J54">
        <v>70545</v>
      </c>
      <c r="K54">
        <v>71075</v>
      </c>
      <c r="L54">
        <v>71665</v>
      </c>
      <c r="O54">
        <v>72415</v>
      </c>
      <c r="R54">
        <v>72915</v>
      </c>
      <c r="S54">
        <v>5.3719999999999999</v>
      </c>
    </row>
    <row r="55" spans="1:19">
      <c r="A55" t="s">
        <v>74</v>
      </c>
      <c r="B55">
        <v>38.630000000000003</v>
      </c>
      <c r="C55">
        <v>7607.08</v>
      </c>
      <c r="D55">
        <v>67839.69</v>
      </c>
      <c r="F55">
        <v>68365</v>
      </c>
      <c r="G55">
        <v>69090</v>
      </c>
      <c r="H55">
        <v>69890</v>
      </c>
      <c r="I55">
        <v>70610</v>
      </c>
      <c r="J55">
        <v>71235</v>
      </c>
      <c r="K55">
        <v>71765</v>
      </c>
      <c r="L55">
        <v>72315</v>
      </c>
      <c r="O55">
        <v>73065</v>
      </c>
      <c r="R55">
        <v>73665</v>
      </c>
      <c r="S55">
        <v>5.3780000000000001</v>
      </c>
    </row>
    <row r="56" spans="1:19">
      <c r="A56" t="s">
        <v>75</v>
      </c>
      <c r="B56">
        <v>39.549999999999997</v>
      </c>
      <c r="C56">
        <v>7767.5</v>
      </c>
      <c r="D56">
        <v>69288.350000000006</v>
      </c>
      <c r="F56">
        <v>69805</v>
      </c>
      <c r="G56">
        <v>70540</v>
      </c>
      <c r="H56">
        <v>71395</v>
      </c>
      <c r="I56">
        <v>72160</v>
      </c>
      <c r="J56">
        <v>72765</v>
      </c>
      <c r="K56">
        <v>73295</v>
      </c>
      <c r="L56">
        <v>73900</v>
      </c>
      <c r="O56">
        <v>74945</v>
      </c>
      <c r="R56">
        <v>76110</v>
      </c>
      <c r="S56">
        <v>5.37</v>
      </c>
    </row>
    <row r="57" spans="1:19">
      <c r="A57" t="s">
        <v>76</v>
      </c>
      <c r="B57">
        <v>41.12</v>
      </c>
      <c r="C57">
        <v>8084.2</v>
      </c>
      <c r="D57">
        <v>72442.77</v>
      </c>
      <c r="F57">
        <v>72660</v>
      </c>
      <c r="G57">
        <v>73510</v>
      </c>
      <c r="H57">
        <v>74370</v>
      </c>
      <c r="I57">
        <v>75165</v>
      </c>
      <c r="J57">
        <v>75885</v>
      </c>
      <c r="K57">
        <v>76415</v>
      </c>
      <c r="L57">
        <v>76970</v>
      </c>
      <c r="O57">
        <v>77720</v>
      </c>
      <c r="R57">
        <v>78445</v>
      </c>
      <c r="S57">
        <v>5.3789999999999996</v>
      </c>
    </row>
    <row r="58" spans="1:19">
      <c r="A58" t="s">
        <v>77</v>
      </c>
      <c r="B58">
        <v>40.729999999999997</v>
      </c>
      <c r="C58">
        <v>8014.52</v>
      </c>
      <c r="D58">
        <v>71516.37</v>
      </c>
      <c r="F58">
        <v>71800</v>
      </c>
      <c r="G58">
        <v>72660</v>
      </c>
      <c r="H58">
        <v>73535</v>
      </c>
      <c r="I58">
        <v>74315</v>
      </c>
      <c r="J58">
        <v>74940</v>
      </c>
      <c r="K58">
        <v>75470</v>
      </c>
      <c r="L58">
        <v>75930</v>
      </c>
      <c r="O58">
        <v>76800</v>
      </c>
      <c r="R58">
        <v>77825</v>
      </c>
      <c r="S58">
        <v>5.3780000000000001</v>
      </c>
    </row>
    <row r="59" spans="1:19">
      <c r="A59" t="s">
        <v>78</v>
      </c>
      <c r="B59">
        <v>41.95</v>
      </c>
      <c r="C59">
        <v>8218.59</v>
      </c>
      <c r="D59">
        <v>73127.23</v>
      </c>
      <c r="F59">
        <v>73915</v>
      </c>
      <c r="G59">
        <v>74800</v>
      </c>
      <c r="H59">
        <v>75795</v>
      </c>
      <c r="I59">
        <v>76685</v>
      </c>
      <c r="J59">
        <v>77460</v>
      </c>
      <c r="K59">
        <v>77990</v>
      </c>
      <c r="L59">
        <v>78445</v>
      </c>
      <c r="O59">
        <v>79245</v>
      </c>
      <c r="R59">
        <v>79565</v>
      </c>
      <c r="S59">
        <v>5.3810000000000002</v>
      </c>
    </row>
    <row r="60" spans="1:19">
      <c r="A60" t="s">
        <v>79</v>
      </c>
      <c r="B60">
        <v>39.51</v>
      </c>
      <c r="C60">
        <v>7789.98</v>
      </c>
      <c r="D60">
        <v>69531.87</v>
      </c>
      <c r="F60">
        <v>69600</v>
      </c>
      <c r="G60">
        <v>70360</v>
      </c>
      <c r="H60">
        <v>71400</v>
      </c>
      <c r="I60">
        <v>72225</v>
      </c>
      <c r="J60">
        <v>72895</v>
      </c>
      <c r="K60">
        <v>73425</v>
      </c>
      <c r="L60">
        <v>73975</v>
      </c>
      <c r="O60">
        <v>74880</v>
      </c>
      <c r="R60">
        <v>75430</v>
      </c>
      <c r="S60">
        <v>5.3719999999999999</v>
      </c>
    </row>
    <row r="61" spans="1:19">
      <c r="A61" t="s">
        <v>80</v>
      </c>
      <c r="B61">
        <v>39.39</v>
      </c>
      <c r="C61">
        <v>7728.29</v>
      </c>
      <c r="D61">
        <v>69737.06</v>
      </c>
      <c r="F61">
        <v>69165</v>
      </c>
      <c r="G61">
        <v>69925</v>
      </c>
      <c r="H61">
        <v>71010</v>
      </c>
      <c r="I61">
        <v>71820</v>
      </c>
      <c r="J61">
        <v>72640</v>
      </c>
      <c r="K61">
        <v>73250</v>
      </c>
      <c r="L61">
        <v>73810</v>
      </c>
      <c r="O61">
        <v>74560</v>
      </c>
      <c r="R61">
        <v>74860</v>
      </c>
      <c r="S61">
        <v>5.3719999999999999</v>
      </c>
    </row>
    <row r="62" spans="1:19">
      <c r="A62" t="s">
        <v>81</v>
      </c>
      <c r="B62">
        <v>38.14</v>
      </c>
      <c r="C62">
        <v>7523.6</v>
      </c>
      <c r="D62">
        <v>67171.27</v>
      </c>
      <c r="F62">
        <v>67180</v>
      </c>
      <c r="G62">
        <v>67865</v>
      </c>
      <c r="H62">
        <v>68915</v>
      </c>
      <c r="I62">
        <v>69720</v>
      </c>
      <c r="J62">
        <v>70450</v>
      </c>
      <c r="K62">
        <v>70980</v>
      </c>
      <c r="L62">
        <v>71470</v>
      </c>
      <c r="O62">
        <v>72370</v>
      </c>
      <c r="R62">
        <v>72670</v>
      </c>
      <c r="S62">
        <v>5.399</v>
      </c>
    </row>
    <row r="63" spans="1:19">
      <c r="A63" t="s">
        <v>82</v>
      </c>
      <c r="B63">
        <v>36.700000000000003</v>
      </c>
      <c r="C63">
        <v>7244.67</v>
      </c>
      <c r="D63">
        <v>64740.59</v>
      </c>
      <c r="F63">
        <v>64595</v>
      </c>
      <c r="G63">
        <v>65260</v>
      </c>
      <c r="H63">
        <v>66230</v>
      </c>
      <c r="I63">
        <v>66860</v>
      </c>
      <c r="J63">
        <v>67400</v>
      </c>
      <c r="K63">
        <v>67930</v>
      </c>
      <c r="L63">
        <v>68460</v>
      </c>
      <c r="O63">
        <v>69425</v>
      </c>
      <c r="R63">
        <v>69725</v>
      </c>
      <c r="S63">
        <v>5.3920000000000003</v>
      </c>
    </row>
    <row r="64" spans="1:19">
      <c r="A64" t="s">
        <v>83</v>
      </c>
      <c r="B64">
        <v>37.549999999999997</v>
      </c>
      <c r="C64">
        <v>7379.92</v>
      </c>
      <c r="D64">
        <v>65546.070000000007</v>
      </c>
      <c r="F64">
        <v>65990</v>
      </c>
      <c r="G64">
        <v>66690</v>
      </c>
      <c r="H64">
        <v>67680</v>
      </c>
      <c r="I64">
        <v>68385</v>
      </c>
      <c r="J64">
        <v>68990</v>
      </c>
      <c r="K64">
        <v>69500</v>
      </c>
      <c r="L64">
        <v>69885</v>
      </c>
      <c r="O64">
        <v>70635</v>
      </c>
      <c r="R64">
        <v>71095</v>
      </c>
      <c r="S64">
        <v>5.3760000000000003</v>
      </c>
    </row>
    <row r="65" spans="1:19">
      <c r="A65" t="s">
        <v>84</v>
      </c>
      <c r="B65">
        <v>37.15</v>
      </c>
      <c r="C65">
        <v>7338.79</v>
      </c>
      <c r="D65">
        <v>65261.48</v>
      </c>
      <c r="F65">
        <v>65415</v>
      </c>
      <c r="G65">
        <v>66130</v>
      </c>
      <c r="H65">
        <v>67045</v>
      </c>
      <c r="I65">
        <v>67715</v>
      </c>
      <c r="J65">
        <v>68320</v>
      </c>
      <c r="K65">
        <v>68880</v>
      </c>
      <c r="L65">
        <v>69215</v>
      </c>
      <c r="O65">
        <v>70300</v>
      </c>
      <c r="R65">
        <v>70675</v>
      </c>
      <c r="S65">
        <v>5.3710000000000004</v>
      </c>
    </row>
    <row r="66" spans="1:19">
      <c r="A66" t="s">
        <v>85</v>
      </c>
      <c r="B66">
        <v>36.409999999999997</v>
      </c>
      <c r="C66">
        <v>7183.7</v>
      </c>
      <c r="D66">
        <v>63779.82</v>
      </c>
      <c r="F66">
        <v>63975</v>
      </c>
      <c r="G66">
        <v>64715</v>
      </c>
      <c r="H66">
        <v>65585</v>
      </c>
      <c r="I66">
        <v>66275</v>
      </c>
      <c r="J66">
        <v>66880</v>
      </c>
      <c r="K66">
        <v>67435</v>
      </c>
      <c r="L66">
        <v>67775</v>
      </c>
      <c r="O66">
        <v>68625</v>
      </c>
      <c r="R66">
        <v>69160</v>
      </c>
      <c r="S66">
        <v>5.3760000000000003</v>
      </c>
    </row>
    <row r="67" spans="1:19">
      <c r="A67" t="s">
        <v>86</v>
      </c>
      <c r="B67">
        <v>40.549999999999997</v>
      </c>
      <c r="C67">
        <v>7959.63</v>
      </c>
      <c r="D67">
        <v>70783.679999999993</v>
      </c>
      <c r="F67">
        <v>71130</v>
      </c>
      <c r="G67">
        <v>71925</v>
      </c>
      <c r="H67">
        <v>72885</v>
      </c>
      <c r="I67">
        <v>73655</v>
      </c>
      <c r="J67">
        <v>74280</v>
      </c>
      <c r="K67">
        <v>74865</v>
      </c>
      <c r="L67">
        <v>75215</v>
      </c>
      <c r="O67">
        <v>76015</v>
      </c>
      <c r="R67">
        <v>76720</v>
      </c>
      <c r="S67">
        <v>5.3879999999999999</v>
      </c>
    </row>
    <row r="68" spans="1:19">
      <c r="A68" t="s">
        <v>87</v>
      </c>
      <c r="B68">
        <v>39.630000000000003</v>
      </c>
      <c r="C68">
        <v>7813.25</v>
      </c>
      <c r="D68">
        <v>69780.91</v>
      </c>
      <c r="F68">
        <v>69440</v>
      </c>
      <c r="G68">
        <v>70210</v>
      </c>
      <c r="H68">
        <v>71140</v>
      </c>
      <c r="I68">
        <v>71870</v>
      </c>
      <c r="J68">
        <v>72495</v>
      </c>
      <c r="K68">
        <v>73110</v>
      </c>
      <c r="L68">
        <v>73545</v>
      </c>
      <c r="O68">
        <v>74710</v>
      </c>
      <c r="R68">
        <v>75045</v>
      </c>
      <c r="S68">
        <v>5.3780000000000001</v>
      </c>
    </row>
    <row r="69" spans="1:19">
      <c r="A69" t="s">
        <v>88</v>
      </c>
      <c r="B69">
        <v>39.130000000000003</v>
      </c>
      <c r="C69">
        <v>7705.52</v>
      </c>
      <c r="D69">
        <v>68649</v>
      </c>
      <c r="F69">
        <v>68635</v>
      </c>
      <c r="G69">
        <v>69310</v>
      </c>
      <c r="H69">
        <v>70125</v>
      </c>
      <c r="I69">
        <v>70810</v>
      </c>
      <c r="J69">
        <v>71435</v>
      </c>
      <c r="K69">
        <v>72040</v>
      </c>
      <c r="L69">
        <v>72635</v>
      </c>
      <c r="O69">
        <v>73435</v>
      </c>
      <c r="R69">
        <v>74145</v>
      </c>
      <c r="S69">
        <v>5.3739999999999997</v>
      </c>
    </row>
    <row r="70" spans="1:19">
      <c r="A70" t="s">
        <v>89</v>
      </c>
      <c r="B70">
        <v>40.47</v>
      </c>
      <c r="C70">
        <v>7950.73</v>
      </c>
      <c r="D70">
        <v>70761.62</v>
      </c>
      <c r="F70">
        <v>71296.2</v>
      </c>
      <c r="G70">
        <v>71530</v>
      </c>
      <c r="H70">
        <v>72360</v>
      </c>
      <c r="I70">
        <v>73095</v>
      </c>
      <c r="J70">
        <v>73750</v>
      </c>
      <c r="K70">
        <v>74330</v>
      </c>
      <c r="L70">
        <v>74765</v>
      </c>
      <c r="O70">
        <v>75565</v>
      </c>
      <c r="R70">
        <v>76540</v>
      </c>
      <c r="S70">
        <v>5.367</v>
      </c>
    </row>
    <row r="71" spans="1:19">
      <c r="A71" t="s">
        <v>90</v>
      </c>
      <c r="B71">
        <v>40.47</v>
      </c>
      <c r="C71">
        <v>7950.73</v>
      </c>
      <c r="D71">
        <v>69523.28</v>
      </c>
      <c r="G71">
        <v>71530</v>
      </c>
      <c r="H71">
        <v>72360</v>
      </c>
      <c r="I71">
        <v>73095</v>
      </c>
      <c r="J71">
        <v>73750</v>
      </c>
      <c r="K71">
        <v>74330</v>
      </c>
      <c r="L71">
        <v>74765</v>
      </c>
      <c r="O71">
        <v>75565</v>
      </c>
      <c r="R71">
        <v>76540</v>
      </c>
      <c r="S71">
        <v>5.3559999999999999</v>
      </c>
    </row>
    <row r="72" spans="1:19">
      <c r="A72" t="s">
        <v>91</v>
      </c>
      <c r="B72">
        <v>39.75</v>
      </c>
      <c r="C72">
        <v>7809.93</v>
      </c>
      <c r="D72">
        <v>69330.44</v>
      </c>
      <c r="G72">
        <v>70380</v>
      </c>
      <c r="H72">
        <v>71205</v>
      </c>
      <c r="I72">
        <v>71935</v>
      </c>
      <c r="J72">
        <v>72560</v>
      </c>
      <c r="K72">
        <v>73145</v>
      </c>
      <c r="L72">
        <v>73585</v>
      </c>
      <c r="O72">
        <v>74385</v>
      </c>
      <c r="R72">
        <v>75230</v>
      </c>
      <c r="S72">
        <v>5.391</v>
      </c>
    </row>
    <row r="73" spans="1:19">
      <c r="A73" t="s">
        <v>92</v>
      </c>
      <c r="B73">
        <v>37.6</v>
      </c>
      <c r="C73">
        <v>7420.97</v>
      </c>
      <c r="D73">
        <v>66048.929999999993</v>
      </c>
      <c r="G73">
        <v>66550</v>
      </c>
      <c r="H73">
        <v>67320</v>
      </c>
      <c r="I73">
        <v>67980</v>
      </c>
      <c r="J73">
        <v>68580</v>
      </c>
      <c r="K73">
        <v>69165</v>
      </c>
      <c r="L73">
        <v>69605</v>
      </c>
      <c r="O73">
        <v>70405</v>
      </c>
      <c r="R73">
        <v>71335</v>
      </c>
      <c r="S73">
        <v>5.3869999999999996</v>
      </c>
    </row>
    <row r="74" spans="1:19">
      <c r="A74" t="s">
        <v>93</v>
      </c>
      <c r="B74">
        <v>37.54</v>
      </c>
      <c r="C74">
        <v>7395.06</v>
      </c>
      <c r="D74">
        <v>65895.23</v>
      </c>
      <c r="G74">
        <v>66305</v>
      </c>
      <c r="H74">
        <v>67075</v>
      </c>
      <c r="I74">
        <v>67745</v>
      </c>
      <c r="J74">
        <v>68340</v>
      </c>
      <c r="K74">
        <v>68995</v>
      </c>
      <c r="L74">
        <v>69450</v>
      </c>
      <c r="O74">
        <v>70250</v>
      </c>
      <c r="R74">
        <v>71085</v>
      </c>
      <c r="S74">
        <v>5.3739999999999997</v>
      </c>
    </row>
    <row r="75" spans="1:19">
      <c r="A75" t="s">
        <v>94</v>
      </c>
      <c r="B75">
        <v>39.08</v>
      </c>
      <c r="C75">
        <v>7694.79</v>
      </c>
      <c r="D75">
        <v>68714.73</v>
      </c>
      <c r="G75">
        <v>68840</v>
      </c>
      <c r="H75">
        <v>69625</v>
      </c>
      <c r="I75">
        <v>70365</v>
      </c>
      <c r="J75">
        <v>71020</v>
      </c>
      <c r="K75">
        <v>71670</v>
      </c>
      <c r="L75">
        <v>72290</v>
      </c>
      <c r="O75">
        <v>73220</v>
      </c>
      <c r="R75">
        <v>73775</v>
      </c>
      <c r="S75">
        <v>5.3620000000000001</v>
      </c>
    </row>
    <row r="76" spans="1:19">
      <c r="A76" t="s">
        <v>95</v>
      </c>
      <c r="B76">
        <v>38.409999999999997</v>
      </c>
      <c r="C76">
        <v>7582.02</v>
      </c>
      <c r="D76">
        <v>67776.289999999994</v>
      </c>
      <c r="G76">
        <v>67755</v>
      </c>
      <c r="H76">
        <v>68465</v>
      </c>
      <c r="I76">
        <v>69155</v>
      </c>
      <c r="J76">
        <v>69790</v>
      </c>
      <c r="K76">
        <v>70400</v>
      </c>
      <c r="L76">
        <v>70960</v>
      </c>
      <c r="O76">
        <v>71885</v>
      </c>
      <c r="R76">
        <v>72695</v>
      </c>
      <c r="S76">
        <v>5.3540000000000001</v>
      </c>
    </row>
    <row r="77" spans="1:19">
      <c r="A77" t="s">
        <v>96</v>
      </c>
      <c r="B77">
        <v>40.950000000000003</v>
      </c>
      <c r="C77">
        <v>8045.06</v>
      </c>
      <c r="D77">
        <v>71815.7</v>
      </c>
      <c r="G77">
        <v>72110</v>
      </c>
      <c r="H77">
        <v>72935</v>
      </c>
      <c r="I77">
        <v>73685</v>
      </c>
      <c r="J77">
        <v>74345</v>
      </c>
      <c r="K77">
        <v>75000</v>
      </c>
      <c r="L77">
        <v>75650</v>
      </c>
      <c r="O77">
        <v>76650</v>
      </c>
      <c r="R77">
        <v>77235</v>
      </c>
      <c r="S77">
        <v>5.3769999999999998</v>
      </c>
    </row>
    <row r="78" spans="1:19">
      <c r="A78" t="s">
        <v>97</v>
      </c>
      <c r="B78">
        <v>39.33</v>
      </c>
      <c r="C78">
        <v>7741.21</v>
      </c>
      <c r="D78">
        <v>68876.78</v>
      </c>
      <c r="G78">
        <v>69355</v>
      </c>
      <c r="H78">
        <v>70150</v>
      </c>
      <c r="I78">
        <v>70865</v>
      </c>
      <c r="J78">
        <v>71485</v>
      </c>
      <c r="K78">
        <v>71995</v>
      </c>
      <c r="L78">
        <v>72565</v>
      </c>
      <c r="O78">
        <v>73615</v>
      </c>
      <c r="R78">
        <v>74300</v>
      </c>
      <c r="S78">
        <v>5.3819999999999997</v>
      </c>
    </row>
    <row r="79" spans="1:19">
      <c r="A79" t="s">
        <v>98</v>
      </c>
      <c r="B79">
        <v>40</v>
      </c>
      <c r="C79">
        <v>7844.34</v>
      </c>
      <c r="D79">
        <v>69548.639999999999</v>
      </c>
      <c r="G79">
        <v>70410</v>
      </c>
      <c r="H79">
        <v>71205</v>
      </c>
      <c r="I79">
        <v>71895</v>
      </c>
      <c r="J79">
        <v>72510</v>
      </c>
      <c r="K79">
        <v>73105</v>
      </c>
      <c r="L79">
        <v>73675</v>
      </c>
      <c r="O79">
        <v>74675</v>
      </c>
      <c r="R79">
        <v>75370</v>
      </c>
      <c r="S79">
        <v>5.3890000000000002</v>
      </c>
    </row>
    <row r="80" spans="1:19">
      <c r="A80" t="s">
        <v>99</v>
      </c>
      <c r="B80">
        <v>40.17</v>
      </c>
      <c r="C80">
        <v>7897.59</v>
      </c>
      <c r="D80">
        <v>70270.05</v>
      </c>
      <c r="G80">
        <v>70800</v>
      </c>
      <c r="H80">
        <v>71625</v>
      </c>
      <c r="I80">
        <v>72340</v>
      </c>
      <c r="J80">
        <v>72970</v>
      </c>
      <c r="K80">
        <v>73580</v>
      </c>
      <c r="L80">
        <v>74090</v>
      </c>
      <c r="O80">
        <v>75090</v>
      </c>
      <c r="R80">
        <v>75875</v>
      </c>
      <c r="S80">
        <v>5.3860000000000001</v>
      </c>
    </row>
    <row r="81" spans="1:19">
      <c r="A81" t="s">
        <v>100</v>
      </c>
      <c r="B81">
        <v>38.14</v>
      </c>
      <c r="C81">
        <v>7519.36</v>
      </c>
      <c r="D81">
        <v>66833.3</v>
      </c>
      <c r="G81">
        <v>67170</v>
      </c>
      <c r="H81">
        <v>67965</v>
      </c>
      <c r="I81">
        <v>68655</v>
      </c>
      <c r="J81">
        <v>69265</v>
      </c>
      <c r="K81">
        <v>69810</v>
      </c>
      <c r="L81">
        <v>70335</v>
      </c>
      <c r="O81">
        <v>71360</v>
      </c>
      <c r="R81">
        <v>72020</v>
      </c>
      <c r="S81">
        <v>5.3760000000000003</v>
      </c>
    </row>
    <row r="82" spans="1:19">
      <c r="A82" t="s">
        <v>101</v>
      </c>
      <c r="B82">
        <v>36.08</v>
      </c>
      <c r="C82">
        <v>7122.08</v>
      </c>
      <c r="D82">
        <v>63181.52</v>
      </c>
      <c r="G82">
        <v>63560</v>
      </c>
      <c r="H82">
        <v>64340</v>
      </c>
      <c r="I82">
        <v>65030</v>
      </c>
      <c r="J82">
        <v>65605</v>
      </c>
      <c r="K82">
        <v>66160</v>
      </c>
      <c r="L82">
        <v>66670</v>
      </c>
      <c r="O82">
        <v>67695</v>
      </c>
      <c r="R82">
        <v>68230</v>
      </c>
      <c r="S82">
        <v>5.3929999999999998</v>
      </c>
    </row>
    <row r="83" spans="1:19">
      <c r="A83" t="s">
        <v>102</v>
      </c>
      <c r="B83">
        <v>35.75</v>
      </c>
      <c r="C83">
        <v>7042.24</v>
      </c>
      <c r="D83">
        <v>62874.15</v>
      </c>
      <c r="G83">
        <v>62920</v>
      </c>
      <c r="H83">
        <v>63685</v>
      </c>
      <c r="I83">
        <v>64370</v>
      </c>
      <c r="J83">
        <v>64945</v>
      </c>
      <c r="K83">
        <v>65480</v>
      </c>
      <c r="L83">
        <v>65985</v>
      </c>
      <c r="O83">
        <v>67010</v>
      </c>
      <c r="R83">
        <v>67500</v>
      </c>
      <c r="S83">
        <v>5.3929999999999998</v>
      </c>
    </row>
    <row r="84" spans="1:19">
      <c r="A84" t="s">
        <v>103</v>
      </c>
      <c r="B84">
        <v>34.76</v>
      </c>
      <c r="C84">
        <v>6856.48</v>
      </c>
      <c r="D84">
        <v>61089.73</v>
      </c>
      <c r="G84">
        <v>61130</v>
      </c>
      <c r="H84">
        <v>61845</v>
      </c>
      <c r="I84">
        <v>62505</v>
      </c>
      <c r="J84">
        <v>63060</v>
      </c>
      <c r="K84">
        <v>63515</v>
      </c>
      <c r="L84">
        <v>63970</v>
      </c>
      <c r="O84">
        <v>64995</v>
      </c>
      <c r="R84">
        <v>65645</v>
      </c>
      <c r="S84">
        <v>5.3940000000000001</v>
      </c>
    </row>
    <row r="85" spans="1:19">
      <c r="A85" t="s">
        <v>104</v>
      </c>
      <c r="B85">
        <v>36.21</v>
      </c>
      <c r="C85">
        <v>7122.1</v>
      </c>
      <c r="D85">
        <v>63356.94</v>
      </c>
      <c r="G85">
        <v>63660</v>
      </c>
      <c r="H85">
        <v>64365</v>
      </c>
      <c r="I85">
        <v>65040</v>
      </c>
      <c r="J85">
        <v>65565</v>
      </c>
      <c r="K85">
        <v>66025</v>
      </c>
      <c r="L85">
        <v>66425</v>
      </c>
      <c r="O85">
        <v>67450</v>
      </c>
      <c r="R85">
        <v>68330</v>
      </c>
      <c r="S85">
        <v>5.3929999999999998</v>
      </c>
    </row>
    <row r="86" spans="1:19">
      <c r="A86" t="s">
        <v>105</v>
      </c>
      <c r="B86">
        <v>36.67</v>
      </c>
      <c r="C86">
        <v>7213.86</v>
      </c>
      <c r="D86">
        <v>64257.24</v>
      </c>
      <c r="G86">
        <v>64355</v>
      </c>
      <c r="H86">
        <v>65055</v>
      </c>
      <c r="I86">
        <v>65730</v>
      </c>
      <c r="J86">
        <v>66285</v>
      </c>
      <c r="K86">
        <v>66805</v>
      </c>
      <c r="L86">
        <v>67255</v>
      </c>
      <c r="O86">
        <v>68280</v>
      </c>
      <c r="R86">
        <v>69100</v>
      </c>
      <c r="S86">
        <v>5.391</v>
      </c>
    </row>
    <row r="87" spans="1:19">
      <c r="A87" t="s">
        <v>106</v>
      </c>
      <c r="B87">
        <v>37.93</v>
      </c>
      <c r="C87">
        <v>7462.17</v>
      </c>
      <c r="D87">
        <v>66366.91</v>
      </c>
      <c r="G87">
        <v>66610</v>
      </c>
      <c r="H87">
        <v>67355</v>
      </c>
      <c r="I87">
        <v>68070</v>
      </c>
      <c r="J87">
        <v>68690</v>
      </c>
      <c r="K87">
        <v>69270</v>
      </c>
      <c r="L87">
        <v>69775</v>
      </c>
      <c r="O87">
        <v>70800</v>
      </c>
      <c r="R87">
        <v>71570</v>
      </c>
      <c r="S87">
        <v>5.3929999999999998</v>
      </c>
    </row>
    <row r="88" spans="1:19">
      <c r="A88" t="s">
        <v>107</v>
      </c>
      <c r="B88">
        <v>37.9</v>
      </c>
      <c r="C88">
        <v>7459.07</v>
      </c>
      <c r="D88">
        <v>66591.48</v>
      </c>
      <c r="G88">
        <v>66435</v>
      </c>
      <c r="H88">
        <v>67155</v>
      </c>
      <c r="I88">
        <v>67880</v>
      </c>
      <c r="J88">
        <v>68510</v>
      </c>
      <c r="K88">
        <v>69085</v>
      </c>
      <c r="L88">
        <v>69590</v>
      </c>
      <c r="O88">
        <v>70615</v>
      </c>
      <c r="R88">
        <v>71390</v>
      </c>
      <c r="S88">
        <v>5.3929999999999998</v>
      </c>
    </row>
    <row r="89" spans="1:19">
      <c r="A89" t="s">
        <v>108</v>
      </c>
      <c r="B89">
        <v>36.409999999999997</v>
      </c>
      <c r="C89">
        <v>7193.34</v>
      </c>
      <c r="D89">
        <v>64210.01</v>
      </c>
      <c r="G89">
        <v>63880</v>
      </c>
      <c r="H89">
        <v>64490</v>
      </c>
      <c r="I89">
        <v>65155</v>
      </c>
      <c r="J89">
        <v>65755</v>
      </c>
      <c r="K89">
        <v>66290</v>
      </c>
      <c r="L89">
        <v>66805</v>
      </c>
      <c r="O89">
        <v>67830</v>
      </c>
      <c r="R89">
        <v>68830</v>
      </c>
      <c r="S89">
        <v>5.3810000000000002</v>
      </c>
    </row>
    <row r="90" spans="1:19">
      <c r="A90" t="s">
        <v>109</v>
      </c>
      <c r="B90">
        <v>36.86</v>
      </c>
      <c r="C90">
        <v>7253.02</v>
      </c>
      <c r="D90">
        <v>64638.26</v>
      </c>
      <c r="G90">
        <v>64700</v>
      </c>
      <c r="H90">
        <v>65270</v>
      </c>
      <c r="I90">
        <v>65855</v>
      </c>
      <c r="J90">
        <v>66455</v>
      </c>
      <c r="K90">
        <v>66995</v>
      </c>
      <c r="L90">
        <v>67495</v>
      </c>
      <c r="O90">
        <v>68520</v>
      </c>
      <c r="R90">
        <v>69460</v>
      </c>
      <c r="S90">
        <v>5.3719999999999999</v>
      </c>
    </row>
    <row r="91" spans="1:19">
      <c r="A91" t="s">
        <v>110</v>
      </c>
      <c r="B91">
        <v>36.32</v>
      </c>
      <c r="C91">
        <v>7165.96</v>
      </c>
      <c r="D91">
        <v>63896.93</v>
      </c>
      <c r="G91">
        <v>64302.1</v>
      </c>
      <c r="H91">
        <v>64300</v>
      </c>
      <c r="I91">
        <v>64880</v>
      </c>
      <c r="J91">
        <v>65465</v>
      </c>
      <c r="K91">
        <v>65990</v>
      </c>
      <c r="L91">
        <v>66465</v>
      </c>
      <c r="M91">
        <v>66940</v>
      </c>
      <c r="O91">
        <v>67490</v>
      </c>
      <c r="R91">
        <v>68565</v>
      </c>
      <c r="S91">
        <v>5.3769999999999998</v>
      </c>
    </row>
    <row r="92" spans="1:19">
      <c r="A92" t="s">
        <v>111</v>
      </c>
      <c r="B92">
        <v>35.869999999999997</v>
      </c>
      <c r="C92">
        <v>7054.23</v>
      </c>
      <c r="D92">
        <v>62702.81</v>
      </c>
      <c r="H92">
        <v>63450</v>
      </c>
      <c r="I92">
        <v>63995</v>
      </c>
      <c r="J92">
        <v>64565</v>
      </c>
      <c r="K92">
        <v>65095</v>
      </c>
      <c r="L92">
        <v>65545</v>
      </c>
      <c r="M92">
        <v>65945</v>
      </c>
      <c r="O92">
        <v>66570</v>
      </c>
      <c r="R92">
        <v>67570</v>
      </c>
      <c r="S92">
        <v>5.3819999999999997</v>
      </c>
    </row>
    <row r="93" spans="1:19">
      <c r="A93" t="s">
        <v>112</v>
      </c>
      <c r="B93">
        <v>33.57</v>
      </c>
      <c r="C93">
        <v>6671.09</v>
      </c>
      <c r="D93">
        <v>59948.94</v>
      </c>
      <c r="H93">
        <v>59400</v>
      </c>
      <c r="I93">
        <v>59785</v>
      </c>
      <c r="J93">
        <v>60285</v>
      </c>
      <c r="K93">
        <v>60810</v>
      </c>
      <c r="L93">
        <v>61230</v>
      </c>
      <c r="M93">
        <v>61465</v>
      </c>
      <c r="O93">
        <v>62285</v>
      </c>
      <c r="R93">
        <v>63465</v>
      </c>
      <c r="S93">
        <v>5.3789999999999996</v>
      </c>
    </row>
    <row r="94" spans="1:19">
      <c r="A94" t="s">
        <v>113</v>
      </c>
      <c r="B94">
        <v>32.39</v>
      </c>
      <c r="C94">
        <v>6407.42</v>
      </c>
      <c r="D94">
        <v>57905.95</v>
      </c>
      <c r="H94">
        <v>57355</v>
      </c>
      <c r="I94">
        <v>57695</v>
      </c>
      <c r="J94">
        <v>58130</v>
      </c>
      <c r="K94">
        <v>58555</v>
      </c>
      <c r="L94">
        <v>58935</v>
      </c>
      <c r="M94">
        <v>59215</v>
      </c>
      <c r="O94">
        <v>60000</v>
      </c>
      <c r="R94">
        <v>61135</v>
      </c>
      <c r="S94">
        <v>5.3650000000000002</v>
      </c>
    </row>
    <row r="95" spans="1:19">
      <c r="A95" t="s">
        <v>114</v>
      </c>
      <c r="B95">
        <v>33.799999999999997</v>
      </c>
      <c r="C95">
        <v>6649.28</v>
      </c>
      <c r="D95">
        <v>59183.8</v>
      </c>
      <c r="H95">
        <v>59765</v>
      </c>
      <c r="I95">
        <v>60205</v>
      </c>
      <c r="J95">
        <v>60715</v>
      </c>
      <c r="K95">
        <v>61150</v>
      </c>
      <c r="L95">
        <v>61565</v>
      </c>
      <c r="M95">
        <v>61880</v>
      </c>
      <c r="O95">
        <v>62590</v>
      </c>
      <c r="R95">
        <v>63630</v>
      </c>
      <c r="S95">
        <v>5.3520000000000003</v>
      </c>
    </row>
    <row r="96" spans="1:19">
      <c r="A96" t="s">
        <v>115</v>
      </c>
      <c r="B96">
        <v>35.4</v>
      </c>
      <c r="C96">
        <v>6953.75</v>
      </c>
      <c r="D96">
        <v>61781.13</v>
      </c>
      <c r="H96">
        <v>62590</v>
      </c>
      <c r="I96">
        <v>63095</v>
      </c>
      <c r="J96">
        <v>63645</v>
      </c>
      <c r="K96">
        <v>64100</v>
      </c>
      <c r="L96">
        <v>64480</v>
      </c>
      <c r="M96">
        <v>64710</v>
      </c>
      <c r="O96">
        <v>65505</v>
      </c>
      <c r="R96">
        <v>66570</v>
      </c>
      <c r="S96">
        <v>5.3760000000000003</v>
      </c>
    </row>
    <row r="97" spans="1:19">
      <c r="A97" t="s">
        <v>116</v>
      </c>
      <c r="B97">
        <v>36.01</v>
      </c>
      <c r="C97">
        <v>7085.75</v>
      </c>
      <c r="D97">
        <v>63065.11</v>
      </c>
      <c r="H97">
        <v>63585</v>
      </c>
      <c r="I97">
        <v>64100</v>
      </c>
      <c r="J97">
        <v>64670</v>
      </c>
      <c r="K97">
        <v>65155</v>
      </c>
      <c r="L97">
        <v>65555</v>
      </c>
      <c r="M97">
        <v>65830</v>
      </c>
      <c r="O97">
        <v>66605</v>
      </c>
      <c r="R97">
        <v>67705</v>
      </c>
      <c r="S97">
        <v>5.3840000000000003</v>
      </c>
    </row>
    <row r="98" spans="1:19">
      <c r="A98" t="s">
        <v>117</v>
      </c>
      <c r="B98">
        <v>35.93</v>
      </c>
      <c r="C98">
        <v>7075.57</v>
      </c>
      <c r="D98">
        <v>63127.18</v>
      </c>
      <c r="H98">
        <v>63365</v>
      </c>
      <c r="I98">
        <v>63875</v>
      </c>
      <c r="J98">
        <v>64410</v>
      </c>
      <c r="K98">
        <v>64915</v>
      </c>
      <c r="L98">
        <v>65380</v>
      </c>
      <c r="M98">
        <v>65645</v>
      </c>
      <c r="O98">
        <v>66430</v>
      </c>
      <c r="R98">
        <v>67540</v>
      </c>
      <c r="S98">
        <v>5.3840000000000003</v>
      </c>
    </row>
    <row r="99" spans="1:19">
      <c r="A99" t="s">
        <v>118</v>
      </c>
      <c r="B99">
        <v>35.380000000000003</v>
      </c>
      <c r="C99">
        <v>6983.15</v>
      </c>
      <c r="D99">
        <v>62269.47</v>
      </c>
      <c r="H99">
        <v>62460</v>
      </c>
      <c r="I99">
        <v>62910</v>
      </c>
      <c r="J99">
        <v>63430</v>
      </c>
      <c r="K99">
        <v>63900</v>
      </c>
      <c r="L99">
        <v>64325</v>
      </c>
      <c r="M99">
        <v>64580</v>
      </c>
      <c r="O99">
        <v>65375</v>
      </c>
      <c r="R99">
        <v>66560</v>
      </c>
      <c r="S99">
        <v>5.3819999999999997</v>
      </c>
    </row>
    <row r="100" spans="1:19">
      <c r="A100" t="s">
        <v>119</v>
      </c>
      <c r="B100">
        <v>35.58</v>
      </c>
      <c r="C100">
        <v>7004.86</v>
      </c>
      <c r="D100">
        <v>62318.53</v>
      </c>
      <c r="H100">
        <v>62840</v>
      </c>
      <c r="I100">
        <v>63305</v>
      </c>
      <c r="J100">
        <v>63850</v>
      </c>
      <c r="K100">
        <v>64340</v>
      </c>
      <c r="L100">
        <v>64745</v>
      </c>
      <c r="M100">
        <v>65000</v>
      </c>
      <c r="O100">
        <v>65795</v>
      </c>
      <c r="R100">
        <v>66885</v>
      </c>
      <c r="S100">
        <v>5.3739999999999997</v>
      </c>
    </row>
    <row r="101" spans="1:19">
      <c r="A101" t="s">
        <v>120</v>
      </c>
      <c r="B101">
        <v>34.58</v>
      </c>
      <c r="C101">
        <v>6808.13</v>
      </c>
      <c r="D101">
        <v>60666.1</v>
      </c>
      <c r="H101">
        <v>60950</v>
      </c>
      <c r="I101">
        <v>61380</v>
      </c>
      <c r="J101">
        <v>61870</v>
      </c>
      <c r="K101">
        <v>62315</v>
      </c>
      <c r="L101">
        <v>62715</v>
      </c>
      <c r="M101">
        <v>63025</v>
      </c>
      <c r="O101">
        <v>63765</v>
      </c>
      <c r="R101">
        <v>64870</v>
      </c>
      <c r="S101">
        <v>5.367</v>
      </c>
    </row>
    <row r="102" spans="1:19">
      <c r="A102" t="s">
        <v>121</v>
      </c>
      <c r="B102">
        <v>36</v>
      </c>
      <c r="C102">
        <v>7077.99</v>
      </c>
      <c r="D102">
        <v>62995.51</v>
      </c>
      <c r="H102">
        <v>63480</v>
      </c>
      <c r="I102">
        <v>63970</v>
      </c>
      <c r="J102">
        <v>64515</v>
      </c>
      <c r="K102">
        <v>64990</v>
      </c>
      <c r="L102">
        <v>65420</v>
      </c>
      <c r="M102">
        <v>65725</v>
      </c>
      <c r="O102">
        <v>66470</v>
      </c>
      <c r="R102">
        <v>67520</v>
      </c>
      <c r="S102">
        <v>5.3789999999999996</v>
      </c>
    </row>
    <row r="103" spans="1:19">
      <c r="A103" t="s">
        <v>122</v>
      </c>
      <c r="B103">
        <v>35.07</v>
      </c>
      <c r="C103">
        <v>6910.09</v>
      </c>
      <c r="D103">
        <v>61504.7</v>
      </c>
      <c r="H103">
        <v>61835</v>
      </c>
      <c r="I103">
        <v>62325</v>
      </c>
      <c r="J103">
        <v>62845</v>
      </c>
      <c r="K103">
        <v>63310</v>
      </c>
      <c r="L103">
        <v>63740</v>
      </c>
      <c r="M103">
        <v>64045</v>
      </c>
      <c r="O103">
        <v>64790</v>
      </c>
      <c r="R103">
        <v>65840</v>
      </c>
      <c r="S103">
        <v>5.3710000000000004</v>
      </c>
    </row>
    <row r="104" spans="1:19">
      <c r="A104" t="s">
        <v>123</v>
      </c>
      <c r="B104">
        <v>37.67</v>
      </c>
      <c r="C104">
        <v>7413.7</v>
      </c>
      <c r="D104">
        <v>65934.12</v>
      </c>
      <c r="H104">
        <v>66495</v>
      </c>
      <c r="I104">
        <v>67030</v>
      </c>
      <c r="J104">
        <v>67630</v>
      </c>
      <c r="K104">
        <v>68185</v>
      </c>
      <c r="L104">
        <v>68720</v>
      </c>
      <c r="M104">
        <v>69055</v>
      </c>
      <c r="O104">
        <v>69770</v>
      </c>
      <c r="R104">
        <v>70670</v>
      </c>
      <c r="S104">
        <v>5.3630000000000004</v>
      </c>
    </row>
    <row r="105" spans="1:19">
      <c r="A105" t="s">
        <v>124</v>
      </c>
      <c r="B105">
        <v>37.15</v>
      </c>
      <c r="C105">
        <v>7320.52</v>
      </c>
      <c r="D105">
        <v>65299.839999999997</v>
      </c>
      <c r="H105">
        <v>65445</v>
      </c>
      <c r="I105">
        <v>65995</v>
      </c>
      <c r="J105">
        <v>66610</v>
      </c>
      <c r="K105">
        <v>67190</v>
      </c>
      <c r="L105">
        <v>67735</v>
      </c>
      <c r="M105">
        <v>68065</v>
      </c>
      <c r="O105">
        <v>68785</v>
      </c>
      <c r="R105">
        <v>69680</v>
      </c>
      <c r="S105">
        <v>5.3520000000000003</v>
      </c>
    </row>
    <row r="106" spans="1:19">
      <c r="A106" t="s">
        <v>125</v>
      </c>
      <c r="B106">
        <v>38.28</v>
      </c>
      <c r="C106">
        <v>7514.19</v>
      </c>
      <c r="D106">
        <v>66881.06</v>
      </c>
      <c r="H106">
        <v>67365</v>
      </c>
      <c r="I106">
        <v>67915</v>
      </c>
      <c r="J106">
        <v>68555</v>
      </c>
      <c r="K106">
        <v>69230</v>
      </c>
      <c r="L106">
        <v>69865</v>
      </c>
      <c r="M106">
        <v>70285</v>
      </c>
      <c r="O106">
        <v>70915</v>
      </c>
      <c r="R106">
        <v>71635</v>
      </c>
      <c r="S106">
        <v>5.367</v>
      </c>
    </row>
    <row r="107" spans="1:19">
      <c r="A107" t="s">
        <v>126</v>
      </c>
      <c r="B107">
        <v>39.97</v>
      </c>
      <c r="C107">
        <v>7840.55</v>
      </c>
      <c r="D107">
        <v>69360.399999999994</v>
      </c>
      <c r="H107">
        <v>70435</v>
      </c>
      <c r="I107">
        <v>70995</v>
      </c>
      <c r="J107">
        <v>71650</v>
      </c>
      <c r="K107">
        <v>72315</v>
      </c>
      <c r="L107">
        <v>72915</v>
      </c>
      <c r="M107">
        <v>73245</v>
      </c>
      <c r="O107">
        <v>73965</v>
      </c>
      <c r="R107">
        <v>74785</v>
      </c>
      <c r="S107">
        <v>5.375</v>
      </c>
    </row>
    <row r="108" spans="1:19">
      <c r="A108" t="s">
        <v>127</v>
      </c>
      <c r="B108">
        <v>39.47</v>
      </c>
      <c r="C108">
        <v>7780.91</v>
      </c>
      <c r="D108">
        <v>69575.16</v>
      </c>
      <c r="H108">
        <v>69500</v>
      </c>
      <c r="I108">
        <v>70060</v>
      </c>
      <c r="J108">
        <v>70720</v>
      </c>
      <c r="K108">
        <v>71440</v>
      </c>
      <c r="L108">
        <v>72100</v>
      </c>
      <c r="M108">
        <v>72585</v>
      </c>
      <c r="O108">
        <v>73150</v>
      </c>
      <c r="R108">
        <v>74020</v>
      </c>
      <c r="S108">
        <v>5.37</v>
      </c>
    </row>
    <row r="109" spans="1:19">
      <c r="A109" t="s">
        <v>128</v>
      </c>
      <c r="B109">
        <v>39.71</v>
      </c>
      <c r="C109">
        <v>7818.18</v>
      </c>
      <c r="D109">
        <v>69608.149999999994</v>
      </c>
      <c r="H109">
        <v>69815</v>
      </c>
      <c r="I109">
        <v>70390</v>
      </c>
      <c r="J109">
        <v>71060</v>
      </c>
      <c r="K109">
        <v>71790</v>
      </c>
      <c r="L109">
        <v>72440</v>
      </c>
      <c r="M109">
        <v>72860</v>
      </c>
      <c r="O109">
        <v>73490</v>
      </c>
      <c r="R109">
        <v>74320</v>
      </c>
      <c r="S109">
        <v>5.3630000000000004</v>
      </c>
    </row>
    <row r="110" spans="1:19">
      <c r="A110" t="s">
        <v>129</v>
      </c>
      <c r="B110">
        <v>38.270000000000003</v>
      </c>
      <c r="C110">
        <v>7543.13</v>
      </c>
      <c r="D110">
        <v>67337.02</v>
      </c>
      <c r="H110">
        <v>67205</v>
      </c>
      <c r="I110">
        <v>67780</v>
      </c>
      <c r="J110">
        <v>68385</v>
      </c>
      <c r="K110">
        <v>69105</v>
      </c>
      <c r="L110">
        <v>69745</v>
      </c>
      <c r="M110">
        <v>70165</v>
      </c>
      <c r="O110">
        <v>70795</v>
      </c>
      <c r="R110">
        <v>71595</v>
      </c>
      <c r="S110">
        <v>5.3659999999999997</v>
      </c>
    </row>
    <row r="111" spans="1:19">
      <c r="A111" t="s">
        <v>130</v>
      </c>
      <c r="B111">
        <v>39.46</v>
      </c>
      <c r="C111">
        <v>7751.25</v>
      </c>
      <c r="D111">
        <v>68931.149999999994</v>
      </c>
      <c r="H111">
        <v>69475</v>
      </c>
      <c r="I111">
        <v>70065</v>
      </c>
      <c r="J111">
        <v>70715</v>
      </c>
      <c r="K111">
        <v>71455</v>
      </c>
      <c r="L111">
        <v>72105</v>
      </c>
      <c r="M111">
        <v>72525</v>
      </c>
      <c r="O111">
        <v>73155</v>
      </c>
      <c r="R111">
        <v>73930</v>
      </c>
      <c r="S111">
        <v>5.3819999999999997</v>
      </c>
    </row>
    <row r="112" spans="1:19">
      <c r="A112" t="s">
        <v>131</v>
      </c>
      <c r="B112">
        <v>39.46</v>
      </c>
      <c r="C112">
        <v>7751.25</v>
      </c>
      <c r="D112">
        <v>69734.27</v>
      </c>
      <c r="H112">
        <v>69475</v>
      </c>
      <c r="I112">
        <v>70065</v>
      </c>
      <c r="J112">
        <v>70715</v>
      </c>
      <c r="K112">
        <v>71455</v>
      </c>
      <c r="L112">
        <v>72105</v>
      </c>
      <c r="M112">
        <v>72525</v>
      </c>
      <c r="O112">
        <v>73155</v>
      </c>
      <c r="R112">
        <v>73930</v>
      </c>
      <c r="S112">
        <v>5.3819999999999997</v>
      </c>
    </row>
    <row r="113" spans="1:19">
      <c r="A113" t="s">
        <v>132</v>
      </c>
      <c r="B113">
        <v>38.979999999999997</v>
      </c>
      <c r="C113">
        <v>7673.02</v>
      </c>
      <c r="D113">
        <v>68197.31</v>
      </c>
      <c r="H113">
        <v>68455</v>
      </c>
      <c r="I113">
        <v>69075</v>
      </c>
      <c r="J113">
        <v>69695</v>
      </c>
      <c r="K113">
        <v>70430</v>
      </c>
      <c r="L113">
        <v>71070</v>
      </c>
      <c r="M113">
        <v>71505</v>
      </c>
      <c r="O113">
        <v>72120</v>
      </c>
      <c r="R113">
        <v>72975</v>
      </c>
      <c r="S113">
        <v>5.3789999999999996</v>
      </c>
    </row>
    <row r="114" spans="1:19">
      <c r="A114" t="s">
        <v>133</v>
      </c>
      <c r="B114">
        <v>38.32</v>
      </c>
      <c r="C114">
        <v>7549.46</v>
      </c>
      <c r="D114">
        <v>67409.45</v>
      </c>
      <c r="H114">
        <v>67185</v>
      </c>
      <c r="I114">
        <v>67780</v>
      </c>
      <c r="J114">
        <v>68400</v>
      </c>
      <c r="K114">
        <v>69110</v>
      </c>
      <c r="L114">
        <v>69765</v>
      </c>
      <c r="M114">
        <v>70320</v>
      </c>
      <c r="O114">
        <v>70815</v>
      </c>
      <c r="R114">
        <v>71635</v>
      </c>
      <c r="S114">
        <v>5.3760000000000003</v>
      </c>
    </row>
    <row r="115" spans="1:19">
      <c r="A115" t="s">
        <v>134</v>
      </c>
      <c r="B115">
        <v>39.159999999999997</v>
      </c>
      <c r="C115">
        <v>7697.77</v>
      </c>
      <c r="D115">
        <v>68949.289999999994</v>
      </c>
      <c r="H115">
        <v>68675</v>
      </c>
      <c r="I115">
        <v>69345</v>
      </c>
      <c r="J115">
        <v>70005</v>
      </c>
      <c r="K115">
        <v>70765</v>
      </c>
      <c r="L115">
        <v>71430</v>
      </c>
      <c r="M115">
        <v>71985</v>
      </c>
      <c r="O115">
        <v>72480</v>
      </c>
      <c r="R115">
        <v>73190</v>
      </c>
      <c r="S115">
        <v>5.38</v>
      </c>
    </row>
    <row r="116" spans="1:19">
      <c r="A116" t="s">
        <v>135</v>
      </c>
      <c r="B116">
        <v>38.549999999999997</v>
      </c>
      <c r="C116">
        <v>7595.04</v>
      </c>
      <c r="D116">
        <v>67488.19</v>
      </c>
      <c r="H116">
        <v>67633.7</v>
      </c>
      <c r="I116">
        <v>68035</v>
      </c>
      <c r="J116">
        <v>68605</v>
      </c>
      <c r="K116">
        <v>69375</v>
      </c>
      <c r="L116">
        <v>70030</v>
      </c>
      <c r="M116">
        <v>70580</v>
      </c>
      <c r="N116">
        <v>71130</v>
      </c>
      <c r="O116">
        <v>71080</v>
      </c>
      <c r="R116">
        <v>72005</v>
      </c>
      <c r="S116">
        <v>5.3609999999999998</v>
      </c>
    </row>
    <row r="117" spans="1:19">
      <c r="A117" t="s">
        <v>136</v>
      </c>
      <c r="B117">
        <v>39.44</v>
      </c>
      <c r="C117">
        <v>7752.98</v>
      </c>
      <c r="D117">
        <v>69110.05</v>
      </c>
      <c r="I117">
        <v>69660</v>
      </c>
      <c r="J117">
        <v>70275</v>
      </c>
      <c r="K117">
        <v>71070</v>
      </c>
      <c r="L117">
        <v>71765</v>
      </c>
      <c r="M117">
        <v>72360</v>
      </c>
      <c r="N117">
        <v>72840</v>
      </c>
      <c r="O117">
        <v>73130</v>
      </c>
      <c r="R117">
        <v>73830</v>
      </c>
      <c r="S117">
        <v>5.37</v>
      </c>
    </row>
    <row r="118" spans="1:19">
      <c r="A118" t="s">
        <v>137</v>
      </c>
      <c r="B118">
        <v>40.17</v>
      </c>
      <c r="C118">
        <v>7897.93</v>
      </c>
      <c r="D118">
        <v>70469.100000000006</v>
      </c>
      <c r="I118">
        <v>71085</v>
      </c>
      <c r="J118">
        <v>71720</v>
      </c>
      <c r="K118">
        <v>72535</v>
      </c>
      <c r="L118">
        <v>73220</v>
      </c>
      <c r="M118">
        <v>73840</v>
      </c>
      <c r="N118">
        <v>74290</v>
      </c>
      <c r="O118">
        <v>74570</v>
      </c>
      <c r="R118">
        <v>75650</v>
      </c>
      <c r="S118">
        <v>5.37</v>
      </c>
    </row>
    <row r="119" spans="1:19">
      <c r="A119" t="s">
        <v>138</v>
      </c>
      <c r="B119">
        <v>40.67</v>
      </c>
      <c r="C119">
        <v>8001.43</v>
      </c>
      <c r="D119">
        <v>71091.23</v>
      </c>
      <c r="I119">
        <v>71890</v>
      </c>
      <c r="J119">
        <v>72545</v>
      </c>
      <c r="K119">
        <v>73365</v>
      </c>
      <c r="L119">
        <v>74055</v>
      </c>
      <c r="M119">
        <v>74660</v>
      </c>
      <c r="N119">
        <v>75180</v>
      </c>
      <c r="O119">
        <v>75405</v>
      </c>
      <c r="R119">
        <v>76520</v>
      </c>
      <c r="S119">
        <v>5.367</v>
      </c>
    </row>
    <row r="120" spans="1:19">
      <c r="A120" t="s">
        <v>139</v>
      </c>
      <c r="B120">
        <v>40.159999999999997</v>
      </c>
      <c r="C120">
        <v>7916.05</v>
      </c>
      <c r="D120">
        <v>70810.039999999994</v>
      </c>
      <c r="I120">
        <v>70960</v>
      </c>
      <c r="J120">
        <v>71585</v>
      </c>
      <c r="K120">
        <v>72405</v>
      </c>
      <c r="L120">
        <v>73070</v>
      </c>
      <c r="M120">
        <v>73635</v>
      </c>
      <c r="N120">
        <v>74155</v>
      </c>
      <c r="O120">
        <v>74420</v>
      </c>
      <c r="R120">
        <v>75575</v>
      </c>
      <c r="S120">
        <v>5.3540000000000001</v>
      </c>
    </row>
    <row r="121" spans="1:19">
      <c r="A121" t="s">
        <v>140</v>
      </c>
      <c r="B121">
        <v>39.42</v>
      </c>
      <c r="C121">
        <v>7774.99</v>
      </c>
      <c r="D121">
        <v>69079.89</v>
      </c>
      <c r="I121">
        <v>69755</v>
      </c>
      <c r="J121">
        <v>70335</v>
      </c>
      <c r="K121">
        <v>71125</v>
      </c>
      <c r="L121">
        <v>71770</v>
      </c>
      <c r="M121">
        <v>72330</v>
      </c>
      <c r="N121">
        <v>72855</v>
      </c>
      <c r="O121">
        <v>73120</v>
      </c>
      <c r="R121">
        <v>74375</v>
      </c>
      <c r="S121">
        <v>5.3479999999999999</v>
      </c>
    </row>
    <row r="122" spans="1:19">
      <c r="A122" t="s">
        <v>141</v>
      </c>
      <c r="B122">
        <v>39.590000000000003</v>
      </c>
      <c r="C122">
        <v>7801</v>
      </c>
      <c r="D122">
        <v>69635.22</v>
      </c>
      <c r="I122">
        <v>69875</v>
      </c>
      <c r="J122">
        <v>70390</v>
      </c>
      <c r="K122">
        <v>71135</v>
      </c>
      <c r="L122">
        <v>71760</v>
      </c>
      <c r="M122">
        <v>72350</v>
      </c>
      <c r="N122">
        <v>72880</v>
      </c>
      <c r="O122">
        <v>73210</v>
      </c>
      <c r="R122">
        <v>74530</v>
      </c>
      <c r="S122">
        <v>5.3579999999999997</v>
      </c>
    </row>
    <row r="123" spans="1:19">
      <c r="A123" t="s">
        <v>142</v>
      </c>
      <c r="B123">
        <v>38.43</v>
      </c>
      <c r="C123">
        <v>7566.01</v>
      </c>
      <c r="D123">
        <v>67268.17</v>
      </c>
      <c r="I123">
        <v>67735</v>
      </c>
      <c r="J123">
        <v>68210</v>
      </c>
      <c r="K123">
        <v>68850</v>
      </c>
      <c r="L123">
        <v>69405</v>
      </c>
      <c r="M123">
        <v>69935</v>
      </c>
      <c r="N123">
        <v>70405</v>
      </c>
      <c r="O123">
        <v>70855</v>
      </c>
      <c r="R123">
        <v>72185</v>
      </c>
      <c r="S123">
        <v>5.3449999999999998</v>
      </c>
    </row>
    <row r="124" spans="1:19">
      <c r="A124" t="s">
        <v>143</v>
      </c>
      <c r="B124">
        <v>38.450000000000003</v>
      </c>
      <c r="C124">
        <v>7589.16</v>
      </c>
      <c r="D124">
        <v>68409.17</v>
      </c>
      <c r="I124">
        <v>67875</v>
      </c>
      <c r="J124">
        <v>68410</v>
      </c>
      <c r="K124">
        <v>69085</v>
      </c>
      <c r="L124">
        <v>69640</v>
      </c>
      <c r="M124">
        <v>70145</v>
      </c>
      <c r="N124">
        <v>70690</v>
      </c>
      <c r="O124">
        <v>71140</v>
      </c>
      <c r="R124">
        <v>72395</v>
      </c>
      <c r="S124">
        <v>5.3460000000000001</v>
      </c>
    </row>
    <row r="125" spans="1:19">
      <c r="A125" t="s">
        <v>144</v>
      </c>
      <c r="B125">
        <v>37.9</v>
      </c>
      <c r="C125">
        <v>7479.56</v>
      </c>
      <c r="D125">
        <v>66699.28</v>
      </c>
      <c r="I125">
        <v>66860</v>
      </c>
      <c r="J125">
        <v>67400</v>
      </c>
      <c r="K125">
        <v>67995</v>
      </c>
      <c r="L125">
        <v>68535</v>
      </c>
      <c r="M125">
        <v>69045</v>
      </c>
      <c r="N125">
        <v>69570</v>
      </c>
      <c r="O125">
        <v>70035</v>
      </c>
      <c r="R125">
        <v>71310</v>
      </c>
      <c r="S125">
        <v>5.3250000000000002</v>
      </c>
    </row>
    <row r="126" spans="1:19">
      <c r="A126" t="s">
        <v>145</v>
      </c>
      <c r="B126">
        <v>37.299999999999997</v>
      </c>
      <c r="C126">
        <v>7345.02</v>
      </c>
      <c r="D126">
        <v>65426.47</v>
      </c>
      <c r="I126">
        <v>65640</v>
      </c>
      <c r="J126">
        <v>66190</v>
      </c>
      <c r="K126">
        <v>66805</v>
      </c>
      <c r="L126">
        <v>67310</v>
      </c>
      <c r="M126">
        <v>67815</v>
      </c>
      <c r="N126">
        <v>68335</v>
      </c>
      <c r="O126">
        <v>68810</v>
      </c>
      <c r="R126">
        <v>70075</v>
      </c>
      <c r="S126">
        <v>5.34</v>
      </c>
    </row>
    <row r="127" spans="1:19">
      <c r="A127" t="s">
        <v>146</v>
      </c>
      <c r="B127">
        <v>37.979999999999997</v>
      </c>
      <c r="C127">
        <v>7476.55</v>
      </c>
      <c r="D127">
        <v>66765.47</v>
      </c>
      <c r="I127">
        <v>66865</v>
      </c>
      <c r="J127">
        <v>67460</v>
      </c>
      <c r="K127">
        <v>68050</v>
      </c>
      <c r="L127">
        <v>68550</v>
      </c>
      <c r="M127">
        <v>69065</v>
      </c>
      <c r="N127">
        <v>69555</v>
      </c>
      <c r="O127">
        <v>70055</v>
      </c>
      <c r="R127">
        <v>71285</v>
      </c>
      <c r="S127">
        <v>5.3369999999999997</v>
      </c>
    </row>
    <row r="128" spans="1:19">
      <c r="A128" t="s">
        <v>147</v>
      </c>
      <c r="B128">
        <v>36.64</v>
      </c>
      <c r="C128">
        <v>7216.05</v>
      </c>
      <c r="D128">
        <v>64399.360000000001</v>
      </c>
      <c r="I128">
        <v>64475</v>
      </c>
      <c r="J128">
        <v>65055</v>
      </c>
      <c r="K128">
        <v>65605</v>
      </c>
      <c r="L128">
        <v>66065</v>
      </c>
      <c r="M128">
        <v>66505</v>
      </c>
      <c r="N128">
        <v>66980</v>
      </c>
      <c r="O128">
        <v>67425</v>
      </c>
      <c r="R128">
        <v>68870</v>
      </c>
      <c r="S128">
        <v>5.2949999999999999</v>
      </c>
    </row>
    <row r="129" spans="1:19">
      <c r="A129" t="s">
        <v>148</v>
      </c>
      <c r="B129">
        <v>36.64</v>
      </c>
      <c r="C129">
        <v>7216.05</v>
      </c>
      <c r="D129">
        <v>64859.23</v>
      </c>
      <c r="I129">
        <v>64475</v>
      </c>
      <c r="J129">
        <v>65055</v>
      </c>
      <c r="K129">
        <v>65605</v>
      </c>
      <c r="L129">
        <v>66065</v>
      </c>
      <c r="M129">
        <v>66505</v>
      </c>
      <c r="N129">
        <v>66980</v>
      </c>
      <c r="O129">
        <v>67425</v>
      </c>
      <c r="R129">
        <v>68870</v>
      </c>
      <c r="S129">
        <v>5.2949999999999999</v>
      </c>
    </row>
    <row r="130" spans="1:19">
      <c r="A130" t="s">
        <v>149</v>
      </c>
      <c r="B130">
        <v>37.04</v>
      </c>
      <c r="C130">
        <v>7287.99</v>
      </c>
      <c r="D130">
        <v>64951.64</v>
      </c>
      <c r="I130">
        <v>65100</v>
      </c>
      <c r="J130">
        <v>65675</v>
      </c>
      <c r="K130">
        <v>66260</v>
      </c>
      <c r="L130">
        <v>66745</v>
      </c>
      <c r="M130">
        <v>67215</v>
      </c>
      <c r="N130">
        <v>67580</v>
      </c>
      <c r="O130">
        <v>68030</v>
      </c>
      <c r="R130">
        <v>69490</v>
      </c>
      <c r="S130">
        <v>5.2619999999999996</v>
      </c>
    </row>
    <row r="131" spans="1:19">
      <c r="A131" t="s">
        <v>150</v>
      </c>
      <c r="B131">
        <v>36.58</v>
      </c>
      <c r="C131">
        <v>7196.67</v>
      </c>
      <c r="D131">
        <v>64042.53</v>
      </c>
      <c r="I131">
        <v>64260</v>
      </c>
      <c r="J131">
        <v>64810</v>
      </c>
      <c r="K131">
        <v>65365</v>
      </c>
      <c r="L131">
        <v>65830</v>
      </c>
      <c r="M131">
        <v>66290</v>
      </c>
      <c r="N131">
        <v>66815</v>
      </c>
      <c r="O131">
        <v>67560</v>
      </c>
      <c r="R131">
        <v>69315</v>
      </c>
      <c r="S131">
        <v>5.2910000000000004</v>
      </c>
    </row>
    <row r="132" spans="1:19">
      <c r="A132" t="s">
        <v>151</v>
      </c>
      <c r="B132">
        <v>33.765000000000001</v>
      </c>
      <c r="C132">
        <v>6668.58</v>
      </c>
      <c r="D132">
        <v>59955.9</v>
      </c>
      <c r="I132">
        <v>59145</v>
      </c>
      <c r="J132">
        <v>59590</v>
      </c>
      <c r="K132">
        <v>60085</v>
      </c>
      <c r="L132">
        <v>60510</v>
      </c>
      <c r="M132">
        <v>60945</v>
      </c>
      <c r="N132">
        <v>61400</v>
      </c>
      <c r="O132">
        <v>61950</v>
      </c>
      <c r="R132">
        <v>63855</v>
      </c>
      <c r="S132">
        <v>5.3170000000000002</v>
      </c>
    </row>
    <row r="133" spans="1:19">
      <c r="A133" t="s">
        <v>152</v>
      </c>
      <c r="B133">
        <v>35.299999999999997</v>
      </c>
      <c r="C133">
        <v>6957.28</v>
      </c>
      <c r="D133">
        <v>61961.49</v>
      </c>
      <c r="I133">
        <v>62055</v>
      </c>
      <c r="J133">
        <v>62550</v>
      </c>
      <c r="K133">
        <v>63065</v>
      </c>
      <c r="L133">
        <v>63505</v>
      </c>
      <c r="M133">
        <v>63945</v>
      </c>
      <c r="N133">
        <v>64420</v>
      </c>
      <c r="O133">
        <v>64920</v>
      </c>
      <c r="R133">
        <v>66915</v>
      </c>
      <c r="S133">
        <v>5.32</v>
      </c>
    </row>
    <row r="134" spans="1:19">
      <c r="A134" t="s">
        <v>153</v>
      </c>
      <c r="B134">
        <v>34.71</v>
      </c>
      <c r="C134">
        <v>6839.1</v>
      </c>
      <c r="D134">
        <v>60810.05</v>
      </c>
      <c r="I134">
        <v>60940</v>
      </c>
      <c r="J134">
        <v>61430</v>
      </c>
      <c r="K134">
        <v>61935</v>
      </c>
      <c r="L134">
        <v>62385</v>
      </c>
      <c r="M134">
        <v>62825</v>
      </c>
      <c r="N134">
        <v>63280</v>
      </c>
      <c r="O134">
        <v>63775</v>
      </c>
      <c r="R134">
        <v>65725</v>
      </c>
      <c r="S134">
        <v>5.327</v>
      </c>
    </row>
    <row r="135" spans="1:19">
      <c r="A135" t="s">
        <v>154</v>
      </c>
      <c r="B135">
        <v>34.979999999999997</v>
      </c>
      <c r="C135">
        <v>6890.6</v>
      </c>
      <c r="D135">
        <v>61490.26</v>
      </c>
      <c r="I135">
        <v>61365</v>
      </c>
      <c r="J135">
        <v>61845</v>
      </c>
      <c r="K135">
        <v>62425</v>
      </c>
      <c r="L135">
        <v>62900</v>
      </c>
      <c r="M135">
        <v>63355</v>
      </c>
      <c r="N135">
        <v>63810</v>
      </c>
      <c r="O135">
        <v>64305</v>
      </c>
      <c r="R135">
        <v>66165</v>
      </c>
      <c r="S135">
        <v>5.3259999999999996</v>
      </c>
    </row>
    <row r="136" spans="1:19">
      <c r="A136" t="s">
        <v>155</v>
      </c>
      <c r="B136">
        <v>34.14</v>
      </c>
      <c r="C136">
        <v>6746.36</v>
      </c>
      <c r="D136">
        <v>60330.17</v>
      </c>
      <c r="I136">
        <v>61024.2</v>
      </c>
      <c r="J136">
        <v>60325</v>
      </c>
      <c r="K136">
        <v>60910</v>
      </c>
      <c r="L136">
        <v>61375</v>
      </c>
      <c r="M136">
        <v>61840</v>
      </c>
      <c r="N136">
        <v>62315</v>
      </c>
      <c r="O136">
        <v>62825</v>
      </c>
      <c r="R136">
        <v>64675</v>
      </c>
      <c r="S136">
        <v>5.3230000000000004</v>
      </c>
    </row>
    <row r="137" spans="1:19">
      <c r="A137" t="s">
        <v>156</v>
      </c>
      <c r="B137">
        <v>36</v>
      </c>
      <c r="C137">
        <v>7084.65</v>
      </c>
      <c r="D137">
        <v>63304.57</v>
      </c>
      <c r="J137">
        <v>63695</v>
      </c>
      <c r="K137">
        <v>64310</v>
      </c>
      <c r="L137">
        <v>64810</v>
      </c>
      <c r="M137">
        <v>65270</v>
      </c>
      <c r="N137">
        <v>65770</v>
      </c>
      <c r="O137">
        <v>66280</v>
      </c>
      <c r="R137">
        <v>68160</v>
      </c>
      <c r="S137">
        <v>5.3719999999999999</v>
      </c>
    </row>
    <row r="138" spans="1:19">
      <c r="A138" t="s">
        <v>157</v>
      </c>
      <c r="B138">
        <v>35.22</v>
      </c>
      <c r="C138">
        <v>6944.42</v>
      </c>
      <c r="D138">
        <v>61990.58</v>
      </c>
      <c r="J138">
        <v>62185</v>
      </c>
      <c r="K138">
        <v>62800</v>
      </c>
      <c r="L138">
        <v>63250</v>
      </c>
      <c r="M138">
        <v>63715</v>
      </c>
      <c r="N138">
        <v>64200</v>
      </c>
      <c r="O138">
        <v>64710</v>
      </c>
      <c r="R138">
        <v>66565</v>
      </c>
      <c r="S138">
        <v>5.3639999999999999</v>
      </c>
    </row>
    <row r="139" spans="1:19">
      <c r="A139" t="s">
        <v>158</v>
      </c>
      <c r="B139">
        <v>34.44</v>
      </c>
      <c r="C139">
        <v>6703.36</v>
      </c>
      <c r="D139">
        <v>59906.28</v>
      </c>
      <c r="J139">
        <v>59825</v>
      </c>
      <c r="K139">
        <v>60450</v>
      </c>
      <c r="L139">
        <v>60880</v>
      </c>
      <c r="M139">
        <v>61315</v>
      </c>
      <c r="N139">
        <v>61760</v>
      </c>
      <c r="O139">
        <v>62245</v>
      </c>
      <c r="R139">
        <v>64215</v>
      </c>
      <c r="S139">
        <v>5.3529999999999998</v>
      </c>
    </row>
    <row r="140" spans="1:19">
      <c r="A140" t="s">
        <v>159</v>
      </c>
      <c r="B140">
        <v>34.44</v>
      </c>
      <c r="C140">
        <v>6703.36</v>
      </c>
      <c r="D140">
        <v>58348.42</v>
      </c>
      <c r="J140">
        <v>59825</v>
      </c>
      <c r="K140">
        <v>60450</v>
      </c>
      <c r="L140">
        <v>60880</v>
      </c>
      <c r="M140">
        <v>61315</v>
      </c>
      <c r="N140">
        <v>61760</v>
      </c>
      <c r="O140">
        <v>62245</v>
      </c>
      <c r="R140">
        <v>64215</v>
      </c>
      <c r="S140">
        <v>5.3380000000000001</v>
      </c>
    </row>
    <row r="141" spans="1:19">
      <c r="A141" t="s">
        <v>160</v>
      </c>
      <c r="B141">
        <v>32.200000000000003</v>
      </c>
      <c r="C141">
        <v>6341.63</v>
      </c>
      <c r="D141">
        <v>56533.62</v>
      </c>
      <c r="J141">
        <v>56685</v>
      </c>
      <c r="K141">
        <v>57290</v>
      </c>
      <c r="L141">
        <v>57695</v>
      </c>
      <c r="M141">
        <v>58100</v>
      </c>
      <c r="N141">
        <v>58540</v>
      </c>
      <c r="O141">
        <v>59025</v>
      </c>
      <c r="R141">
        <v>60785</v>
      </c>
      <c r="S141">
        <v>5.3490000000000002</v>
      </c>
    </row>
    <row r="142" spans="1:19">
      <c r="A142" t="s">
        <v>161</v>
      </c>
      <c r="B142">
        <v>32.159999999999997</v>
      </c>
      <c r="C142">
        <v>6334.17</v>
      </c>
      <c r="D142">
        <v>56315.77</v>
      </c>
      <c r="J142">
        <v>56755</v>
      </c>
      <c r="K142">
        <v>57360</v>
      </c>
      <c r="L142">
        <v>57755</v>
      </c>
      <c r="M142">
        <v>58205</v>
      </c>
      <c r="N142">
        <v>58640</v>
      </c>
      <c r="O142">
        <v>59125</v>
      </c>
      <c r="R142">
        <v>60770</v>
      </c>
      <c r="S142">
        <v>5.3630000000000004</v>
      </c>
    </row>
    <row r="143" spans="1:19">
      <c r="A143" t="s">
        <v>162</v>
      </c>
      <c r="B143">
        <v>32.96</v>
      </c>
      <c r="C143">
        <v>6486.89</v>
      </c>
      <c r="D143">
        <v>57780.4</v>
      </c>
      <c r="J143">
        <v>58160</v>
      </c>
      <c r="K143">
        <v>58770</v>
      </c>
      <c r="L143">
        <v>59165</v>
      </c>
      <c r="M143">
        <v>59590</v>
      </c>
      <c r="N143">
        <v>60025</v>
      </c>
      <c r="O143">
        <v>60510</v>
      </c>
      <c r="R143">
        <v>62210</v>
      </c>
      <c r="S143">
        <v>5.3250000000000002</v>
      </c>
    </row>
    <row r="144" spans="1:19">
      <c r="A144" t="s">
        <v>163</v>
      </c>
      <c r="B144">
        <v>32.67</v>
      </c>
      <c r="C144">
        <v>6446.39</v>
      </c>
      <c r="D144">
        <v>57461.96</v>
      </c>
      <c r="J144">
        <v>57625</v>
      </c>
      <c r="K144">
        <v>58230</v>
      </c>
      <c r="L144">
        <v>58630</v>
      </c>
      <c r="M144">
        <v>59025</v>
      </c>
      <c r="N144">
        <v>59460</v>
      </c>
      <c r="O144">
        <v>59945</v>
      </c>
      <c r="R144">
        <v>61700</v>
      </c>
      <c r="S144">
        <v>5.33</v>
      </c>
    </row>
    <row r="145" spans="1:19">
      <c r="A145" t="s">
        <v>164</v>
      </c>
      <c r="B145">
        <v>32.700000000000003</v>
      </c>
      <c r="C145">
        <v>6446.81</v>
      </c>
      <c r="D145">
        <v>57570</v>
      </c>
      <c r="J145">
        <v>57580</v>
      </c>
      <c r="K145">
        <v>58185</v>
      </c>
      <c r="L145">
        <v>58590</v>
      </c>
      <c r="M145">
        <v>58980</v>
      </c>
      <c r="N145">
        <v>59415</v>
      </c>
      <c r="O145">
        <v>59900</v>
      </c>
      <c r="R145">
        <v>61400</v>
      </c>
      <c r="S145">
        <v>5.3179999999999996</v>
      </c>
    </row>
    <row r="146" spans="1:19">
      <c r="A146" t="s">
        <v>165</v>
      </c>
      <c r="B146">
        <v>32.85</v>
      </c>
      <c r="C146">
        <v>6475.18</v>
      </c>
      <c r="D146">
        <v>57932.87</v>
      </c>
      <c r="J146">
        <v>57845</v>
      </c>
      <c r="K146">
        <v>58440</v>
      </c>
      <c r="L146">
        <v>58850</v>
      </c>
      <c r="M146">
        <v>59265</v>
      </c>
      <c r="N146">
        <v>59700</v>
      </c>
      <c r="O146">
        <v>60185</v>
      </c>
      <c r="R146">
        <v>61885</v>
      </c>
      <c r="S146">
        <v>5.3460000000000001</v>
      </c>
    </row>
    <row r="147" spans="1:19">
      <c r="A147" t="s">
        <v>166</v>
      </c>
      <c r="B147">
        <v>36.15</v>
      </c>
      <c r="C147">
        <v>7118.13</v>
      </c>
      <c r="D147">
        <v>63574.89</v>
      </c>
      <c r="J147">
        <v>63700</v>
      </c>
      <c r="K147">
        <v>64355</v>
      </c>
      <c r="L147">
        <v>64815</v>
      </c>
      <c r="M147">
        <v>65245</v>
      </c>
      <c r="N147">
        <v>65715</v>
      </c>
      <c r="O147">
        <v>66210</v>
      </c>
      <c r="R147">
        <v>68125</v>
      </c>
      <c r="S147">
        <v>5.3630000000000004</v>
      </c>
    </row>
    <row r="148" spans="1:19">
      <c r="A148" t="s">
        <v>167</v>
      </c>
      <c r="B148">
        <v>37.17</v>
      </c>
      <c r="C148">
        <v>7298.52</v>
      </c>
      <c r="D148">
        <v>64940.02</v>
      </c>
      <c r="J148">
        <v>65450</v>
      </c>
      <c r="K148">
        <v>66130</v>
      </c>
      <c r="L148">
        <v>66620</v>
      </c>
      <c r="M148">
        <v>67070</v>
      </c>
      <c r="N148">
        <v>67540</v>
      </c>
      <c r="O148">
        <v>68065</v>
      </c>
      <c r="R148">
        <v>69975</v>
      </c>
      <c r="S148">
        <v>5.3570000000000002</v>
      </c>
    </row>
    <row r="149" spans="1:19">
      <c r="A149" t="s">
        <v>168</v>
      </c>
      <c r="B149">
        <v>36.840000000000003</v>
      </c>
      <c r="C149">
        <v>7256.41</v>
      </c>
      <c r="D149">
        <v>64635.08</v>
      </c>
      <c r="J149">
        <v>64730</v>
      </c>
      <c r="K149">
        <v>65400</v>
      </c>
      <c r="L149">
        <v>65880</v>
      </c>
      <c r="M149">
        <v>66335</v>
      </c>
      <c r="N149">
        <v>66805</v>
      </c>
      <c r="O149">
        <v>67330</v>
      </c>
      <c r="R149">
        <v>69295</v>
      </c>
      <c r="S149">
        <v>5.3419999999999996</v>
      </c>
    </row>
    <row r="150" spans="1:19">
      <c r="A150" t="s">
        <v>169</v>
      </c>
      <c r="B150">
        <v>36.22</v>
      </c>
      <c r="C150">
        <v>7136.05</v>
      </c>
      <c r="D150">
        <v>63513.96</v>
      </c>
      <c r="J150">
        <v>63650</v>
      </c>
      <c r="K150">
        <v>64295</v>
      </c>
      <c r="L150">
        <v>64770</v>
      </c>
      <c r="M150">
        <v>65215</v>
      </c>
      <c r="N150">
        <v>65675</v>
      </c>
      <c r="O150">
        <v>66200</v>
      </c>
      <c r="R150">
        <v>68130</v>
      </c>
      <c r="S150">
        <v>5.3419999999999996</v>
      </c>
    </row>
    <row r="151" spans="1:19">
      <c r="A151" t="s">
        <v>170</v>
      </c>
      <c r="B151">
        <v>38.4</v>
      </c>
      <c r="C151">
        <v>7547.53</v>
      </c>
      <c r="D151">
        <v>67152.820000000007</v>
      </c>
      <c r="J151">
        <v>67480</v>
      </c>
      <c r="K151">
        <v>68245</v>
      </c>
      <c r="L151">
        <v>68720</v>
      </c>
      <c r="M151">
        <v>69175</v>
      </c>
      <c r="N151">
        <v>69655</v>
      </c>
      <c r="O151">
        <v>70160</v>
      </c>
      <c r="R151">
        <v>72155</v>
      </c>
      <c r="S151">
        <v>5.3490000000000002</v>
      </c>
    </row>
    <row r="152" spans="1:19">
      <c r="A152" t="s">
        <v>171</v>
      </c>
      <c r="B152">
        <v>38.93</v>
      </c>
      <c r="C152">
        <v>7651.11</v>
      </c>
      <c r="D152">
        <v>67841.649999999994</v>
      </c>
      <c r="J152">
        <v>68340</v>
      </c>
      <c r="K152">
        <v>69090</v>
      </c>
      <c r="L152">
        <v>69600</v>
      </c>
      <c r="M152">
        <v>70075</v>
      </c>
      <c r="N152">
        <v>70550</v>
      </c>
      <c r="O152">
        <v>71060</v>
      </c>
      <c r="R152">
        <v>73145</v>
      </c>
      <c r="S152">
        <v>5.3730000000000002</v>
      </c>
    </row>
    <row r="153" spans="1:19">
      <c r="A153" t="s">
        <v>172</v>
      </c>
      <c r="B153">
        <v>37.340000000000003</v>
      </c>
      <c r="C153">
        <v>7358.65</v>
      </c>
      <c r="D153">
        <v>65831.53</v>
      </c>
      <c r="J153">
        <v>65565</v>
      </c>
      <c r="K153">
        <v>66295</v>
      </c>
      <c r="L153">
        <v>66780</v>
      </c>
      <c r="M153">
        <v>67250</v>
      </c>
      <c r="N153">
        <v>67720</v>
      </c>
      <c r="O153">
        <v>68245</v>
      </c>
      <c r="R153">
        <v>70160</v>
      </c>
      <c r="S153">
        <v>5.3719999999999999</v>
      </c>
    </row>
    <row r="154" spans="1:19">
      <c r="A154" t="s">
        <v>173</v>
      </c>
      <c r="B154">
        <v>37.42</v>
      </c>
      <c r="C154">
        <v>7379.73</v>
      </c>
      <c r="D154">
        <v>65879.06</v>
      </c>
      <c r="J154">
        <v>65700</v>
      </c>
      <c r="K154">
        <v>66445</v>
      </c>
      <c r="L154">
        <v>66915</v>
      </c>
      <c r="M154">
        <v>67400</v>
      </c>
      <c r="N154">
        <v>67890</v>
      </c>
      <c r="O154">
        <v>68415</v>
      </c>
      <c r="R154">
        <v>70310</v>
      </c>
      <c r="S154">
        <v>5.3739999999999997</v>
      </c>
    </row>
    <row r="155" spans="1:19">
      <c r="A155" t="s">
        <v>174</v>
      </c>
      <c r="B155">
        <v>36.83</v>
      </c>
      <c r="C155">
        <v>7263.18</v>
      </c>
      <c r="D155">
        <v>64739.05</v>
      </c>
      <c r="J155">
        <v>64695</v>
      </c>
      <c r="K155">
        <v>65390</v>
      </c>
      <c r="L155">
        <v>65900</v>
      </c>
      <c r="M155">
        <v>66375</v>
      </c>
      <c r="N155">
        <v>66865</v>
      </c>
      <c r="O155">
        <v>67380</v>
      </c>
      <c r="R155">
        <v>69235</v>
      </c>
      <c r="S155">
        <v>5.383</v>
      </c>
    </row>
    <row r="156" spans="1:19">
      <c r="A156" t="s">
        <v>175</v>
      </c>
      <c r="B156">
        <v>38.79</v>
      </c>
      <c r="C156">
        <v>7623.78</v>
      </c>
      <c r="D156">
        <v>67816.23</v>
      </c>
      <c r="J156">
        <v>67414.8</v>
      </c>
      <c r="K156">
        <v>68775</v>
      </c>
      <c r="L156">
        <v>69350</v>
      </c>
      <c r="M156">
        <v>69875</v>
      </c>
      <c r="N156">
        <v>70395</v>
      </c>
      <c r="O156">
        <v>70955</v>
      </c>
      <c r="P156">
        <v>71515</v>
      </c>
      <c r="R156">
        <v>72815</v>
      </c>
      <c r="S156">
        <v>5.3609999999999998</v>
      </c>
    </row>
    <row r="157" spans="1:19">
      <c r="A157" t="s">
        <v>176</v>
      </c>
      <c r="B157">
        <v>38.340000000000003</v>
      </c>
      <c r="C157">
        <v>7554.77</v>
      </c>
      <c r="D157">
        <v>67400.509999999995</v>
      </c>
      <c r="K157">
        <v>67860</v>
      </c>
      <c r="L157">
        <v>68440</v>
      </c>
      <c r="M157">
        <v>68970</v>
      </c>
      <c r="N157">
        <v>69530</v>
      </c>
      <c r="O157">
        <v>70090</v>
      </c>
      <c r="P157">
        <v>70835</v>
      </c>
      <c r="R157">
        <v>71965</v>
      </c>
      <c r="S157">
        <v>5.3819999999999997</v>
      </c>
    </row>
    <row r="158" spans="1:19">
      <c r="A158" t="s">
        <v>177</v>
      </c>
      <c r="B158">
        <v>37.549999999999997</v>
      </c>
      <c r="C158">
        <v>7396.2</v>
      </c>
      <c r="D158">
        <v>65771.759999999995</v>
      </c>
      <c r="K158">
        <v>66385</v>
      </c>
      <c r="L158">
        <v>66960</v>
      </c>
      <c r="M158">
        <v>67495</v>
      </c>
      <c r="N158">
        <v>68065</v>
      </c>
      <c r="O158">
        <v>68640</v>
      </c>
      <c r="P158">
        <v>69365</v>
      </c>
      <c r="R158">
        <v>70425</v>
      </c>
      <c r="S158">
        <v>5.3840000000000003</v>
      </c>
    </row>
    <row r="159" spans="1:19">
      <c r="A159" t="s">
        <v>178</v>
      </c>
      <c r="B159">
        <v>37.18</v>
      </c>
      <c r="C159">
        <v>7330.18</v>
      </c>
      <c r="D159">
        <v>65853.3</v>
      </c>
      <c r="K159">
        <v>65685</v>
      </c>
      <c r="L159">
        <v>66255</v>
      </c>
      <c r="M159">
        <v>66810</v>
      </c>
      <c r="N159">
        <v>67390</v>
      </c>
      <c r="O159">
        <v>67965</v>
      </c>
      <c r="P159">
        <v>68650</v>
      </c>
      <c r="R159">
        <v>69750</v>
      </c>
      <c r="S159">
        <v>5.37</v>
      </c>
    </row>
    <row r="160" spans="1:19">
      <c r="A160" t="s">
        <v>179</v>
      </c>
      <c r="B160">
        <v>36.07</v>
      </c>
      <c r="C160">
        <v>7107.59</v>
      </c>
      <c r="D160">
        <v>63212.98</v>
      </c>
      <c r="K160">
        <v>63790</v>
      </c>
      <c r="L160">
        <v>64325</v>
      </c>
      <c r="M160">
        <v>64840</v>
      </c>
      <c r="N160">
        <v>65360</v>
      </c>
      <c r="O160">
        <v>65920</v>
      </c>
      <c r="P160">
        <v>66610</v>
      </c>
      <c r="R160">
        <v>67740</v>
      </c>
      <c r="S160">
        <v>5.35</v>
      </c>
    </row>
    <row r="161" spans="1:19">
      <c r="A161" t="s">
        <v>180</v>
      </c>
      <c r="B161">
        <v>35.61</v>
      </c>
      <c r="C161">
        <v>7026</v>
      </c>
      <c r="D161">
        <v>62688.23</v>
      </c>
      <c r="K161">
        <v>62945</v>
      </c>
      <c r="L161">
        <v>63450</v>
      </c>
      <c r="M161">
        <v>63915</v>
      </c>
      <c r="N161">
        <v>64375</v>
      </c>
      <c r="O161">
        <v>64880</v>
      </c>
      <c r="P161">
        <v>65565</v>
      </c>
      <c r="R161">
        <v>66865</v>
      </c>
      <c r="S161">
        <v>5.3310000000000004</v>
      </c>
    </row>
    <row r="162" spans="1:19">
      <c r="A162" t="s">
        <v>181</v>
      </c>
      <c r="B162">
        <v>30.48</v>
      </c>
      <c r="C162">
        <v>5981.06</v>
      </c>
      <c r="D162">
        <v>53127.99</v>
      </c>
      <c r="K162">
        <v>53770</v>
      </c>
      <c r="L162">
        <v>54175</v>
      </c>
      <c r="M162">
        <v>54565</v>
      </c>
      <c r="N162">
        <v>54970</v>
      </c>
      <c r="O162">
        <v>55410</v>
      </c>
      <c r="P162">
        <v>56095</v>
      </c>
      <c r="R162">
        <v>57060</v>
      </c>
      <c r="S162">
        <v>5.3540000000000001</v>
      </c>
    </row>
    <row r="163" spans="1:19">
      <c r="A163" t="s">
        <v>182</v>
      </c>
      <c r="B163">
        <v>32.340000000000003</v>
      </c>
      <c r="C163">
        <v>6372.59</v>
      </c>
      <c r="D163">
        <v>56678.66</v>
      </c>
      <c r="K163">
        <v>57145</v>
      </c>
      <c r="L163">
        <v>57605</v>
      </c>
      <c r="M163">
        <v>58040</v>
      </c>
      <c r="N163">
        <v>58485</v>
      </c>
      <c r="O163">
        <v>58980</v>
      </c>
      <c r="P163">
        <v>59665</v>
      </c>
      <c r="R163">
        <v>60640</v>
      </c>
      <c r="S163">
        <v>5.3310000000000004</v>
      </c>
    </row>
    <row r="164" spans="1:19">
      <c r="A164" t="s">
        <v>183</v>
      </c>
      <c r="B164">
        <v>31.19</v>
      </c>
      <c r="C164">
        <v>6149.93</v>
      </c>
      <c r="D164">
        <v>54926.37</v>
      </c>
      <c r="K164">
        <v>55000</v>
      </c>
      <c r="L164">
        <v>55460</v>
      </c>
      <c r="M164">
        <v>55870</v>
      </c>
      <c r="N164">
        <v>56280</v>
      </c>
      <c r="O164">
        <v>56775</v>
      </c>
      <c r="P164">
        <v>57460</v>
      </c>
      <c r="R164">
        <v>58390</v>
      </c>
      <c r="S164">
        <v>5.3410000000000002</v>
      </c>
    </row>
    <row r="165" spans="1:19">
      <c r="A165" t="s">
        <v>184</v>
      </c>
      <c r="B165">
        <v>33.880000000000003</v>
      </c>
      <c r="C165">
        <v>6680.66</v>
      </c>
      <c r="D165">
        <v>59681.9</v>
      </c>
      <c r="K165">
        <v>59695</v>
      </c>
      <c r="L165">
        <v>60195</v>
      </c>
      <c r="M165">
        <v>60640</v>
      </c>
      <c r="N165">
        <v>61095</v>
      </c>
      <c r="O165">
        <v>61590</v>
      </c>
      <c r="P165">
        <v>62220</v>
      </c>
      <c r="R165">
        <v>63330</v>
      </c>
      <c r="S165">
        <v>5.3440000000000003</v>
      </c>
    </row>
    <row r="166" spans="1:19">
      <c r="A166" t="s">
        <v>185</v>
      </c>
      <c r="B166">
        <v>34.6</v>
      </c>
      <c r="C166">
        <v>6809.38</v>
      </c>
      <c r="D166">
        <v>60529.61</v>
      </c>
      <c r="K166">
        <v>60990</v>
      </c>
      <c r="L166">
        <v>61485</v>
      </c>
      <c r="M166">
        <v>61920</v>
      </c>
      <c r="N166">
        <v>62385</v>
      </c>
      <c r="O166">
        <v>62875</v>
      </c>
      <c r="P166">
        <v>63460</v>
      </c>
      <c r="R166">
        <v>64720</v>
      </c>
      <c r="S166">
        <v>5.3460000000000001</v>
      </c>
    </row>
    <row r="167" spans="1:19">
      <c r="A167" t="s">
        <v>186</v>
      </c>
      <c r="B167">
        <v>33.64</v>
      </c>
      <c r="C167">
        <v>6624.89</v>
      </c>
      <c r="D167">
        <v>59065.14</v>
      </c>
      <c r="K167">
        <v>59200</v>
      </c>
      <c r="L167">
        <v>59695</v>
      </c>
      <c r="M167">
        <v>60130</v>
      </c>
      <c r="N167">
        <v>60585</v>
      </c>
      <c r="O167">
        <v>61075</v>
      </c>
      <c r="P167">
        <v>61765</v>
      </c>
      <c r="R167">
        <v>62885</v>
      </c>
      <c r="S167">
        <v>5.3579999999999997</v>
      </c>
    </row>
    <row r="168" spans="1:19">
      <c r="A168" t="s">
        <v>187</v>
      </c>
      <c r="B168">
        <v>34.64</v>
      </c>
      <c r="C168">
        <v>6828.17</v>
      </c>
      <c r="D168">
        <v>60710.75</v>
      </c>
      <c r="K168">
        <v>61105</v>
      </c>
      <c r="L168">
        <v>61605</v>
      </c>
      <c r="M168">
        <v>62030</v>
      </c>
      <c r="N168">
        <v>62495</v>
      </c>
      <c r="O168">
        <v>62985</v>
      </c>
      <c r="P168">
        <v>63630</v>
      </c>
      <c r="R168">
        <v>64840</v>
      </c>
      <c r="S168">
        <v>5.32</v>
      </c>
    </row>
    <row r="169" spans="1:19">
      <c r="A169" t="s">
        <v>188</v>
      </c>
      <c r="B169">
        <v>33.56</v>
      </c>
      <c r="C169">
        <v>6616.29</v>
      </c>
      <c r="D169">
        <v>58943.96</v>
      </c>
      <c r="K169">
        <v>59080</v>
      </c>
      <c r="L169">
        <v>59565</v>
      </c>
      <c r="M169">
        <v>59995</v>
      </c>
      <c r="N169">
        <v>60455</v>
      </c>
      <c r="O169">
        <v>60945</v>
      </c>
      <c r="P169">
        <v>61490</v>
      </c>
      <c r="R169">
        <v>62735</v>
      </c>
      <c r="S169">
        <v>5.3250000000000002</v>
      </c>
    </row>
    <row r="170" spans="1:19">
      <c r="A170" t="s">
        <v>189</v>
      </c>
      <c r="B170">
        <v>32.5</v>
      </c>
      <c r="C170">
        <v>6406.33</v>
      </c>
      <c r="D170">
        <v>57209.84</v>
      </c>
      <c r="K170">
        <v>57220</v>
      </c>
      <c r="L170">
        <v>57685</v>
      </c>
      <c r="M170">
        <v>58110</v>
      </c>
      <c r="N170">
        <v>58560</v>
      </c>
      <c r="O170">
        <v>59045</v>
      </c>
      <c r="P170">
        <v>59590</v>
      </c>
      <c r="R170">
        <v>60760</v>
      </c>
      <c r="S170">
        <v>5.3209999999999997</v>
      </c>
    </row>
    <row r="171" spans="1:19">
      <c r="A171" t="s">
        <v>190</v>
      </c>
      <c r="B171">
        <v>34.03</v>
      </c>
      <c r="C171">
        <v>6701.5</v>
      </c>
      <c r="D171">
        <v>59702.09</v>
      </c>
      <c r="K171">
        <v>59990</v>
      </c>
      <c r="L171">
        <v>60490</v>
      </c>
      <c r="M171">
        <v>60920</v>
      </c>
      <c r="N171">
        <v>61380</v>
      </c>
      <c r="O171">
        <v>61860</v>
      </c>
      <c r="P171">
        <v>62375</v>
      </c>
      <c r="R171">
        <v>63595</v>
      </c>
      <c r="S171">
        <v>5.3369999999999997</v>
      </c>
    </row>
    <row r="172" spans="1:19">
      <c r="A172" t="s">
        <v>191</v>
      </c>
      <c r="B172">
        <v>33.619999999999997</v>
      </c>
      <c r="C172">
        <v>6627.1</v>
      </c>
      <c r="D172">
        <v>59005.3</v>
      </c>
      <c r="K172">
        <v>59200</v>
      </c>
      <c r="L172">
        <v>59690</v>
      </c>
      <c r="M172">
        <v>60110</v>
      </c>
      <c r="N172">
        <v>60570</v>
      </c>
      <c r="O172">
        <v>61055</v>
      </c>
      <c r="P172">
        <v>61570</v>
      </c>
      <c r="R172">
        <v>62780</v>
      </c>
      <c r="S172">
        <v>5.3419999999999996</v>
      </c>
    </row>
    <row r="173" spans="1:19">
      <c r="A173" t="s">
        <v>192</v>
      </c>
      <c r="B173">
        <v>33.92</v>
      </c>
      <c r="C173">
        <v>6675.72</v>
      </c>
      <c r="D173">
        <v>59394.95</v>
      </c>
      <c r="K173">
        <v>59670</v>
      </c>
      <c r="L173">
        <v>60165</v>
      </c>
      <c r="M173">
        <v>60590</v>
      </c>
      <c r="N173">
        <v>61065</v>
      </c>
      <c r="O173">
        <v>61550</v>
      </c>
      <c r="P173">
        <v>62065</v>
      </c>
      <c r="R173">
        <v>63250</v>
      </c>
      <c r="S173">
        <v>5.3129999999999997</v>
      </c>
    </row>
    <row r="174" spans="1:19">
      <c r="A174" t="s">
        <v>193</v>
      </c>
      <c r="B174">
        <v>35.130000000000003</v>
      </c>
      <c r="C174">
        <v>6900.1</v>
      </c>
      <c r="D174">
        <v>61157.41</v>
      </c>
      <c r="K174">
        <v>61730</v>
      </c>
      <c r="L174">
        <v>62240</v>
      </c>
      <c r="M174">
        <v>62685</v>
      </c>
      <c r="N174">
        <v>63170</v>
      </c>
      <c r="O174">
        <v>63610</v>
      </c>
      <c r="P174">
        <v>64125</v>
      </c>
      <c r="R174">
        <v>65455</v>
      </c>
      <c r="S174">
        <v>5.2960000000000003</v>
      </c>
    </row>
    <row r="175" spans="1:19">
      <c r="A175" t="s">
        <v>194</v>
      </c>
      <c r="B175">
        <v>34.35</v>
      </c>
      <c r="C175">
        <v>6767.26</v>
      </c>
      <c r="D175">
        <v>60298.74</v>
      </c>
      <c r="K175">
        <v>60350</v>
      </c>
      <c r="L175">
        <v>60835</v>
      </c>
      <c r="M175">
        <v>61255</v>
      </c>
      <c r="N175">
        <v>61705</v>
      </c>
      <c r="O175">
        <v>62180</v>
      </c>
      <c r="P175">
        <v>62695</v>
      </c>
      <c r="R175">
        <v>64060</v>
      </c>
      <c r="S175">
        <v>5.3140000000000001</v>
      </c>
    </row>
    <row r="176" spans="1:19">
      <c r="A176" t="s">
        <v>195</v>
      </c>
      <c r="B176">
        <v>36.28</v>
      </c>
      <c r="C176">
        <v>7142.7</v>
      </c>
      <c r="D176">
        <v>63575.17</v>
      </c>
      <c r="K176">
        <v>63815</v>
      </c>
      <c r="L176">
        <v>64330</v>
      </c>
      <c r="M176">
        <v>64770</v>
      </c>
      <c r="N176">
        <v>65250</v>
      </c>
      <c r="O176">
        <v>65725</v>
      </c>
      <c r="P176">
        <v>66240</v>
      </c>
      <c r="R176">
        <v>67690</v>
      </c>
      <c r="S176">
        <v>5.3019999999999996</v>
      </c>
    </row>
    <row r="177" spans="1:19">
      <c r="A177" t="s">
        <v>196</v>
      </c>
      <c r="B177">
        <v>36.090000000000003</v>
      </c>
      <c r="C177">
        <v>7108.61</v>
      </c>
      <c r="D177">
        <v>63505.45</v>
      </c>
      <c r="K177">
        <v>63330</v>
      </c>
      <c r="L177">
        <v>63860</v>
      </c>
      <c r="M177">
        <v>64320</v>
      </c>
      <c r="N177">
        <v>64810</v>
      </c>
      <c r="O177">
        <v>65290</v>
      </c>
      <c r="P177">
        <v>65805</v>
      </c>
      <c r="R177">
        <v>67205</v>
      </c>
      <c r="S177">
        <v>5.3319999999999999</v>
      </c>
    </row>
    <row r="178" spans="1:19">
      <c r="A178" t="s">
        <v>197</v>
      </c>
      <c r="B178">
        <v>35.380000000000003</v>
      </c>
      <c r="C178">
        <v>6955.94</v>
      </c>
      <c r="D178">
        <v>62059.89</v>
      </c>
      <c r="K178">
        <v>62055</v>
      </c>
      <c r="L178">
        <v>62540</v>
      </c>
      <c r="M178">
        <v>63025</v>
      </c>
      <c r="N178">
        <v>63515</v>
      </c>
      <c r="O178">
        <v>63995</v>
      </c>
      <c r="P178">
        <v>64495</v>
      </c>
      <c r="R178">
        <v>65885</v>
      </c>
      <c r="S178">
        <v>5.33</v>
      </c>
    </row>
    <row r="179" spans="1:19">
      <c r="A179" t="s">
        <v>198</v>
      </c>
      <c r="B179">
        <v>33.520000000000003</v>
      </c>
      <c r="C179">
        <v>6657.77</v>
      </c>
      <c r="D179">
        <v>59333.27</v>
      </c>
      <c r="K179">
        <v>58950</v>
      </c>
      <c r="L179">
        <v>59340</v>
      </c>
      <c r="M179">
        <v>59795</v>
      </c>
      <c r="N179">
        <v>60255</v>
      </c>
      <c r="O179">
        <v>60710</v>
      </c>
      <c r="P179">
        <v>61195</v>
      </c>
      <c r="R179">
        <v>62480</v>
      </c>
      <c r="S179">
        <v>5.3140000000000001</v>
      </c>
    </row>
    <row r="180" spans="1:19">
      <c r="A180" t="s">
        <v>199</v>
      </c>
      <c r="B180">
        <v>33.69</v>
      </c>
      <c r="C180">
        <v>6656.33</v>
      </c>
      <c r="D180">
        <v>59360.7</v>
      </c>
      <c r="K180">
        <v>59275</v>
      </c>
      <c r="L180">
        <v>59645</v>
      </c>
      <c r="M180">
        <v>60120</v>
      </c>
      <c r="N180">
        <v>60610</v>
      </c>
      <c r="O180">
        <v>61085</v>
      </c>
      <c r="P180">
        <v>61580</v>
      </c>
      <c r="R180">
        <v>62845</v>
      </c>
      <c r="S180">
        <v>5.2910000000000004</v>
      </c>
    </row>
    <row r="181" spans="1:19">
      <c r="A181" t="s">
        <v>200</v>
      </c>
      <c r="B181">
        <v>33.369999999999997</v>
      </c>
      <c r="C181">
        <v>6598.11</v>
      </c>
      <c r="D181">
        <v>58934.41</v>
      </c>
      <c r="K181">
        <v>59165.599999999999</v>
      </c>
      <c r="L181">
        <v>58980</v>
      </c>
      <c r="M181">
        <v>59470</v>
      </c>
      <c r="N181">
        <v>59945</v>
      </c>
      <c r="O181">
        <v>60390</v>
      </c>
      <c r="P181">
        <v>60875</v>
      </c>
      <c r="Q181">
        <v>61360</v>
      </c>
      <c r="R181">
        <v>62295</v>
      </c>
      <c r="S181">
        <v>5.266</v>
      </c>
    </row>
    <row r="182" spans="1:19">
      <c r="A182" t="s">
        <v>201</v>
      </c>
      <c r="B182">
        <v>33.369999999999997</v>
      </c>
      <c r="C182">
        <v>6598.11</v>
      </c>
      <c r="D182">
        <v>58462.35</v>
      </c>
      <c r="L182">
        <v>58980</v>
      </c>
      <c r="M182">
        <v>59470</v>
      </c>
      <c r="N182">
        <v>59945</v>
      </c>
      <c r="O182">
        <v>60390</v>
      </c>
      <c r="P182">
        <v>60875</v>
      </c>
      <c r="Q182">
        <v>61360</v>
      </c>
      <c r="R182">
        <v>62295</v>
      </c>
      <c r="S182">
        <v>5.266</v>
      </c>
    </row>
    <row r="183" spans="1:19">
      <c r="A183" t="s">
        <v>202</v>
      </c>
      <c r="B183">
        <v>32.979999999999997</v>
      </c>
      <c r="C183">
        <v>6508.52</v>
      </c>
      <c r="D183">
        <v>58000.45</v>
      </c>
      <c r="L183">
        <v>58240</v>
      </c>
      <c r="M183">
        <v>58700</v>
      </c>
      <c r="N183">
        <v>59175</v>
      </c>
      <c r="O183">
        <v>59635</v>
      </c>
      <c r="P183">
        <v>60120</v>
      </c>
      <c r="Q183">
        <v>60720</v>
      </c>
      <c r="R183">
        <v>61435</v>
      </c>
      <c r="S183">
        <v>5.24</v>
      </c>
    </row>
    <row r="184" spans="1:19">
      <c r="A184" t="s">
        <v>203</v>
      </c>
      <c r="B184">
        <v>33.04</v>
      </c>
      <c r="C184">
        <v>6509.85</v>
      </c>
      <c r="D184">
        <v>57867.97</v>
      </c>
      <c r="L184">
        <v>58355</v>
      </c>
      <c r="M184">
        <v>58785</v>
      </c>
      <c r="N184">
        <v>59255</v>
      </c>
      <c r="O184">
        <v>59715</v>
      </c>
      <c r="P184">
        <v>60210</v>
      </c>
      <c r="Q184">
        <v>60810</v>
      </c>
      <c r="R184">
        <v>61475</v>
      </c>
      <c r="S184">
        <v>5.1870000000000003</v>
      </c>
    </row>
    <row r="185" spans="1:19">
      <c r="A185" t="s">
        <v>204</v>
      </c>
      <c r="B185">
        <v>31.85</v>
      </c>
      <c r="C185">
        <v>6285.7</v>
      </c>
      <c r="D185">
        <v>56189.59</v>
      </c>
      <c r="L185">
        <v>56215</v>
      </c>
      <c r="M185">
        <v>56650</v>
      </c>
      <c r="N185">
        <v>57105</v>
      </c>
      <c r="O185">
        <v>57555</v>
      </c>
      <c r="P185">
        <v>58050</v>
      </c>
      <c r="Q185">
        <v>58620</v>
      </c>
      <c r="R185">
        <v>59305</v>
      </c>
      <c r="S185">
        <v>5.1470000000000002</v>
      </c>
    </row>
    <row r="186" spans="1:19">
      <c r="A186" t="s">
        <v>205</v>
      </c>
      <c r="B186">
        <v>30.41</v>
      </c>
      <c r="C186">
        <v>6010.89</v>
      </c>
      <c r="D186">
        <v>53574.87</v>
      </c>
      <c r="L186">
        <v>53695</v>
      </c>
      <c r="M186">
        <v>54105</v>
      </c>
      <c r="N186">
        <v>54535</v>
      </c>
      <c r="O186">
        <v>54940</v>
      </c>
      <c r="P186">
        <v>55430</v>
      </c>
      <c r="Q186">
        <v>55995</v>
      </c>
      <c r="R186">
        <v>56655</v>
      </c>
      <c r="S186">
        <v>5.1280000000000001</v>
      </c>
    </row>
    <row r="187" spans="1:19">
      <c r="A187" t="s">
        <v>206</v>
      </c>
      <c r="B187">
        <v>32.51</v>
      </c>
      <c r="C187">
        <v>6404.9</v>
      </c>
      <c r="D187">
        <v>56843.32</v>
      </c>
      <c r="L187">
        <v>57410</v>
      </c>
      <c r="M187">
        <v>57850</v>
      </c>
      <c r="N187">
        <v>58300</v>
      </c>
      <c r="O187">
        <v>58720</v>
      </c>
      <c r="P187">
        <v>59210</v>
      </c>
      <c r="Q187">
        <v>59775</v>
      </c>
      <c r="R187">
        <v>60425</v>
      </c>
      <c r="S187">
        <v>5.093</v>
      </c>
    </row>
    <row r="188" spans="1:19">
      <c r="A188" t="s">
        <v>207</v>
      </c>
      <c r="B188">
        <v>33</v>
      </c>
      <c r="C188">
        <v>6504.96</v>
      </c>
      <c r="D188">
        <v>57691.78</v>
      </c>
      <c r="L188">
        <v>58195</v>
      </c>
      <c r="M188">
        <v>58640</v>
      </c>
      <c r="N188">
        <v>59100</v>
      </c>
      <c r="O188">
        <v>59535</v>
      </c>
      <c r="P188">
        <v>60020</v>
      </c>
      <c r="Q188">
        <v>60560</v>
      </c>
      <c r="R188">
        <v>61285</v>
      </c>
      <c r="S188">
        <v>5.0460000000000003</v>
      </c>
    </row>
    <row r="189" spans="1:19">
      <c r="A189" t="s">
        <v>208</v>
      </c>
      <c r="B189">
        <v>32.799999999999997</v>
      </c>
      <c r="C189">
        <v>6467.7</v>
      </c>
      <c r="D189">
        <v>57544.37</v>
      </c>
      <c r="L189">
        <v>57860</v>
      </c>
      <c r="M189">
        <v>58290</v>
      </c>
      <c r="N189">
        <v>58740</v>
      </c>
      <c r="O189">
        <v>59180</v>
      </c>
      <c r="P189">
        <v>59665</v>
      </c>
      <c r="Q189">
        <v>60205</v>
      </c>
      <c r="R189">
        <v>60845</v>
      </c>
      <c r="S189">
        <v>5.093</v>
      </c>
    </row>
    <row r="190" spans="1:19">
      <c r="A190" t="s">
        <v>209</v>
      </c>
      <c r="B190">
        <v>33.25</v>
      </c>
      <c r="C190">
        <v>6548.1</v>
      </c>
      <c r="D190">
        <v>58301.45</v>
      </c>
      <c r="L190">
        <v>58580</v>
      </c>
      <c r="M190">
        <v>59015</v>
      </c>
      <c r="N190">
        <v>59470</v>
      </c>
      <c r="O190">
        <v>59900</v>
      </c>
      <c r="P190">
        <v>60375</v>
      </c>
      <c r="Q190">
        <v>60915</v>
      </c>
      <c r="R190">
        <v>61570</v>
      </c>
      <c r="S190">
        <v>5.069</v>
      </c>
    </row>
    <row r="191" spans="1:19">
      <c r="A191" t="s">
        <v>210</v>
      </c>
      <c r="B191">
        <v>34.04</v>
      </c>
      <c r="C191">
        <v>6706.94</v>
      </c>
      <c r="D191">
        <v>59878.2</v>
      </c>
      <c r="L191">
        <v>59935</v>
      </c>
      <c r="M191">
        <v>60385</v>
      </c>
      <c r="N191">
        <v>60865</v>
      </c>
      <c r="O191">
        <v>61330</v>
      </c>
      <c r="P191">
        <v>61805</v>
      </c>
      <c r="Q191">
        <v>62345</v>
      </c>
      <c r="R191">
        <v>63130</v>
      </c>
      <c r="S191">
        <v>5.0019999999999998</v>
      </c>
    </row>
    <row r="192" spans="1:19">
      <c r="A192" t="s">
        <v>211</v>
      </c>
      <c r="B192">
        <v>32.979999999999997</v>
      </c>
      <c r="C192">
        <v>6502.34</v>
      </c>
      <c r="D192">
        <v>57921.73</v>
      </c>
      <c r="L192">
        <v>57985</v>
      </c>
      <c r="M192">
        <v>58420</v>
      </c>
      <c r="N192">
        <v>58880</v>
      </c>
      <c r="O192">
        <v>59310</v>
      </c>
      <c r="P192">
        <v>59780</v>
      </c>
      <c r="Q192">
        <v>60320</v>
      </c>
      <c r="R192">
        <v>61090</v>
      </c>
      <c r="S192">
        <v>4.91</v>
      </c>
    </row>
    <row r="193" spans="1:19">
      <c r="A193" t="s">
        <v>212</v>
      </c>
      <c r="B193">
        <v>34.1</v>
      </c>
      <c r="C193">
        <v>6737.56</v>
      </c>
      <c r="D193">
        <v>60324.11</v>
      </c>
      <c r="L193">
        <v>60105</v>
      </c>
      <c r="M193">
        <v>60550</v>
      </c>
      <c r="N193">
        <v>61030</v>
      </c>
      <c r="O193">
        <v>61445</v>
      </c>
      <c r="P193">
        <v>61920</v>
      </c>
      <c r="Q193">
        <v>62460</v>
      </c>
      <c r="R193">
        <v>63300</v>
      </c>
      <c r="S193">
        <v>4.9139999999999997</v>
      </c>
    </row>
    <row r="194" spans="1:19">
      <c r="A194" t="s">
        <v>213</v>
      </c>
      <c r="B194">
        <v>34.15</v>
      </c>
      <c r="C194">
        <v>6752.47</v>
      </c>
      <c r="D194">
        <v>60366.75</v>
      </c>
      <c r="L194">
        <v>60140</v>
      </c>
      <c r="M194">
        <v>60580</v>
      </c>
      <c r="N194">
        <v>61045</v>
      </c>
      <c r="O194">
        <v>61470</v>
      </c>
      <c r="P194">
        <v>61945</v>
      </c>
      <c r="Q194">
        <v>62485</v>
      </c>
      <c r="R194">
        <v>63165</v>
      </c>
      <c r="S194">
        <v>4.7779999999999996</v>
      </c>
    </row>
    <row r="195" spans="1:19">
      <c r="A195" t="s">
        <v>214</v>
      </c>
      <c r="B195">
        <v>36.01</v>
      </c>
      <c r="C195">
        <v>7106.78</v>
      </c>
      <c r="D195">
        <v>63417.35</v>
      </c>
      <c r="L195">
        <v>63415</v>
      </c>
      <c r="M195">
        <v>63880</v>
      </c>
      <c r="N195">
        <v>64375</v>
      </c>
      <c r="O195">
        <v>64835</v>
      </c>
      <c r="P195">
        <v>65310</v>
      </c>
      <c r="Q195">
        <v>65850</v>
      </c>
      <c r="R195">
        <v>66725</v>
      </c>
      <c r="S195">
        <v>4.6429999999999998</v>
      </c>
    </row>
    <row r="196" spans="1:19">
      <c r="A196" t="s">
        <v>215</v>
      </c>
      <c r="B196">
        <v>35.799999999999997</v>
      </c>
      <c r="C196">
        <v>7057.59</v>
      </c>
      <c r="D196">
        <v>62920.25</v>
      </c>
      <c r="L196">
        <v>62935</v>
      </c>
      <c r="M196">
        <v>63400</v>
      </c>
      <c r="N196">
        <v>63905</v>
      </c>
      <c r="O196">
        <v>64355</v>
      </c>
      <c r="P196">
        <v>64830</v>
      </c>
      <c r="Q196">
        <v>65370</v>
      </c>
      <c r="R196">
        <v>66245</v>
      </c>
      <c r="S196">
        <v>4.75</v>
      </c>
    </row>
    <row r="197" spans="1:19">
      <c r="A197" t="s">
        <v>216</v>
      </c>
      <c r="B197">
        <v>36.04</v>
      </c>
      <c r="C197">
        <v>7105.01</v>
      </c>
      <c r="D197">
        <v>63394.720000000001</v>
      </c>
      <c r="L197">
        <v>63360</v>
      </c>
      <c r="M197">
        <v>63785</v>
      </c>
      <c r="N197">
        <v>64295</v>
      </c>
      <c r="O197">
        <v>64735</v>
      </c>
      <c r="P197">
        <v>65210</v>
      </c>
      <c r="Q197">
        <v>65750</v>
      </c>
      <c r="R197">
        <v>66550</v>
      </c>
      <c r="S197">
        <v>4.71</v>
      </c>
    </row>
    <row r="198" spans="1:19">
      <c r="A198" t="s">
        <v>217</v>
      </c>
      <c r="B198">
        <v>36.64</v>
      </c>
      <c r="C198">
        <v>7205.55</v>
      </c>
      <c r="D198">
        <v>63903.13</v>
      </c>
      <c r="L198">
        <v>64460</v>
      </c>
      <c r="M198">
        <v>64860</v>
      </c>
      <c r="N198">
        <v>65365</v>
      </c>
      <c r="O198">
        <v>65795</v>
      </c>
      <c r="P198">
        <v>66255</v>
      </c>
      <c r="Q198">
        <v>66795</v>
      </c>
      <c r="R198">
        <v>67545</v>
      </c>
      <c r="S198">
        <v>4.6689999999999996</v>
      </c>
    </row>
    <row r="199" spans="1:19">
      <c r="A199" t="s">
        <v>218</v>
      </c>
      <c r="B199">
        <v>35.97</v>
      </c>
      <c r="C199">
        <v>7095.94</v>
      </c>
      <c r="D199">
        <v>63294.6</v>
      </c>
      <c r="L199">
        <v>63200</v>
      </c>
      <c r="M199">
        <v>63580</v>
      </c>
      <c r="N199">
        <v>64090</v>
      </c>
      <c r="O199">
        <v>64500</v>
      </c>
      <c r="P199">
        <v>64965</v>
      </c>
      <c r="Q199">
        <v>65500</v>
      </c>
      <c r="R199">
        <v>65975</v>
      </c>
      <c r="S199">
        <v>4.6680000000000001</v>
      </c>
    </row>
    <row r="200" spans="1:19">
      <c r="A200" t="s">
        <v>219</v>
      </c>
      <c r="B200">
        <v>36.840000000000003</v>
      </c>
      <c r="C200">
        <v>7281.11</v>
      </c>
      <c r="D200">
        <v>65127.64</v>
      </c>
      <c r="L200">
        <v>64735</v>
      </c>
      <c r="M200">
        <v>65215</v>
      </c>
      <c r="N200">
        <v>65770</v>
      </c>
      <c r="O200">
        <v>66210</v>
      </c>
      <c r="P200">
        <v>66685</v>
      </c>
      <c r="Q200">
        <v>67205</v>
      </c>
      <c r="R200">
        <v>67900</v>
      </c>
      <c r="S200">
        <v>4.7110000000000003</v>
      </c>
    </row>
    <row r="201" spans="1:19">
      <c r="A201" t="s">
        <v>220</v>
      </c>
      <c r="B201">
        <v>37.39</v>
      </c>
      <c r="C201">
        <v>7374.63</v>
      </c>
      <c r="D201">
        <v>65804.990000000005</v>
      </c>
      <c r="L201">
        <v>66196.899999999994</v>
      </c>
      <c r="M201">
        <v>66140</v>
      </c>
      <c r="N201">
        <v>66715</v>
      </c>
      <c r="O201">
        <v>67155</v>
      </c>
      <c r="P201">
        <v>67630</v>
      </c>
      <c r="Q201">
        <v>68150</v>
      </c>
      <c r="R201">
        <v>68755</v>
      </c>
      <c r="S201">
        <v>4.7590000000000003</v>
      </c>
    </row>
    <row r="202" spans="1:19">
      <c r="A202" t="s">
        <v>221</v>
      </c>
      <c r="B202">
        <v>36.130000000000003</v>
      </c>
      <c r="C202">
        <v>7125.18</v>
      </c>
      <c r="D202">
        <v>63410.65</v>
      </c>
      <c r="M202">
        <v>63745</v>
      </c>
      <c r="N202">
        <v>64290</v>
      </c>
      <c r="O202">
        <v>64700</v>
      </c>
      <c r="P202">
        <v>65160</v>
      </c>
      <c r="Q202">
        <v>65665</v>
      </c>
      <c r="R202">
        <v>66205</v>
      </c>
      <c r="S202">
        <v>4.82</v>
      </c>
    </row>
    <row r="203" spans="1:19">
      <c r="A203" t="s">
        <v>222</v>
      </c>
      <c r="B203">
        <v>35.130000000000003</v>
      </c>
      <c r="C203">
        <v>6933.08</v>
      </c>
      <c r="D203">
        <v>61876.35</v>
      </c>
      <c r="M203">
        <v>61965</v>
      </c>
      <c r="N203">
        <v>62480</v>
      </c>
      <c r="O203">
        <v>62865</v>
      </c>
      <c r="P203">
        <v>63325</v>
      </c>
      <c r="Q203">
        <v>63810</v>
      </c>
      <c r="R203">
        <v>64325</v>
      </c>
      <c r="S203">
        <v>4.8369999999999997</v>
      </c>
    </row>
    <row r="204" spans="1:19">
      <c r="A204" t="s">
        <v>223</v>
      </c>
      <c r="B204">
        <v>34.24</v>
      </c>
      <c r="C204">
        <v>6757.94</v>
      </c>
      <c r="D204">
        <v>60365.69</v>
      </c>
      <c r="M204">
        <v>60430</v>
      </c>
      <c r="N204">
        <v>60945</v>
      </c>
      <c r="O204">
        <v>61350</v>
      </c>
      <c r="P204">
        <v>61845</v>
      </c>
      <c r="Q204">
        <v>62325</v>
      </c>
      <c r="R204">
        <v>62750</v>
      </c>
      <c r="S204">
        <v>4.8019999999999996</v>
      </c>
    </row>
    <row r="205" spans="1:19">
      <c r="A205" t="s">
        <v>224</v>
      </c>
      <c r="B205">
        <v>34.72</v>
      </c>
      <c r="C205">
        <v>6840.43</v>
      </c>
      <c r="D205">
        <v>60785.85</v>
      </c>
      <c r="M205">
        <v>61295</v>
      </c>
      <c r="N205">
        <v>61810</v>
      </c>
      <c r="O205">
        <v>62220</v>
      </c>
      <c r="P205">
        <v>62710</v>
      </c>
      <c r="Q205">
        <v>63210</v>
      </c>
      <c r="R205">
        <v>63620</v>
      </c>
      <c r="S205">
        <v>4.8010000000000002</v>
      </c>
    </row>
    <row r="206" spans="1:19">
      <c r="A206" t="s">
        <v>225</v>
      </c>
      <c r="B206">
        <v>35.520000000000003</v>
      </c>
      <c r="C206">
        <v>6997.99</v>
      </c>
      <c r="D206">
        <v>62355.54</v>
      </c>
      <c r="M206">
        <v>62715</v>
      </c>
      <c r="N206">
        <v>63240</v>
      </c>
      <c r="O206">
        <v>63665</v>
      </c>
      <c r="P206">
        <v>64160</v>
      </c>
      <c r="Q206">
        <v>64605</v>
      </c>
      <c r="R206">
        <v>65165</v>
      </c>
      <c r="S206">
        <v>4.7220000000000004</v>
      </c>
    </row>
    <row r="207" spans="1:19">
      <c r="A207" t="s">
        <v>226</v>
      </c>
      <c r="B207">
        <v>36.06</v>
      </c>
      <c r="C207">
        <v>7107.01</v>
      </c>
      <c r="D207">
        <v>63256.25</v>
      </c>
      <c r="M207">
        <v>63560</v>
      </c>
      <c r="N207">
        <v>64090</v>
      </c>
      <c r="O207">
        <v>64505</v>
      </c>
      <c r="P207">
        <v>65000</v>
      </c>
      <c r="Q207">
        <v>65495</v>
      </c>
      <c r="R207">
        <v>66050</v>
      </c>
      <c r="S207">
        <v>4.8559999999999999</v>
      </c>
    </row>
    <row r="208" spans="1:19">
      <c r="A208" t="s">
        <v>227</v>
      </c>
      <c r="B208">
        <v>35.4</v>
      </c>
      <c r="C208">
        <v>6987.25</v>
      </c>
      <c r="D208">
        <v>62100.03</v>
      </c>
      <c r="M208">
        <v>62400</v>
      </c>
      <c r="N208">
        <v>62925</v>
      </c>
      <c r="O208">
        <v>63325</v>
      </c>
      <c r="P208">
        <v>63810</v>
      </c>
      <c r="Q208">
        <v>64295</v>
      </c>
      <c r="R208">
        <v>64785</v>
      </c>
      <c r="S208">
        <v>4.8109999999999999</v>
      </c>
    </row>
    <row r="209" spans="1:19">
      <c r="A209" t="s">
        <v>228</v>
      </c>
      <c r="B209">
        <v>34.68</v>
      </c>
      <c r="C209">
        <v>6845.35</v>
      </c>
      <c r="D209">
        <v>61008.639999999999</v>
      </c>
      <c r="M209">
        <v>61115</v>
      </c>
      <c r="N209">
        <v>61630</v>
      </c>
      <c r="O209">
        <v>62010</v>
      </c>
      <c r="P209">
        <v>62485</v>
      </c>
      <c r="Q209">
        <v>62970</v>
      </c>
      <c r="R209">
        <v>63360</v>
      </c>
      <c r="S209">
        <v>4.7960000000000003</v>
      </c>
    </row>
    <row r="210" spans="1:19">
      <c r="A210" t="s">
        <v>229</v>
      </c>
      <c r="B210">
        <v>33.950000000000003</v>
      </c>
      <c r="C210">
        <v>6693.22</v>
      </c>
      <c r="D210">
        <v>59491.82</v>
      </c>
      <c r="M210">
        <v>59795</v>
      </c>
      <c r="N210">
        <v>60285</v>
      </c>
      <c r="O210">
        <v>60660</v>
      </c>
      <c r="P210">
        <v>61135</v>
      </c>
      <c r="Q210">
        <v>61560</v>
      </c>
      <c r="R210">
        <v>62010</v>
      </c>
      <c r="S210">
        <v>4.7960000000000003</v>
      </c>
    </row>
    <row r="211" spans="1:19">
      <c r="A211" t="s">
        <v>230</v>
      </c>
      <c r="B211">
        <v>35.94</v>
      </c>
      <c r="C211">
        <v>7070.43</v>
      </c>
      <c r="D211">
        <v>63045.8</v>
      </c>
      <c r="M211">
        <v>63305</v>
      </c>
      <c r="N211">
        <v>63840</v>
      </c>
      <c r="O211">
        <v>64240</v>
      </c>
      <c r="P211">
        <v>64740</v>
      </c>
      <c r="Q211">
        <v>65220</v>
      </c>
      <c r="R211">
        <v>65640</v>
      </c>
      <c r="S211">
        <v>4.8259999999999996</v>
      </c>
    </row>
    <row r="212" spans="1:19">
      <c r="A212" t="s">
        <v>231</v>
      </c>
      <c r="B212">
        <v>37.57</v>
      </c>
      <c r="C212">
        <v>7401.24</v>
      </c>
      <c r="D212">
        <v>65928.52</v>
      </c>
      <c r="M212">
        <v>66145</v>
      </c>
      <c r="N212">
        <v>66710</v>
      </c>
      <c r="O212">
        <v>67135</v>
      </c>
      <c r="P212">
        <v>67650</v>
      </c>
      <c r="Q212">
        <v>68100</v>
      </c>
      <c r="R212">
        <v>68550</v>
      </c>
      <c r="S212">
        <v>4.8259999999999996</v>
      </c>
    </row>
    <row r="213" spans="1:19">
      <c r="A213" t="s">
        <v>232</v>
      </c>
      <c r="B213">
        <v>38.17</v>
      </c>
      <c r="C213">
        <v>7511.71</v>
      </c>
      <c r="D213">
        <v>66807.240000000005</v>
      </c>
      <c r="M213">
        <v>67220</v>
      </c>
      <c r="N213">
        <v>67795</v>
      </c>
      <c r="O213">
        <v>68225</v>
      </c>
      <c r="P213">
        <v>68735</v>
      </c>
      <c r="Q213">
        <v>69215</v>
      </c>
      <c r="R213">
        <v>69695</v>
      </c>
      <c r="S213">
        <v>4.79</v>
      </c>
    </row>
    <row r="214" spans="1:19">
      <c r="A214" t="s">
        <v>233</v>
      </c>
      <c r="B214">
        <v>38.58</v>
      </c>
      <c r="C214">
        <v>7603.1</v>
      </c>
      <c r="D214">
        <v>67797.86</v>
      </c>
      <c r="M214">
        <v>67925</v>
      </c>
      <c r="N214">
        <v>68500</v>
      </c>
      <c r="O214">
        <v>68925</v>
      </c>
      <c r="P214">
        <v>69440</v>
      </c>
      <c r="Q214">
        <v>69890</v>
      </c>
      <c r="R214">
        <v>70440</v>
      </c>
      <c r="S214">
        <v>4.78</v>
      </c>
    </row>
    <row r="215" spans="1:19">
      <c r="A215" t="s">
        <v>234</v>
      </c>
      <c r="B215">
        <v>38.049999999999997</v>
      </c>
      <c r="C215">
        <v>7497.37</v>
      </c>
      <c r="D215">
        <v>66895.460000000006</v>
      </c>
      <c r="M215">
        <v>66905</v>
      </c>
      <c r="N215">
        <v>67485</v>
      </c>
      <c r="O215">
        <v>67910</v>
      </c>
      <c r="P215">
        <v>68425</v>
      </c>
      <c r="Q215">
        <v>68890</v>
      </c>
      <c r="R215">
        <v>69355</v>
      </c>
      <c r="S215">
        <v>4.7629999999999999</v>
      </c>
    </row>
    <row r="216" spans="1:19">
      <c r="A216" t="s">
        <v>235</v>
      </c>
      <c r="B216">
        <v>39.07</v>
      </c>
      <c r="C216">
        <v>7701.62</v>
      </c>
      <c r="D216">
        <v>68763.66</v>
      </c>
      <c r="M216">
        <v>68785</v>
      </c>
      <c r="N216">
        <v>69400</v>
      </c>
      <c r="O216">
        <v>69860</v>
      </c>
      <c r="P216">
        <v>70390</v>
      </c>
      <c r="Q216">
        <v>70885</v>
      </c>
      <c r="R216">
        <v>71335</v>
      </c>
      <c r="S216">
        <v>4.7679999999999998</v>
      </c>
    </row>
    <row r="217" spans="1:19">
      <c r="A217" t="s">
        <v>236</v>
      </c>
      <c r="B217">
        <v>38.57</v>
      </c>
      <c r="C217">
        <v>7603.01</v>
      </c>
      <c r="D217">
        <v>67571.199999999997</v>
      </c>
      <c r="M217">
        <v>67790</v>
      </c>
      <c r="N217">
        <v>68385</v>
      </c>
      <c r="O217">
        <v>68840</v>
      </c>
      <c r="P217">
        <v>69380</v>
      </c>
      <c r="Q217">
        <v>69875</v>
      </c>
      <c r="R217">
        <v>70325</v>
      </c>
      <c r="S217">
        <v>4.7699999999999996</v>
      </c>
    </row>
    <row r="218" spans="1:19">
      <c r="A218" t="s">
        <v>237</v>
      </c>
      <c r="B218">
        <v>38.409999999999997</v>
      </c>
      <c r="C218">
        <v>7572.87</v>
      </c>
      <c r="D218">
        <v>67467.64</v>
      </c>
      <c r="M218">
        <v>67490</v>
      </c>
      <c r="N218">
        <v>68090</v>
      </c>
      <c r="O218">
        <v>68555</v>
      </c>
      <c r="P218">
        <v>69065</v>
      </c>
      <c r="Q218">
        <v>69560</v>
      </c>
      <c r="R218">
        <v>70010</v>
      </c>
      <c r="S218">
        <v>4.7549999999999999</v>
      </c>
    </row>
    <row r="219" spans="1:19">
      <c r="A219" t="s">
        <v>238</v>
      </c>
      <c r="B219">
        <v>37.81</v>
      </c>
      <c r="C219">
        <v>7443.28</v>
      </c>
      <c r="D219">
        <v>66126.02</v>
      </c>
      <c r="M219">
        <v>66360</v>
      </c>
      <c r="N219">
        <v>66925</v>
      </c>
      <c r="O219">
        <v>67380</v>
      </c>
      <c r="P219">
        <v>67895</v>
      </c>
      <c r="Q219">
        <v>68415</v>
      </c>
      <c r="R219">
        <v>68780</v>
      </c>
      <c r="S219">
        <v>4.7380000000000004</v>
      </c>
    </row>
    <row r="220" spans="1:19">
      <c r="A220" t="s">
        <v>239</v>
      </c>
      <c r="B220">
        <v>38.869999999999997</v>
      </c>
      <c r="C220">
        <v>7652.01</v>
      </c>
      <c r="D220">
        <v>67992.240000000005</v>
      </c>
      <c r="M220">
        <v>68215</v>
      </c>
      <c r="N220">
        <v>68840</v>
      </c>
      <c r="O220">
        <v>69340</v>
      </c>
      <c r="P220">
        <v>69910</v>
      </c>
      <c r="Q220">
        <v>70440</v>
      </c>
      <c r="R220">
        <v>70940</v>
      </c>
      <c r="S220">
        <v>4.7489999999999997</v>
      </c>
    </row>
    <row r="221" spans="1:19">
      <c r="A221" t="s">
        <v>240</v>
      </c>
      <c r="B221">
        <v>38.01</v>
      </c>
      <c r="C221">
        <v>7500.53</v>
      </c>
      <c r="D221">
        <v>66830.399999999994</v>
      </c>
      <c r="M221">
        <v>68430.5</v>
      </c>
      <c r="N221">
        <v>67285</v>
      </c>
      <c r="O221">
        <v>67760</v>
      </c>
      <c r="P221">
        <v>68310</v>
      </c>
      <c r="Q221">
        <v>68810</v>
      </c>
      <c r="R221">
        <v>69305</v>
      </c>
      <c r="S221">
        <v>4.7359999999999998</v>
      </c>
    </row>
    <row r="222" spans="1:19">
      <c r="A222" t="s">
        <v>241</v>
      </c>
      <c r="B222">
        <v>39.67</v>
      </c>
      <c r="C222">
        <v>7809.2</v>
      </c>
      <c r="D222">
        <v>69609.86</v>
      </c>
      <c r="N222">
        <v>70300</v>
      </c>
      <c r="O222">
        <v>70795</v>
      </c>
      <c r="P222">
        <v>71355</v>
      </c>
      <c r="Q222">
        <v>71830</v>
      </c>
      <c r="R222">
        <v>72310</v>
      </c>
      <c r="S222">
        <v>4.7439999999999998</v>
      </c>
    </row>
    <row r="223" spans="1:19">
      <c r="A223" t="s">
        <v>242</v>
      </c>
      <c r="B223">
        <v>41.33</v>
      </c>
      <c r="C223">
        <v>8160.44</v>
      </c>
      <c r="D223">
        <v>73007.81</v>
      </c>
      <c r="N223">
        <v>73340</v>
      </c>
      <c r="O223">
        <v>73865</v>
      </c>
      <c r="P223">
        <v>74470</v>
      </c>
      <c r="Q223">
        <v>74985</v>
      </c>
      <c r="R223">
        <v>75415</v>
      </c>
      <c r="S223">
        <v>4.7439999999999998</v>
      </c>
    </row>
    <row r="224" spans="1:19">
      <c r="A224" t="s">
        <v>243</v>
      </c>
      <c r="B224">
        <v>40.880000000000003</v>
      </c>
      <c r="C224">
        <v>8067.8</v>
      </c>
      <c r="D224">
        <v>71906.83</v>
      </c>
      <c r="N224">
        <v>72535</v>
      </c>
      <c r="O224">
        <v>73060</v>
      </c>
      <c r="P224">
        <v>73660</v>
      </c>
      <c r="Q224">
        <v>74165</v>
      </c>
      <c r="R224">
        <v>74620</v>
      </c>
      <c r="S224">
        <v>4.7430000000000003</v>
      </c>
    </row>
    <row r="225" spans="1:19">
      <c r="A225" t="s">
        <v>244</v>
      </c>
      <c r="B225">
        <v>39.78</v>
      </c>
      <c r="C225">
        <v>7875.62</v>
      </c>
      <c r="D225">
        <v>70409.98</v>
      </c>
      <c r="N225">
        <v>70465</v>
      </c>
      <c r="O225">
        <v>70980</v>
      </c>
      <c r="P225">
        <v>71570</v>
      </c>
      <c r="Q225">
        <v>72085</v>
      </c>
      <c r="R225">
        <v>72620</v>
      </c>
      <c r="S225">
        <v>4.67</v>
      </c>
    </row>
    <row r="226" spans="1:19">
      <c r="A226" t="s">
        <v>245</v>
      </c>
      <c r="B226">
        <v>39.369999999999997</v>
      </c>
      <c r="C226">
        <v>7763.67</v>
      </c>
      <c r="D226">
        <v>69061.56</v>
      </c>
      <c r="N226">
        <v>69730</v>
      </c>
      <c r="O226">
        <v>70235</v>
      </c>
      <c r="P226">
        <v>70815</v>
      </c>
      <c r="Q226">
        <v>71310</v>
      </c>
      <c r="R226">
        <v>71855</v>
      </c>
      <c r="S226">
        <v>4.6429999999999998</v>
      </c>
    </row>
    <row r="227" spans="1:19">
      <c r="A227" t="s">
        <v>246</v>
      </c>
      <c r="B227">
        <v>38.25</v>
      </c>
      <c r="C227">
        <v>7561.91</v>
      </c>
      <c r="D227">
        <v>67548.67</v>
      </c>
      <c r="N227">
        <v>67680</v>
      </c>
      <c r="O227">
        <v>68170</v>
      </c>
      <c r="P227">
        <v>68740</v>
      </c>
      <c r="Q227">
        <v>69230</v>
      </c>
      <c r="R227">
        <v>69775</v>
      </c>
      <c r="S227">
        <v>4.6269999999999998</v>
      </c>
    </row>
    <row r="228" spans="1:19">
      <c r="A228" t="s">
        <v>247</v>
      </c>
      <c r="B228">
        <v>39.51</v>
      </c>
      <c r="C228">
        <v>7796.9</v>
      </c>
      <c r="D228">
        <v>69424.009999999995</v>
      </c>
      <c r="N228">
        <v>69860</v>
      </c>
      <c r="O228">
        <v>70370</v>
      </c>
      <c r="P228">
        <v>70945</v>
      </c>
      <c r="Q228">
        <v>71445</v>
      </c>
      <c r="R228">
        <v>71990</v>
      </c>
      <c r="S228">
        <v>4.6050000000000004</v>
      </c>
    </row>
    <row r="229" spans="1:19">
      <c r="A229" t="s">
        <v>248</v>
      </c>
      <c r="B229">
        <v>43.4</v>
      </c>
      <c r="C229">
        <v>8546.9500000000007</v>
      </c>
      <c r="D229">
        <v>75938.83</v>
      </c>
      <c r="N229">
        <v>76875</v>
      </c>
      <c r="O229">
        <v>77435</v>
      </c>
      <c r="P229">
        <v>78075</v>
      </c>
      <c r="Q229">
        <v>78605</v>
      </c>
      <c r="R229">
        <v>79120</v>
      </c>
      <c r="S229">
        <v>4.57</v>
      </c>
    </row>
    <row r="230" spans="1:19">
      <c r="A230" t="s">
        <v>249</v>
      </c>
      <c r="B230">
        <v>43.6</v>
      </c>
      <c r="C230">
        <v>8594.64</v>
      </c>
      <c r="D230">
        <v>76669.279999999999</v>
      </c>
      <c r="N230">
        <v>77180</v>
      </c>
      <c r="O230">
        <v>77745</v>
      </c>
      <c r="P230">
        <v>78385</v>
      </c>
      <c r="Q230">
        <v>78910</v>
      </c>
      <c r="R230">
        <v>79465</v>
      </c>
      <c r="S230">
        <v>4.5650000000000004</v>
      </c>
    </row>
    <row r="231" spans="1:19">
      <c r="A231" t="s">
        <v>250</v>
      </c>
      <c r="B231">
        <v>43.69</v>
      </c>
      <c r="C231">
        <v>8607.3799999999992</v>
      </c>
      <c r="D231">
        <v>76776.56</v>
      </c>
      <c r="N231">
        <v>77360</v>
      </c>
      <c r="O231">
        <v>77935</v>
      </c>
      <c r="P231">
        <v>78595</v>
      </c>
      <c r="Q231">
        <v>79140</v>
      </c>
      <c r="R231">
        <v>79670</v>
      </c>
      <c r="S231">
        <v>4.5869999999999997</v>
      </c>
    </row>
    <row r="232" spans="1:19">
      <c r="A232" t="s">
        <v>251</v>
      </c>
      <c r="B232">
        <v>49.57</v>
      </c>
      <c r="C232">
        <v>9775.11</v>
      </c>
      <c r="D232">
        <v>87036.479999999996</v>
      </c>
      <c r="N232">
        <v>87735</v>
      </c>
      <c r="O232">
        <v>88415</v>
      </c>
      <c r="P232">
        <v>89175</v>
      </c>
      <c r="Q232">
        <v>89820</v>
      </c>
      <c r="R232">
        <v>90385</v>
      </c>
      <c r="S232">
        <v>4.5869999999999997</v>
      </c>
    </row>
    <row r="233" spans="1:19">
      <c r="A233" t="s">
        <v>252</v>
      </c>
      <c r="B233">
        <v>51.05</v>
      </c>
      <c r="C233">
        <v>10064.82</v>
      </c>
      <c r="D233">
        <v>89547.57</v>
      </c>
      <c r="N233">
        <v>90090</v>
      </c>
      <c r="O233">
        <v>90830</v>
      </c>
      <c r="P233">
        <v>91650</v>
      </c>
      <c r="Q233">
        <v>92320</v>
      </c>
      <c r="R233">
        <v>92890</v>
      </c>
      <c r="S233">
        <v>4.5839999999999996</v>
      </c>
    </row>
    <row r="234" spans="1:19">
      <c r="A234" t="s">
        <v>253</v>
      </c>
      <c r="B234">
        <v>51.04</v>
      </c>
      <c r="C234">
        <v>10111.34</v>
      </c>
      <c r="D234">
        <v>90578.15</v>
      </c>
      <c r="N234">
        <v>90255</v>
      </c>
      <c r="O234">
        <v>91025</v>
      </c>
      <c r="P234">
        <v>91860</v>
      </c>
      <c r="Q234">
        <v>92545</v>
      </c>
      <c r="R234">
        <v>93160</v>
      </c>
      <c r="S234">
        <v>4.5759999999999996</v>
      </c>
    </row>
    <row r="235" spans="1:19">
      <c r="A235" t="s">
        <v>254</v>
      </c>
      <c r="B235">
        <v>49.73</v>
      </c>
      <c r="C235">
        <v>9851.1200000000008</v>
      </c>
      <c r="D235">
        <v>88273.67</v>
      </c>
      <c r="N235">
        <v>87920</v>
      </c>
      <c r="O235">
        <v>88680</v>
      </c>
      <c r="P235">
        <v>89495</v>
      </c>
      <c r="Q235">
        <v>90185</v>
      </c>
      <c r="R235">
        <v>90800</v>
      </c>
      <c r="S235">
        <v>4.5629999999999997</v>
      </c>
    </row>
    <row r="236" spans="1:19">
      <c r="A236" t="s">
        <v>255</v>
      </c>
      <c r="B236">
        <v>52.13</v>
      </c>
      <c r="C236">
        <v>10247.540000000001</v>
      </c>
      <c r="D236">
        <v>91011.38</v>
      </c>
      <c r="N236">
        <v>91985</v>
      </c>
      <c r="O236">
        <v>92775</v>
      </c>
      <c r="P236">
        <v>93610</v>
      </c>
      <c r="Q236">
        <v>94295</v>
      </c>
      <c r="R236">
        <v>94915</v>
      </c>
      <c r="S236">
        <v>4.5659999999999998</v>
      </c>
    </row>
    <row r="237" spans="1:19">
      <c r="A237" t="s">
        <v>256</v>
      </c>
      <c r="B237">
        <v>52.13</v>
      </c>
      <c r="C237">
        <v>10261.700000000001</v>
      </c>
      <c r="D237">
        <v>91307.39</v>
      </c>
      <c r="N237">
        <v>92060</v>
      </c>
      <c r="O237">
        <v>92855</v>
      </c>
      <c r="P237">
        <v>93720</v>
      </c>
      <c r="Q237">
        <v>94420</v>
      </c>
      <c r="R237">
        <v>95100</v>
      </c>
      <c r="S237">
        <v>4.5860000000000003</v>
      </c>
    </row>
    <row r="238" spans="1:19">
      <c r="A238" t="s">
        <v>257</v>
      </c>
      <c r="B238">
        <v>52.7</v>
      </c>
      <c r="C238">
        <v>10398.58</v>
      </c>
      <c r="D238">
        <v>93137.21</v>
      </c>
      <c r="N238">
        <v>93060</v>
      </c>
      <c r="O238">
        <v>93910</v>
      </c>
      <c r="P238">
        <v>94790</v>
      </c>
      <c r="Q238">
        <v>95505</v>
      </c>
      <c r="R238">
        <v>96140</v>
      </c>
      <c r="S238">
        <v>4.5599999999999996</v>
      </c>
    </row>
    <row r="239" spans="1:19">
      <c r="A239" t="s">
        <v>258</v>
      </c>
      <c r="B239">
        <v>53.72</v>
      </c>
      <c r="C239">
        <v>10587.6</v>
      </c>
      <c r="D239">
        <v>94312.2</v>
      </c>
      <c r="N239">
        <v>94740</v>
      </c>
      <c r="O239">
        <v>95630</v>
      </c>
      <c r="P239">
        <v>96550</v>
      </c>
      <c r="Q239">
        <v>97320</v>
      </c>
      <c r="R239">
        <v>97940</v>
      </c>
      <c r="S239">
        <v>4.5720000000000001</v>
      </c>
    </row>
    <row r="240" spans="1:19">
      <c r="A240" t="s">
        <v>259</v>
      </c>
      <c r="B240">
        <v>55.9</v>
      </c>
      <c r="C240">
        <v>11019.91</v>
      </c>
      <c r="D240">
        <v>98319.23</v>
      </c>
      <c r="N240">
        <v>98735</v>
      </c>
      <c r="O240">
        <v>99700</v>
      </c>
      <c r="P240">
        <v>100695</v>
      </c>
      <c r="Q240">
        <v>101500</v>
      </c>
      <c r="R240">
        <v>102140</v>
      </c>
      <c r="S240">
        <v>4.5860000000000003</v>
      </c>
    </row>
    <row r="241" spans="1:19">
      <c r="A241" t="s">
        <v>260</v>
      </c>
      <c r="B241">
        <v>56.49</v>
      </c>
      <c r="C241">
        <v>11141.13</v>
      </c>
      <c r="D241">
        <v>99366.35</v>
      </c>
      <c r="N241">
        <v>99485</v>
      </c>
      <c r="O241">
        <v>100500</v>
      </c>
      <c r="P241">
        <v>101550</v>
      </c>
      <c r="Q241">
        <v>102380</v>
      </c>
      <c r="R241">
        <v>103065</v>
      </c>
      <c r="S241">
        <v>4.5839999999999996</v>
      </c>
    </row>
    <row r="242" spans="1:19">
      <c r="A242" t="s">
        <v>261</v>
      </c>
      <c r="B242">
        <v>54.02</v>
      </c>
      <c r="C242">
        <v>10646.38</v>
      </c>
      <c r="D242">
        <v>94929.57</v>
      </c>
      <c r="N242">
        <v>94945</v>
      </c>
      <c r="O242">
        <v>95885</v>
      </c>
      <c r="P242">
        <v>96840</v>
      </c>
      <c r="Q242">
        <v>97640</v>
      </c>
      <c r="R242">
        <v>98335</v>
      </c>
      <c r="S242">
        <v>4.6310000000000002</v>
      </c>
    </row>
    <row r="243" spans="1:19">
      <c r="A243" t="s">
        <v>262</v>
      </c>
      <c r="B243">
        <v>51.7</v>
      </c>
      <c r="C243">
        <v>10234.52</v>
      </c>
      <c r="D243">
        <v>91322.37</v>
      </c>
      <c r="N243">
        <v>90995</v>
      </c>
      <c r="O243">
        <v>91930</v>
      </c>
      <c r="P243">
        <v>92915</v>
      </c>
      <c r="Q243">
        <v>93705</v>
      </c>
      <c r="R243">
        <v>94395</v>
      </c>
      <c r="S243">
        <v>4.6349999999999998</v>
      </c>
    </row>
    <row r="244" spans="1:19">
      <c r="A244" t="s">
        <v>263</v>
      </c>
      <c r="B244">
        <v>55.03</v>
      </c>
      <c r="C244">
        <v>10845.12</v>
      </c>
      <c r="D244">
        <v>96954.75</v>
      </c>
      <c r="N244">
        <v>96785</v>
      </c>
      <c r="O244">
        <v>97945</v>
      </c>
      <c r="P244">
        <v>99100</v>
      </c>
      <c r="Q244">
        <v>99975</v>
      </c>
      <c r="R244">
        <v>100690</v>
      </c>
      <c r="S244">
        <v>4.6390000000000002</v>
      </c>
    </row>
    <row r="245" spans="1:19">
      <c r="A245" t="s">
        <v>264</v>
      </c>
      <c r="B245">
        <v>55.03</v>
      </c>
      <c r="C245">
        <v>10845.12</v>
      </c>
      <c r="D245">
        <v>94906.83</v>
      </c>
      <c r="N245">
        <v>96785</v>
      </c>
      <c r="O245">
        <v>97945</v>
      </c>
      <c r="P245">
        <v>99100</v>
      </c>
      <c r="Q245">
        <v>99975</v>
      </c>
      <c r="R245">
        <v>100690</v>
      </c>
      <c r="S245">
        <v>4.6269999999999998</v>
      </c>
    </row>
    <row r="246" spans="1:19">
      <c r="A246" t="s">
        <v>265</v>
      </c>
      <c r="B246">
        <v>55.21</v>
      </c>
      <c r="C246">
        <v>10936.01</v>
      </c>
      <c r="D246">
        <v>97483.42</v>
      </c>
      <c r="N246">
        <v>98339.8</v>
      </c>
      <c r="O246">
        <v>98365</v>
      </c>
      <c r="P246">
        <v>99730</v>
      </c>
      <c r="Q246">
        <v>100665</v>
      </c>
      <c r="R246">
        <v>101420</v>
      </c>
      <c r="S246">
        <v>4.6159999999999997</v>
      </c>
    </row>
    <row r="247" spans="1:19">
      <c r="A247" t="s">
        <v>266</v>
      </c>
      <c r="B247">
        <v>54.48</v>
      </c>
      <c r="C247">
        <v>10739.91</v>
      </c>
      <c r="D247">
        <v>95945.2</v>
      </c>
      <c r="O247">
        <v>96635</v>
      </c>
      <c r="P247">
        <v>97935</v>
      </c>
      <c r="Q247">
        <v>98900</v>
      </c>
      <c r="R247">
        <v>99765</v>
      </c>
      <c r="S247">
        <v>4.5869999999999997</v>
      </c>
    </row>
    <row r="248" spans="1:19">
      <c r="A248" t="s">
        <v>267</v>
      </c>
      <c r="B248">
        <v>54.46</v>
      </c>
      <c r="C248">
        <v>10730.63</v>
      </c>
      <c r="D248">
        <v>95536.46</v>
      </c>
      <c r="O248">
        <v>96535</v>
      </c>
      <c r="P248">
        <v>97840</v>
      </c>
      <c r="Q248">
        <v>98770</v>
      </c>
      <c r="R248">
        <v>99625</v>
      </c>
      <c r="S248">
        <v>4.54</v>
      </c>
    </row>
    <row r="249" spans="1:19">
      <c r="A249" t="s">
        <v>268</v>
      </c>
      <c r="B249">
        <v>56.42</v>
      </c>
      <c r="C249">
        <v>11101.85</v>
      </c>
      <c r="D249">
        <v>98559.2</v>
      </c>
      <c r="O249">
        <v>99915</v>
      </c>
      <c r="P249">
        <v>101220</v>
      </c>
      <c r="Q249">
        <v>102170</v>
      </c>
      <c r="R249">
        <v>103050</v>
      </c>
      <c r="S249">
        <v>4.5339999999999998</v>
      </c>
    </row>
    <row r="250" spans="1:19">
      <c r="A250" t="s">
        <v>269</v>
      </c>
      <c r="B250">
        <v>56.4</v>
      </c>
      <c r="C250">
        <v>11119.21</v>
      </c>
      <c r="D250">
        <v>98748.51</v>
      </c>
      <c r="O250">
        <v>99775</v>
      </c>
      <c r="P250">
        <v>101080</v>
      </c>
      <c r="Q250">
        <v>102050</v>
      </c>
      <c r="R250">
        <v>102955</v>
      </c>
      <c r="S250">
        <v>4.532</v>
      </c>
    </row>
    <row r="251" spans="1:19">
      <c r="A251" t="s">
        <v>270</v>
      </c>
      <c r="B251">
        <v>57.8</v>
      </c>
      <c r="C251">
        <v>11395.72</v>
      </c>
      <c r="D251">
        <v>101792.4</v>
      </c>
      <c r="O251">
        <v>102435</v>
      </c>
      <c r="P251">
        <v>103770</v>
      </c>
      <c r="Q251">
        <v>104755</v>
      </c>
      <c r="R251">
        <v>105695</v>
      </c>
      <c r="S251">
        <v>4.43</v>
      </c>
    </row>
    <row r="252" spans="1:19">
      <c r="A252" t="s">
        <v>271</v>
      </c>
      <c r="B252">
        <v>54.73</v>
      </c>
      <c r="C252">
        <v>10826.93</v>
      </c>
      <c r="D252">
        <v>96777.94</v>
      </c>
      <c r="O252">
        <v>96790</v>
      </c>
      <c r="P252">
        <v>98065</v>
      </c>
      <c r="Q252">
        <v>98940</v>
      </c>
      <c r="R252">
        <v>99760</v>
      </c>
      <c r="S252">
        <v>4.4370000000000003</v>
      </c>
    </row>
    <row r="253" spans="1:19">
      <c r="A253" t="s">
        <v>272</v>
      </c>
      <c r="B253">
        <v>54.9</v>
      </c>
      <c r="C253">
        <v>10825.32</v>
      </c>
      <c r="D253">
        <v>96266.3</v>
      </c>
      <c r="O253">
        <v>96975</v>
      </c>
      <c r="P253">
        <v>98265</v>
      </c>
      <c r="Q253">
        <v>99135</v>
      </c>
      <c r="R253">
        <v>99955</v>
      </c>
      <c r="S253">
        <v>4.407</v>
      </c>
    </row>
    <row r="254" spans="1:19">
      <c r="A254" t="s">
        <v>273</v>
      </c>
      <c r="B254">
        <v>57.72</v>
      </c>
      <c r="C254">
        <v>11383.33</v>
      </c>
      <c r="D254">
        <v>101473.5</v>
      </c>
      <c r="O254">
        <v>102150</v>
      </c>
      <c r="P254">
        <v>103540</v>
      </c>
      <c r="Q254">
        <v>104440</v>
      </c>
      <c r="R254">
        <v>105310</v>
      </c>
      <c r="S254">
        <v>4.3659999999999997</v>
      </c>
    </row>
    <row r="255" spans="1:19">
      <c r="A255" t="s">
        <v>274</v>
      </c>
      <c r="B255">
        <v>56.92</v>
      </c>
      <c r="C255">
        <v>11219.51</v>
      </c>
      <c r="D255">
        <v>99859.66</v>
      </c>
      <c r="O255">
        <v>100405</v>
      </c>
      <c r="P255">
        <v>101830</v>
      </c>
      <c r="Q255">
        <v>102750</v>
      </c>
      <c r="R255">
        <v>103650</v>
      </c>
      <c r="S255">
        <v>4.3230000000000004</v>
      </c>
    </row>
    <row r="256" spans="1:19">
      <c r="A256" t="s">
        <v>275</v>
      </c>
      <c r="B256">
        <v>57.91</v>
      </c>
      <c r="C256">
        <v>11411.53</v>
      </c>
      <c r="D256">
        <v>101635.9</v>
      </c>
      <c r="O256">
        <v>102300</v>
      </c>
      <c r="P256">
        <v>103825</v>
      </c>
      <c r="Q256">
        <v>104805</v>
      </c>
      <c r="R256">
        <v>105690</v>
      </c>
      <c r="S256">
        <v>4.3019999999999996</v>
      </c>
    </row>
    <row r="257" spans="1:19">
      <c r="A257" t="s">
        <v>276</v>
      </c>
      <c r="B257">
        <v>60.22</v>
      </c>
      <c r="C257">
        <v>11898.55</v>
      </c>
      <c r="D257">
        <v>106260.5</v>
      </c>
      <c r="O257">
        <v>106560</v>
      </c>
      <c r="P257">
        <v>108250</v>
      </c>
      <c r="Q257">
        <v>109340</v>
      </c>
      <c r="R257">
        <v>110345</v>
      </c>
      <c r="S257">
        <v>4.3120000000000003</v>
      </c>
    </row>
    <row r="258" spans="1:19">
      <c r="A258" t="s">
        <v>277</v>
      </c>
      <c r="B258">
        <v>60.73</v>
      </c>
      <c r="C258">
        <v>11980.45</v>
      </c>
      <c r="D258">
        <v>106515</v>
      </c>
      <c r="O258">
        <v>107190</v>
      </c>
      <c r="P258">
        <v>108895</v>
      </c>
      <c r="Q258">
        <v>109960</v>
      </c>
      <c r="R258">
        <v>110945</v>
      </c>
      <c r="S258">
        <v>4.33</v>
      </c>
    </row>
    <row r="259" spans="1:19">
      <c r="A259" t="s">
        <v>278</v>
      </c>
      <c r="B259">
        <v>57.18</v>
      </c>
      <c r="C259">
        <v>11336.37</v>
      </c>
      <c r="D259">
        <v>101347.7</v>
      </c>
      <c r="O259">
        <v>100870</v>
      </c>
      <c r="P259">
        <v>102160</v>
      </c>
      <c r="Q259">
        <v>103010</v>
      </c>
      <c r="R259">
        <v>103785</v>
      </c>
      <c r="S259">
        <v>4.3159999999999998</v>
      </c>
    </row>
    <row r="260" spans="1:19">
      <c r="A260" t="s">
        <v>279</v>
      </c>
      <c r="B260">
        <v>54.72</v>
      </c>
      <c r="C260">
        <v>10826.58</v>
      </c>
      <c r="D260">
        <v>96485.21</v>
      </c>
      <c r="O260">
        <v>96505</v>
      </c>
      <c r="P260">
        <v>97500</v>
      </c>
      <c r="Q260">
        <v>98295</v>
      </c>
      <c r="R260">
        <v>99025</v>
      </c>
      <c r="S260">
        <v>4.3</v>
      </c>
    </row>
    <row r="261" spans="1:19">
      <c r="A261" t="s">
        <v>280</v>
      </c>
      <c r="B261">
        <v>54.81</v>
      </c>
      <c r="C261">
        <v>10841.52</v>
      </c>
      <c r="D261">
        <v>96851.41</v>
      </c>
      <c r="O261">
        <v>96600</v>
      </c>
      <c r="P261">
        <v>97775</v>
      </c>
      <c r="Q261">
        <v>98690</v>
      </c>
      <c r="R261">
        <v>99490</v>
      </c>
      <c r="S261">
        <v>4.2569999999999997</v>
      </c>
    </row>
    <row r="262" spans="1:19">
      <c r="A262" t="s">
        <v>281</v>
      </c>
      <c r="B262">
        <v>52.87</v>
      </c>
      <c r="C262">
        <v>10453.700000000001</v>
      </c>
      <c r="D262">
        <v>92786.46</v>
      </c>
      <c r="O262">
        <v>93270</v>
      </c>
      <c r="P262">
        <v>94170</v>
      </c>
      <c r="Q262">
        <v>94960</v>
      </c>
      <c r="R262">
        <v>95675</v>
      </c>
      <c r="S262">
        <v>4.3120000000000003</v>
      </c>
    </row>
    <row r="263" spans="1:19">
      <c r="A263" t="s">
        <v>282</v>
      </c>
      <c r="B263">
        <v>56.23</v>
      </c>
      <c r="C263">
        <v>10929.85</v>
      </c>
      <c r="D263">
        <v>97604.78</v>
      </c>
      <c r="O263">
        <v>99100</v>
      </c>
      <c r="P263">
        <v>100320</v>
      </c>
      <c r="Q263">
        <v>101300</v>
      </c>
      <c r="R263">
        <v>102135</v>
      </c>
      <c r="S263">
        <v>4.306</v>
      </c>
    </row>
    <row r="264" spans="1:19">
      <c r="A264" t="s">
        <v>283</v>
      </c>
      <c r="B264">
        <v>56.23</v>
      </c>
      <c r="C264">
        <v>10929.85</v>
      </c>
      <c r="D264">
        <v>99051.69</v>
      </c>
      <c r="O264">
        <v>99100</v>
      </c>
      <c r="P264">
        <v>100320</v>
      </c>
      <c r="Q264">
        <v>101300</v>
      </c>
      <c r="R264">
        <v>102135</v>
      </c>
      <c r="S264">
        <v>4.306</v>
      </c>
    </row>
    <row r="265" spans="1:19">
      <c r="A265" t="s">
        <v>284</v>
      </c>
      <c r="B265">
        <v>54.3</v>
      </c>
      <c r="C265">
        <v>10722.91</v>
      </c>
      <c r="D265">
        <v>95550.19</v>
      </c>
      <c r="O265">
        <v>95525</v>
      </c>
      <c r="P265">
        <v>96505</v>
      </c>
      <c r="Q265">
        <v>97500</v>
      </c>
      <c r="R265">
        <v>98345</v>
      </c>
      <c r="S265">
        <v>4.2859999999999996</v>
      </c>
    </row>
    <row r="266" spans="1:19">
      <c r="A266" t="s">
        <v>285</v>
      </c>
      <c r="B266">
        <v>53.68</v>
      </c>
      <c r="C266">
        <v>10593.37</v>
      </c>
      <c r="D266">
        <v>94392.07</v>
      </c>
      <c r="O266">
        <v>94568.3</v>
      </c>
      <c r="P266">
        <v>95310</v>
      </c>
      <c r="Q266">
        <v>96280</v>
      </c>
      <c r="R266">
        <v>97125</v>
      </c>
      <c r="S266">
        <v>4.3</v>
      </c>
    </row>
    <row r="267" spans="1:19">
      <c r="A267" t="s">
        <v>286</v>
      </c>
      <c r="B267">
        <v>53.55</v>
      </c>
      <c r="C267">
        <v>10582.21</v>
      </c>
      <c r="D267">
        <v>94456.82</v>
      </c>
      <c r="P267">
        <v>94955</v>
      </c>
      <c r="Q267">
        <v>95930</v>
      </c>
      <c r="R267">
        <v>96780</v>
      </c>
      <c r="S267">
        <v>4.3109999999999999</v>
      </c>
    </row>
    <row r="268" spans="1:19">
      <c r="A268" t="s">
        <v>287</v>
      </c>
      <c r="B268">
        <v>53.05</v>
      </c>
      <c r="C268">
        <v>10488.2</v>
      </c>
      <c r="D268">
        <v>93730.35</v>
      </c>
      <c r="P268">
        <v>94120</v>
      </c>
      <c r="Q268">
        <v>95100</v>
      </c>
      <c r="R268">
        <v>95920</v>
      </c>
      <c r="S268">
        <v>4.28</v>
      </c>
    </row>
    <row r="269" spans="1:19">
      <c r="A269" t="s">
        <v>288</v>
      </c>
      <c r="B269">
        <v>53.05</v>
      </c>
      <c r="C269">
        <v>10488.2</v>
      </c>
      <c r="D269">
        <v>94542.94</v>
      </c>
      <c r="P269">
        <v>94120</v>
      </c>
      <c r="Q269">
        <v>95100</v>
      </c>
      <c r="R269">
        <v>95920</v>
      </c>
      <c r="S269">
        <v>4.28</v>
      </c>
    </row>
    <row r="270" spans="1:19">
      <c r="A270" t="s">
        <v>289</v>
      </c>
      <c r="B270">
        <v>55.37</v>
      </c>
      <c r="C270">
        <v>10921.16</v>
      </c>
      <c r="D270">
        <v>97496.16</v>
      </c>
      <c r="P270">
        <v>98190</v>
      </c>
      <c r="Q270">
        <v>99175</v>
      </c>
      <c r="R270">
        <v>100005</v>
      </c>
      <c r="S270">
        <v>4.2949999999999999</v>
      </c>
    </row>
    <row r="271" spans="1:19">
      <c r="A271" t="s">
        <v>290</v>
      </c>
      <c r="B271">
        <v>55.96</v>
      </c>
      <c r="C271">
        <v>11038.77</v>
      </c>
      <c r="D271">
        <v>98478.42</v>
      </c>
      <c r="P271">
        <v>99230</v>
      </c>
      <c r="Q271">
        <v>100215</v>
      </c>
      <c r="R271">
        <v>101055</v>
      </c>
      <c r="S271">
        <v>4.2750000000000004</v>
      </c>
    </row>
    <row r="272" spans="1:19">
      <c r="A272" t="s">
        <v>291</v>
      </c>
      <c r="B272">
        <v>58.17</v>
      </c>
      <c r="C272">
        <v>11462.59</v>
      </c>
      <c r="D272">
        <v>102142.39999999999</v>
      </c>
      <c r="P272">
        <v>103150</v>
      </c>
      <c r="Q272">
        <v>104165</v>
      </c>
      <c r="R272">
        <v>105025</v>
      </c>
      <c r="S272">
        <v>4.3159999999999998</v>
      </c>
    </row>
    <row r="273" spans="1:19">
      <c r="A273" t="s">
        <v>292</v>
      </c>
      <c r="B273">
        <v>54.79</v>
      </c>
      <c r="C273">
        <v>10825.88</v>
      </c>
      <c r="D273">
        <v>96359.64</v>
      </c>
      <c r="P273">
        <v>96785</v>
      </c>
      <c r="Q273">
        <v>97680</v>
      </c>
      <c r="R273">
        <v>98505</v>
      </c>
      <c r="S273">
        <v>4.3049999999999997</v>
      </c>
    </row>
    <row r="274" spans="1:19">
      <c r="A274" t="s">
        <v>293</v>
      </c>
      <c r="B274">
        <v>53.34</v>
      </c>
      <c r="C274">
        <v>10547.76</v>
      </c>
      <c r="D274">
        <v>94038.080000000002</v>
      </c>
      <c r="P274">
        <v>94230</v>
      </c>
      <c r="Q274">
        <v>95015</v>
      </c>
      <c r="R274">
        <v>95795</v>
      </c>
      <c r="S274">
        <v>4.2990000000000004</v>
      </c>
    </row>
    <row r="275" spans="1:19">
      <c r="A275" t="s">
        <v>294</v>
      </c>
      <c r="B275">
        <v>53.34</v>
      </c>
      <c r="C275">
        <v>10547.76</v>
      </c>
      <c r="D275">
        <v>91708.74</v>
      </c>
      <c r="P275">
        <v>92140</v>
      </c>
      <c r="Q275">
        <v>92950</v>
      </c>
      <c r="R275">
        <v>93690</v>
      </c>
      <c r="S275">
        <v>4.3029999999999999</v>
      </c>
    </row>
    <row r="276" spans="1:19">
      <c r="A276" t="s">
        <v>295</v>
      </c>
      <c r="B276">
        <v>53.84</v>
      </c>
      <c r="C276">
        <v>10634.42</v>
      </c>
      <c r="D276">
        <v>94954.31</v>
      </c>
      <c r="P276">
        <v>95210</v>
      </c>
      <c r="Q276">
        <v>96080</v>
      </c>
      <c r="R276">
        <v>96825</v>
      </c>
      <c r="S276">
        <v>4.3029999999999999</v>
      </c>
    </row>
    <row r="277" spans="1:19">
      <c r="A277" t="s">
        <v>296</v>
      </c>
      <c r="B277">
        <v>53.22</v>
      </c>
      <c r="C277">
        <v>10483.23</v>
      </c>
      <c r="D277">
        <v>92540.21</v>
      </c>
      <c r="P277">
        <v>93905</v>
      </c>
      <c r="Q277">
        <v>94650</v>
      </c>
      <c r="R277">
        <v>95340</v>
      </c>
      <c r="S277">
        <v>4.3109999999999999</v>
      </c>
    </row>
    <row r="278" spans="1:19">
      <c r="A278" t="s">
        <v>297</v>
      </c>
      <c r="B278">
        <v>54.83</v>
      </c>
      <c r="C278">
        <v>10826.92</v>
      </c>
      <c r="D278">
        <v>96505.26</v>
      </c>
      <c r="P278">
        <v>96905</v>
      </c>
      <c r="Q278">
        <v>97730</v>
      </c>
      <c r="R278">
        <v>98395</v>
      </c>
      <c r="S278">
        <v>4.306</v>
      </c>
    </row>
    <row r="279" spans="1:19">
      <c r="A279" t="s">
        <v>298</v>
      </c>
      <c r="B279">
        <v>56.64</v>
      </c>
      <c r="C279">
        <v>11182.16</v>
      </c>
      <c r="D279">
        <v>100059.4</v>
      </c>
      <c r="P279">
        <v>100060</v>
      </c>
      <c r="Q279">
        <v>100940</v>
      </c>
      <c r="R279">
        <v>101645</v>
      </c>
      <c r="S279">
        <v>4.2939999999999996</v>
      </c>
    </row>
    <row r="280" spans="1:19">
      <c r="A280" t="s">
        <v>299</v>
      </c>
      <c r="B280">
        <v>57.09</v>
      </c>
      <c r="C280">
        <v>11272.47</v>
      </c>
      <c r="D280">
        <v>100480.3</v>
      </c>
      <c r="P280">
        <v>100700</v>
      </c>
      <c r="Q280">
        <v>101585</v>
      </c>
      <c r="R280">
        <v>102310</v>
      </c>
      <c r="S280">
        <v>4.3029999999999999</v>
      </c>
    </row>
    <row r="281" spans="1:19">
      <c r="A281" t="s">
        <v>300</v>
      </c>
      <c r="B281">
        <v>59.62</v>
      </c>
      <c r="C281">
        <v>11764.46</v>
      </c>
      <c r="D281">
        <v>105283.4</v>
      </c>
      <c r="P281">
        <v>105280</v>
      </c>
      <c r="Q281">
        <v>106255</v>
      </c>
      <c r="R281">
        <v>107070</v>
      </c>
      <c r="S281">
        <v>4.3049999999999997</v>
      </c>
    </row>
    <row r="282" spans="1:19">
      <c r="A282" t="s">
        <v>301</v>
      </c>
      <c r="B282">
        <v>59.62</v>
      </c>
      <c r="C282">
        <v>11764.46</v>
      </c>
      <c r="D282">
        <v>103774.39999999999</v>
      </c>
      <c r="P282">
        <v>105280</v>
      </c>
      <c r="Q282">
        <v>106255</v>
      </c>
      <c r="R282">
        <v>107070</v>
      </c>
      <c r="S282">
        <v>4.3049999999999997</v>
      </c>
    </row>
    <row r="283" spans="1:19">
      <c r="A283" t="s">
        <v>302</v>
      </c>
      <c r="B283">
        <v>60.42</v>
      </c>
      <c r="C283">
        <v>11913.5</v>
      </c>
      <c r="D283">
        <v>106604.9</v>
      </c>
      <c r="P283">
        <v>106400</v>
      </c>
      <c r="Q283">
        <v>107310</v>
      </c>
      <c r="R283">
        <v>108135</v>
      </c>
      <c r="S283">
        <v>4.3049999999999997</v>
      </c>
    </row>
    <row r="284" spans="1:19">
      <c r="A284" t="s">
        <v>303</v>
      </c>
      <c r="B284">
        <v>59.38</v>
      </c>
      <c r="C284">
        <v>11702.29</v>
      </c>
      <c r="D284">
        <v>104405.1</v>
      </c>
      <c r="P284">
        <v>104430</v>
      </c>
      <c r="Q284">
        <v>105310</v>
      </c>
      <c r="R284">
        <v>106130</v>
      </c>
      <c r="S284">
        <v>4.3120000000000003</v>
      </c>
    </row>
    <row r="285" spans="1:19">
      <c r="A285" s="1" t="s">
        <v>349</v>
      </c>
      <c r="B285">
        <v>58.79</v>
      </c>
      <c r="C285">
        <v>11635.49</v>
      </c>
      <c r="D285">
        <v>104615.9</v>
      </c>
      <c r="P285">
        <v>103415</v>
      </c>
      <c r="Q285">
        <v>104155</v>
      </c>
      <c r="R285">
        <v>104965</v>
      </c>
      <c r="S285">
        <v>4.3140000000000001</v>
      </c>
    </row>
    <row r="286" spans="1:19">
      <c r="A286" s="1" t="s">
        <v>350</v>
      </c>
      <c r="B286">
        <v>59.7</v>
      </c>
      <c r="C286">
        <v>11796.27</v>
      </c>
      <c r="D286">
        <v>105325.3</v>
      </c>
      <c r="P286">
        <v>105060</v>
      </c>
      <c r="Q286">
        <v>105920</v>
      </c>
      <c r="R286">
        <v>106750</v>
      </c>
      <c r="S286">
        <v>4.3239999999999998</v>
      </c>
    </row>
    <row r="287" spans="1:19">
      <c r="A287" s="1" t="s">
        <v>351</v>
      </c>
      <c r="B287">
        <v>57.67</v>
      </c>
      <c r="C287">
        <v>11375.9</v>
      </c>
      <c r="D287">
        <v>100425.4</v>
      </c>
      <c r="P287">
        <v>101495</v>
      </c>
      <c r="Q287">
        <v>102210</v>
      </c>
      <c r="R287">
        <v>102970</v>
      </c>
      <c r="S287">
        <v>4.3280000000000003</v>
      </c>
    </row>
    <row r="288" spans="1:19">
      <c r="A288" s="1" t="s">
        <v>352</v>
      </c>
      <c r="B288">
        <v>57.58</v>
      </c>
      <c r="C288">
        <v>11379.41</v>
      </c>
      <c r="D288">
        <v>101946.4</v>
      </c>
      <c r="P288">
        <v>101205</v>
      </c>
      <c r="Q288">
        <v>101975</v>
      </c>
      <c r="R288">
        <v>102750</v>
      </c>
      <c r="S288">
        <v>4.33</v>
      </c>
    </row>
    <row r="289" spans="1:19">
      <c r="A289" s="1" t="s">
        <v>353</v>
      </c>
      <c r="B289">
        <v>59.34</v>
      </c>
      <c r="C289">
        <v>11703.19</v>
      </c>
      <c r="D289">
        <v>103967.1</v>
      </c>
      <c r="P289">
        <v>104315</v>
      </c>
      <c r="Q289">
        <v>105110</v>
      </c>
      <c r="R289">
        <v>105925</v>
      </c>
      <c r="S289">
        <v>4.33</v>
      </c>
    </row>
    <row r="290" spans="1:19">
      <c r="A290" s="1" t="s">
        <v>354</v>
      </c>
      <c r="B290">
        <v>59.72</v>
      </c>
      <c r="C290">
        <v>11796.05</v>
      </c>
      <c r="D290">
        <v>105506.2</v>
      </c>
      <c r="P290">
        <v>104960</v>
      </c>
      <c r="Q290">
        <v>105735</v>
      </c>
      <c r="R290">
        <v>106615</v>
      </c>
      <c r="S290">
        <v>4.3209999999999997</v>
      </c>
    </row>
    <row r="291" spans="1:19">
      <c r="A291" s="1" t="s">
        <v>355</v>
      </c>
      <c r="B291">
        <v>57.71</v>
      </c>
      <c r="C291">
        <v>11411.71</v>
      </c>
      <c r="D291">
        <v>101907</v>
      </c>
      <c r="P291">
        <v>105260.4</v>
      </c>
      <c r="Q291">
        <v>102095</v>
      </c>
      <c r="R291">
        <v>102965</v>
      </c>
      <c r="S291">
        <v>4.298</v>
      </c>
    </row>
    <row r="292" spans="1:19">
      <c r="A292" s="1" t="s">
        <v>356</v>
      </c>
      <c r="B292">
        <v>57.58</v>
      </c>
      <c r="C292">
        <v>11384.04</v>
      </c>
      <c r="D292">
        <v>101702.6</v>
      </c>
      <c r="P292">
        <v>105260.4</v>
      </c>
      <c r="Q292">
        <v>101965</v>
      </c>
      <c r="R292">
        <v>102800</v>
      </c>
      <c r="S292">
        <v>4.3220000000000001</v>
      </c>
    </row>
    <row r="293" spans="1:19">
      <c r="A293" s="1" t="s">
        <v>357</v>
      </c>
      <c r="B293">
        <v>56.13</v>
      </c>
      <c r="C293">
        <v>11085.09</v>
      </c>
      <c r="D293">
        <v>98665.2</v>
      </c>
      <c r="P293">
        <v>105260.4</v>
      </c>
      <c r="Q293">
        <v>99185</v>
      </c>
      <c r="R293">
        <v>100000</v>
      </c>
      <c r="S293">
        <v>4.3109999999999999</v>
      </c>
    </row>
    <row r="294" spans="1:19">
      <c r="A294" s="1" t="s">
        <v>358</v>
      </c>
      <c r="B294">
        <v>55.33</v>
      </c>
      <c r="C294">
        <v>10926.3</v>
      </c>
      <c r="D294">
        <v>97524.64</v>
      </c>
      <c r="P294">
        <v>105260.4</v>
      </c>
      <c r="Q294">
        <v>97710</v>
      </c>
      <c r="R294">
        <v>98520</v>
      </c>
      <c r="S294">
        <v>4.3010000000000002</v>
      </c>
    </row>
    <row r="295" spans="1:19">
      <c r="A295" t="s">
        <v>359</v>
      </c>
      <c r="B295">
        <v>55.12</v>
      </c>
      <c r="C295">
        <v>10867.02</v>
      </c>
      <c r="D295">
        <v>96496.59</v>
      </c>
      <c r="P295">
        <v>105260.4</v>
      </c>
      <c r="Q295">
        <v>97285</v>
      </c>
      <c r="R295">
        <v>98085</v>
      </c>
      <c r="S295">
        <v>4.3079999999999998</v>
      </c>
    </row>
    <row r="296" spans="1:19">
      <c r="A296" t="s">
        <v>360</v>
      </c>
      <c r="B296">
        <v>54.47</v>
      </c>
      <c r="C296">
        <v>10753.94</v>
      </c>
      <c r="D296">
        <v>96193.14</v>
      </c>
      <c r="P296">
        <v>105260.4</v>
      </c>
      <c r="Q296">
        <v>95990</v>
      </c>
      <c r="R296">
        <v>96770</v>
      </c>
      <c r="S296">
        <v>4.3090000000000002</v>
      </c>
    </row>
    <row r="297" spans="1:19">
      <c r="A297" t="s">
        <v>361</v>
      </c>
      <c r="B297">
        <v>55.38</v>
      </c>
      <c r="C297">
        <v>10929.08</v>
      </c>
      <c r="D297">
        <v>97394.97</v>
      </c>
      <c r="P297">
        <v>105260.4</v>
      </c>
      <c r="Q297">
        <v>97680</v>
      </c>
      <c r="R297">
        <v>98470</v>
      </c>
      <c r="S297">
        <v>4.3339999999999996</v>
      </c>
    </row>
    <row r="298" spans="1:19">
      <c r="A298" t="s">
        <v>362</v>
      </c>
      <c r="B298">
        <v>54.11</v>
      </c>
      <c r="C298">
        <v>10682.7</v>
      </c>
      <c r="D298">
        <v>95148.19</v>
      </c>
      <c r="P298">
        <v>105260.4</v>
      </c>
      <c r="Q298">
        <v>95425</v>
      </c>
      <c r="R298">
        <v>96180</v>
      </c>
      <c r="S298">
        <v>4.33</v>
      </c>
    </row>
    <row r="299" spans="1:19">
      <c r="A299" t="s">
        <v>363</v>
      </c>
      <c r="B299">
        <v>55.16</v>
      </c>
      <c r="C299">
        <v>10892.84</v>
      </c>
      <c r="D299">
        <v>97235.29</v>
      </c>
      <c r="P299">
        <v>105260.4</v>
      </c>
      <c r="Q299">
        <v>97395</v>
      </c>
      <c r="R299">
        <v>98185</v>
      </c>
      <c r="S299">
        <v>4.33</v>
      </c>
    </row>
    <row r="300" spans="1:19">
      <c r="A300" t="s">
        <v>364</v>
      </c>
      <c r="B300">
        <v>54.74</v>
      </c>
      <c r="C300">
        <v>10796.93</v>
      </c>
      <c r="D300">
        <v>96074.94</v>
      </c>
      <c r="P300">
        <v>105260.4</v>
      </c>
      <c r="Q300">
        <v>96510</v>
      </c>
      <c r="R300">
        <v>97300</v>
      </c>
      <c r="S300">
        <v>4.3280000000000003</v>
      </c>
    </row>
    <row r="301" spans="1:19">
      <c r="A301" t="s">
        <v>365</v>
      </c>
      <c r="B301">
        <v>55.33</v>
      </c>
      <c r="C301">
        <v>10932.33</v>
      </c>
      <c r="D301">
        <v>97890.49</v>
      </c>
      <c r="P301">
        <v>105260.4</v>
      </c>
      <c r="Q301">
        <v>97555</v>
      </c>
      <c r="R301">
        <v>98360</v>
      </c>
      <c r="S301">
        <v>4.3259999999999996</v>
      </c>
    </row>
    <row r="302" spans="1:19">
      <c r="A302" t="s">
        <v>366</v>
      </c>
      <c r="B302">
        <v>55.33</v>
      </c>
      <c r="C302">
        <v>10932.33</v>
      </c>
      <c r="D302">
        <v>95836.99</v>
      </c>
      <c r="P302">
        <v>105260.4</v>
      </c>
      <c r="Q302">
        <v>97555</v>
      </c>
      <c r="R302">
        <v>98360</v>
      </c>
      <c r="S302">
        <v>4.3259999999999996</v>
      </c>
    </row>
    <row r="303" spans="1:19">
      <c r="A303" t="s">
        <v>367</v>
      </c>
      <c r="B303">
        <v>53.51</v>
      </c>
      <c r="C303">
        <v>10555.94</v>
      </c>
      <c r="D303">
        <v>94067.09</v>
      </c>
      <c r="P303">
        <v>105260.4</v>
      </c>
      <c r="Q303">
        <v>94055</v>
      </c>
      <c r="R303">
        <v>94750</v>
      </c>
      <c r="S303">
        <v>4.33</v>
      </c>
    </row>
    <row r="304" spans="1:19">
      <c r="A304" t="s">
        <v>368</v>
      </c>
      <c r="B304">
        <v>54.65</v>
      </c>
      <c r="C304">
        <v>10799.08</v>
      </c>
      <c r="D304">
        <v>96322.44</v>
      </c>
      <c r="P304">
        <v>105260.4</v>
      </c>
      <c r="Q304">
        <v>96305</v>
      </c>
      <c r="R304">
        <v>97010</v>
      </c>
      <c r="S304">
        <v>4.3239999999999998</v>
      </c>
    </row>
    <row r="305" spans="1:19">
      <c r="A305" t="s">
        <v>369</v>
      </c>
      <c r="B305">
        <v>56.04</v>
      </c>
      <c r="C305">
        <v>11055</v>
      </c>
      <c r="D305">
        <v>98559.7</v>
      </c>
      <c r="P305">
        <v>105260.4</v>
      </c>
      <c r="Q305">
        <v>98705</v>
      </c>
      <c r="R305">
        <v>99425</v>
      </c>
      <c r="S305">
        <v>4.319</v>
      </c>
    </row>
    <row r="306" spans="1:19">
      <c r="A306" t="s">
        <v>370</v>
      </c>
      <c r="B306">
        <v>53.92</v>
      </c>
      <c r="C306">
        <v>10660.43</v>
      </c>
      <c r="D306">
        <v>95182.21</v>
      </c>
      <c r="P306">
        <v>105260.4</v>
      </c>
      <c r="Q306">
        <v>94675</v>
      </c>
      <c r="R306">
        <v>95295</v>
      </c>
      <c r="S306">
        <v>4.3140000000000001</v>
      </c>
    </row>
    <row r="307" spans="1:19">
      <c r="A307" t="s">
        <v>371</v>
      </c>
      <c r="B307">
        <v>53.41</v>
      </c>
      <c r="C307">
        <v>10565</v>
      </c>
      <c r="D307">
        <v>94261.88</v>
      </c>
      <c r="P307">
        <v>105260.4</v>
      </c>
      <c r="Q307">
        <v>93990</v>
      </c>
      <c r="R307">
        <v>94530</v>
      </c>
      <c r="S307">
        <v>4.3129999999999997</v>
      </c>
    </row>
    <row r="308" spans="1:19">
      <c r="A308" t="s">
        <v>372</v>
      </c>
      <c r="B308">
        <v>50.03</v>
      </c>
      <c r="C308">
        <v>9886.86</v>
      </c>
      <c r="D308">
        <v>88166.35</v>
      </c>
      <c r="P308">
        <v>105260.4</v>
      </c>
      <c r="Q308">
        <v>87945</v>
      </c>
      <c r="R308">
        <v>88465</v>
      </c>
      <c r="S308">
        <v>4.29</v>
      </c>
    </row>
    <row r="309" spans="1:19">
      <c r="A309" t="s">
        <v>373</v>
      </c>
      <c r="B309">
        <v>47.96</v>
      </c>
      <c r="C309">
        <v>9445.43</v>
      </c>
      <c r="D309">
        <v>83582.53</v>
      </c>
      <c r="P309">
        <v>105260.4</v>
      </c>
      <c r="Q309">
        <v>84285</v>
      </c>
      <c r="R309">
        <v>84785</v>
      </c>
      <c r="S309">
        <v>4.2930000000000001</v>
      </c>
    </row>
    <row r="310" spans="1:19">
      <c r="A310" t="s">
        <v>374</v>
      </c>
      <c r="B310">
        <v>47.35</v>
      </c>
      <c r="C310">
        <v>9357.7199999999993</v>
      </c>
      <c r="D310">
        <v>83140.66</v>
      </c>
      <c r="P310">
        <v>105260.4</v>
      </c>
      <c r="Q310">
        <v>83375</v>
      </c>
      <c r="R310">
        <v>83825</v>
      </c>
      <c r="S310">
        <v>4.3099999999999996</v>
      </c>
    </row>
    <row r="311" spans="1:19">
      <c r="A311" t="s">
        <v>375</v>
      </c>
      <c r="B311">
        <v>47.9</v>
      </c>
      <c r="C311">
        <v>9439.4699999999993</v>
      </c>
      <c r="D311">
        <v>84039.64</v>
      </c>
      <c r="P311">
        <v>105260.4</v>
      </c>
      <c r="Q311">
        <v>83592.800000000003</v>
      </c>
      <c r="R311">
        <v>84650</v>
      </c>
      <c r="S311">
        <v>4.3019999999999996</v>
      </c>
    </row>
    <row r="312" spans="1:19">
      <c r="A312" t="s">
        <v>376</v>
      </c>
      <c r="B312">
        <v>48.9</v>
      </c>
      <c r="C312">
        <v>9626.5400000000009</v>
      </c>
      <c r="D312">
        <v>85741.79</v>
      </c>
      <c r="P312">
        <v>105260.4</v>
      </c>
      <c r="Q312">
        <v>83592.800000000003</v>
      </c>
      <c r="R312">
        <v>86315</v>
      </c>
      <c r="S312">
        <v>4.3170000000000002</v>
      </c>
    </row>
    <row r="313" spans="1:19">
      <c r="A313" t="s">
        <v>377</v>
      </c>
      <c r="B313">
        <v>49.39</v>
      </c>
      <c r="C313">
        <v>9792.69</v>
      </c>
      <c r="D313">
        <v>88040.97</v>
      </c>
      <c r="P313">
        <v>105260.4</v>
      </c>
      <c r="Q313">
        <v>83592.800000000003</v>
      </c>
      <c r="R313">
        <v>87330</v>
      </c>
      <c r="S313">
        <v>4.3230000000000004</v>
      </c>
    </row>
    <row r="314" spans="1:19">
      <c r="A314" t="s">
        <v>378</v>
      </c>
      <c r="B314">
        <v>51.44</v>
      </c>
      <c r="C314">
        <v>10143.469999999999</v>
      </c>
      <c r="D314">
        <v>90123.77</v>
      </c>
      <c r="P314">
        <v>105260.4</v>
      </c>
      <c r="Q314">
        <v>83592.800000000003</v>
      </c>
      <c r="R314">
        <v>90935</v>
      </c>
      <c r="S314">
        <v>4.3099999999999996</v>
      </c>
    </row>
    <row r="315" spans="1:19">
      <c r="A315" t="s">
        <v>379</v>
      </c>
      <c r="B315">
        <v>50.64</v>
      </c>
      <c r="C315">
        <v>9997.41</v>
      </c>
      <c r="D315">
        <v>88991.29</v>
      </c>
      <c r="P315">
        <v>105260.4</v>
      </c>
      <c r="Q315">
        <v>83592.800000000003</v>
      </c>
      <c r="R315">
        <v>89460</v>
      </c>
      <c r="S315">
        <v>4.3049999999999997</v>
      </c>
    </row>
    <row r="316" spans="1:19">
      <c r="A316" t="s">
        <v>380</v>
      </c>
      <c r="B316">
        <v>51.47000122</v>
      </c>
      <c r="C316">
        <v>10085.6</v>
      </c>
      <c r="D316">
        <v>88991.29</v>
      </c>
      <c r="P316">
        <v>105260.4</v>
      </c>
      <c r="Q316">
        <v>83592.800000000003</v>
      </c>
      <c r="R316">
        <v>89460</v>
      </c>
      <c r="S316">
        <v>4.2919999999999998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BEB82-5F0F-4154-A895-38EC98E38AF4}">
  <dimension ref="A2:M315"/>
  <sheetViews>
    <sheetView topLeftCell="B1" workbookViewId="0">
      <selection activeCell="M14" sqref="M14:M311"/>
    </sheetView>
  </sheetViews>
  <sheetFormatPr defaultRowHeight="14"/>
  <cols>
    <col min="1" max="1" width="12.33203125" customWidth="1"/>
    <col min="2" max="2" width="10.4140625" customWidth="1"/>
    <col min="3" max="3" width="17.58203125" customWidth="1"/>
    <col min="4" max="6" width="11.58203125" customWidth="1"/>
    <col min="7" max="7" width="12.33203125" customWidth="1"/>
    <col min="8" max="8" width="13.33203125" customWidth="1"/>
  </cols>
  <sheetData>
    <row r="2" spans="1:13">
      <c r="A2" t="s">
        <v>23</v>
      </c>
      <c r="B2" t="s">
        <v>384</v>
      </c>
      <c r="C2" t="s">
        <v>385</v>
      </c>
      <c r="D2" t="s">
        <v>383</v>
      </c>
      <c r="E2" t="s">
        <v>387</v>
      </c>
      <c r="F2" t="s">
        <v>389</v>
      </c>
      <c r="G2" t="s">
        <v>386</v>
      </c>
      <c r="H2" t="s">
        <v>390</v>
      </c>
      <c r="K2" t="s">
        <v>391</v>
      </c>
      <c r="L2" t="s">
        <v>392</v>
      </c>
      <c r="M2" t="s">
        <v>393</v>
      </c>
    </row>
    <row r="3" spans="1:13">
      <c r="A3" s="6">
        <v>45292</v>
      </c>
      <c r="B3">
        <v>43696.87</v>
      </c>
    </row>
    <row r="4" spans="1:13">
      <c r="A4" s="6">
        <v>45293</v>
      </c>
      <c r="B4">
        <v>44981.83</v>
      </c>
    </row>
    <row r="5" spans="1:13">
      <c r="A5" s="6">
        <v>45294</v>
      </c>
      <c r="B5">
        <v>42713.16</v>
      </c>
    </row>
    <row r="6" spans="1:13">
      <c r="A6" s="6">
        <v>45295</v>
      </c>
      <c r="B6">
        <v>44186.19</v>
      </c>
    </row>
    <row r="7" spans="1:13">
      <c r="A7" s="6">
        <v>45296</v>
      </c>
      <c r="B7">
        <v>43790.8</v>
      </c>
    </row>
    <row r="8" spans="1:13">
      <c r="A8" s="6">
        <v>45299</v>
      </c>
      <c r="B8">
        <v>46962.28</v>
      </c>
    </row>
    <row r="9" spans="1:13">
      <c r="A9" s="6">
        <v>45300</v>
      </c>
      <c r="B9">
        <v>46777.71</v>
      </c>
    </row>
    <row r="10" spans="1:13">
      <c r="A10" s="6">
        <v>45301</v>
      </c>
      <c r="B10">
        <v>45852.66</v>
      </c>
    </row>
    <row r="11" spans="1:13">
      <c r="A11" s="6">
        <v>45302</v>
      </c>
      <c r="B11">
        <v>46666.89</v>
      </c>
    </row>
    <row r="12" spans="1:13">
      <c r="A12" s="6">
        <v>45303</v>
      </c>
      <c r="B12">
        <v>43770.04</v>
      </c>
    </row>
    <row r="13" spans="1:13">
      <c r="A13" s="6">
        <v>45306</v>
      </c>
      <c r="B13">
        <v>42957.16</v>
      </c>
    </row>
    <row r="14" spans="1:13">
      <c r="A14" s="6">
        <v>45307</v>
      </c>
      <c r="B14">
        <v>43210.44</v>
      </c>
      <c r="C14" s="8">
        <v>43620</v>
      </c>
      <c r="D14">
        <f>(C14-B14)/(B14*1.5)</f>
        <v>6.3188433165688304E-3</v>
      </c>
      <c r="E14">
        <v>0</v>
      </c>
      <c r="F14">
        <v>0</v>
      </c>
      <c r="G14">
        <f t="shared" ref="G14:G35" si="0">$A$42-A14</f>
        <v>38</v>
      </c>
      <c r="H14">
        <f>(1+D14/G14)^365 - 1</f>
        <v>6.2568517923139666E-2</v>
      </c>
      <c r="J14">
        <f>C14/B14</f>
        <v>1.0094782649748533</v>
      </c>
      <c r="K14">
        <f>LOG(J14)</f>
        <v>4.0969726079352941E-3</v>
      </c>
      <c r="L14">
        <f>K14/G14</f>
        <v>1.0781506862987617E-4</v>
      </c>
      <c r="M14">
        <f>(1+L14)^365-1</f>
        <v>4.0134861022144808E-2</v>
      </c>
    </row>
    <row r="15" spans="1:13">
      <c r="A15" s="6">
        <v>45308</v>
      </c>
      <c r="B15">
        <v>42666.36</v>
      </c>
      <c r="C15" s="8">
        <v>43180</v>
      </c>
      <c r="D15">
        <f t="shared" ref="D15:D78" si="1">(C15-B15)/(B15*1.5)</f>
        <v>8.0256826845942868E-3</v>
      </c>
      <c r="E15">
        <v>0</v>
      </c>
      <c r="F15">
        <v>0</v>
      </c>
      <c r="G15">
        <f t="shared" si="0"/>
        <v>37</v>
      </c>
      <c r="H15">
        <f t="shared" ref="H15:H78" si="2">(1+D15/G15)^365 - 1</f>
        <v>8.2381482303568898E-2</v>
      </c>
      <c r="J15">
        <f t="shared" ref="J15:J78" si="3">C15/B15</f>
        <v>1.0120385240268914</v>
      </c>
      <c r="K15">
        <f t="shared" ref="K15:K78" si="4">LOG(J15)</f>
        <v>5.1970445728126459E-3</v>
      </c>
      <c r="L15">
        <f t="shared" ref="L15:L78" si="5">K15/G15</f>
        <v>1.4046066413007151E-4</v>
      </c>
      <c r="M15">
        <f t="shared" ref="M15:M78" si="6">(1+L15)^365-1</f>
        <v>5.2601313886009304E-2</v>
      </c>
    </row>
    <row r="16" spans="1:13">
      <c r="A16" s="6">
        <v>45309</v>
      </c>
      <c r="B16">
        <v>40933.54</v>
      </c>
      <c r="C16" s="8">
        <v>41225</v>
      </c>
      <c r="D16">
        <f t="shared" si="1"/>
        <v>4.7468815711190892E-3</v>
      </c>
      <c r="E16">
        <v>0</v>
      </c>
      <c r="F16">
        <v>0</v>
      </c>
      <c r="G16">
        <f t="shared" si="0"/>
        <v>36</v>
      </c>
      <c r="H16">
        <f t="shared" si="2"/>
        <v>4.9301738567678832E-2</v>
      </c>
      <c r="J16">
        <f t="shared" si="3"/>
        <v>1.0071203223566787</v>
      </c>
      <c r="K16">
        <f t="shared" si="4"/>
        <v>3.0813595445956404E-3</v>
      </c>
      <c r="L16">
        <f t="shared" si="5"/>
        <v>8.5593320683212236E-5</v>
      </c>
      <c r="M16">
        <f t="shared" si="6"/>
        <v>3.1733322350594895E-2</v>
      </c>
    </row>
    <row r="17" spans="1:13">
      <c r="A17" s="6">
        <v>45310</v>
      </c>
      <c r="B17">
        <v>41898.550000000003</v>
      </c>
      <c r="C17" s="8">
        <v>41935</v>
      </c>
      <c r="D17">
        <f t="shared" si="1"/>
        <v>5.7997233794482284E-4</v>
      </c>
      <c r="E17">
        <v>0</v>
      </c>
      <c r="F17">
        <v>0</v>
      </c>
      <c r="G17">
        <f t="shared" si="0"/>
        <v>35</v>
      </c>
      <c r="H17">
        <f t="shared" si="2"/>
        <v>6.0665603327145767E-3</v>
      </c>
      <c r="J17">
        <f t="shared" si="3"/>
        <v>1.0008699585069172</v>
      </c>
      <c r="K17">
        <f t="shared" si="4"/>
        <v>3.7765393122174906E-4</v>
      </c>
      <c r="L17">
        <f t="shared" si="5"/>
        <v>1.0790112320621401E-5</v>
      </c>
      <c r="M17">
        <f t="shared" si="6"/>
        <v>3.9461353186385217E-3</v>
      </c>
    </row>
    <row r="18" spans="1:13">
      <c r="A18" s="6">
        <v>45313</v>
      </c>
      <c r="B18">
        <v>40116.42</v>
      </c>
      <c r="C18" s="8">
        <v>40485</v>
      </c>
      <c r="D18">
        <f t="shared" si="1"/>
        <v>6.1251726849006257E-3</v>
      </c>
      <c r="E18">
        <v>0</v>
      </c>
      <c r="F18">
        <v>0</v>
      </c>
      <c r="G18">
        <f t="shared" si="0"/>
        <v>32</v>
      </c>
      <c r="H18">
        <f t="shared" si="2"/>
        <v>7.2356502085375807E-2</v>
      </c>
      <c r="J18">
        <f t="shared" si="3"/>
        <v>1.009187759027351</v>
      </c>
      <c r="K18">
        <f t="shared" si="4"/>
        <v>3.9719740897741513E-3</v>
      </c>
      <c r="L18">
        <f t="shared" si="5"/>
        <v>1.2412419030544223E-4</v>
      </c>
      <c r="M18">
        <f t="shared" si="6"/>
        <v>4.6344349982570865E-2</v>
      </c>
    </row>
    <row r="19" spans="1:13">
      <c r="A19" s="6">
        <v>45314</v>
      </c>
      <c r="B19">
        <v>39238.43</v>
      </c>
      <c r="C19" s="8">
        <v>39560</v>
      </c>
      <c r="D19">
        <f t="shared" si="1"/>
        <v>5.4635213488409143E-3</v>
      </c>
      <c r="E19">
        <v>0</v>
      </c>
      <c r="F19">
        <v>0</v>
      </c>
      <c r="G19">
        <f t="shared" si="0"/>
        <v>31</v>
      </c>
      <c r="H19">
        <f t="shared" si="2"/>
        <v>6.6436684666878687E-2</v>
      </c>
      <c r="J19">
        <f t="shared" si="3"/>
        <v>1.0081952820232614</v>
      </c>
      <c r="K19">
        <f t="shared" si="4"/>
        <v>3.5446607711879202E-3</v>
      </c>
      <c r="L19">
        <f t="shared" si="5"/>
        <v>1.1434389584477161E-4</v>
      </c>
      <c r="M19">
        <f t="shared" si="6"/>
        <v>4.2616204957774739E-2</v>
      </c>
    </row>
    <row r="20" spans="1:13">
      <c r="A20" s="6">
        <v>45315</v>
      </c>
      <c r="B20">
        <v>39771.919999999998</v>
      </c>
      <c r="C20" s="8">
        <v>39965</v>
      </c>
      <c r="D20">
        <f t="shared" si="1"/>
        <v>3.2364542622031114E-3</v>
      </c>
      <c r="E20">
        <v>0</v>
      </c>
      <c r="F20">
        <v>0</v>
      </c>
      <c r="G20">
        <f t="shared" si="0"/>
        <v>30</v>
      </c>
      <c r="H20">
        <f t="shared" si="2"/>
        <v>4.0160196429467998E-2</v>
      </c>
      <c r="J20">
        <f t="shared" si="3"/>
        <v>1.0048546813933046</v>
      </c>
      <c r="K20">
        <f t="shared" si="4"/>
        <v>2.1032601323903409E-3</v>
      </c>
      <c r="L20">
        <f t="shared" si="5"/>
        <v>7.0108671079678034E-5</v>
      </c>
      <c r="M20">
        <f t="shared" si="6"/>
        <v>2.5918970959989851E-2</v>
      </c>
    </row>
    <row r="21" spans="1:13">
      <c r="A21" s="6">
        <v>45316</v>
      </c>
      <c r="B21">
        <v>39833.56</v>
      </c>
      <c r="C21" s="8">
        <v>40025</v>
      </c>
      <c r="D21">
        <f t="shared" si="1"/>
        <v>3.203998504443696E-3</v>
      </c>
      <c r="E21">
        <v>0</v>
      </c>
      <c r="F21">
        <v>0</v>
      </c>
      <c r="G21">
        <f t="shared" si="0"/>
        <v>29</v>
      </c>
      <c r="H21">
        <f t="shared" si="2"/>
        <v>4.1148010460483775E-2</v>
      </c>
      <c r="J21">
        <f t="shared" si="3"/>
        <v>1.0048059977566655</v>
      </c>
      <c r="K21">
        <f t="shared" si="4"/>
        <v>2.0822187347306789E-3</v>
      </c>
      <c r="L21">
        <f t="shared" si="5"/>
        <v>7.1800646025195819E-5</v>
      </c>
      <c r="M21">
        <f t="shared" si="6"/>
        <v>2.6552699316125361E-2</v>
      </c>
    </row>
    <row r="22" spans="1:13">
      <c r="A22" s="6">
        <v>45317</v>
      </c>
      <c r="B22">
        <v>42014.28</v>
      </c>
      <c r="C22" s="8">
        <v>42390</v>
      </c>
      <c r="D22">
        <f t="shared" si="1"/>
        <v>5.9617825177535064E-3</v>
      </c>
      <c r="E22">
        <v>0</v>
      </c>
      <c r="F22">
        <v>0</v>
      </c>
      <c r="G22">
        <f t="shared" si="0"/>
        <v>28</v>
      </c>
      <c r="H22">
        <f t="shared" si="2"/>
        <v>8.0806823499734781E-2</v>
      </c>
      <c r="J22">
        <f t="shared" si="3"/>
        <v>1.0089426737766303</v>
      </c>
      <c r="K22">
        <f t="shared" si="4"/>
        <v>3.8664911430061652E-3</v>
      </c>
      <c r="L22">
        <f t="shared" si="5"/>
        <v>1.3808896939307734E-4</v>
      </c>
      <c r="M22">
        <f t="shared" si="6"/>
        <v>5.1690631069201798E-2</v>
      </c>
    </row>
    <row r="23" spans="1:13">
      <c r="A23" s="6">
        <v>45320</v>
      </c>
      <c r="B23">
        <v>43093.91</v>
      </c>
      <c r="C23" s="8">
        <v>43530</v>
      </c>
      <c r="D23">
        <f t="shared" si="1"/>
        <v>6.7463515533091409E-3</v>
      </c>
      <c r="E23">
        <v>0</v>
      </c>
      <c r="F23">
        <v>0</v>
      </c>
      <c r="G23">
        <f t="shared" si="0"/>
        <v>25</v>
      </c>
      <c r="H23">
        <f t="shared" si="2"/>
        <v>0.1034961360820541</v>
      </c>
      <c r="J23">
        <f t="shared" si="3"/>
        <v>1.0101195273299637</v>
      </c>
      <c r="K23">
        <f t="shared" si="4"/>
        <v>4.3727668405266745E-3</v>
      </c>
      <c r="L23">
        <f t="shared" si="5"/>
        <v>1.7491067362106698E-4</v>
      </c>
      <c r="M23">
        <f t="shared" si="6"/>
        <v>6.5918440710743154E-2</v>
      </c>
    </row>
    <row r="24" spans="1:13">
      <c r="A24" s="6">
        <v>45321</v>
      </c>
      <c r="B24">
        <v>43616.55</v>
      </c>
      <c r="C24" s="8">
        <v>43890</v>
      </c>
      <c r="D24">
        <f t="shared" si="1"/>
        <v>4.1796061357443001E-3</v>
      </c>
      <c r="E24">
        <v>0</v>
      </c>
      <c r="F24">
        <v>0</v>
      </c>
      <c r="G24">
        <f t="shared" si="0"/>
        <v>24</v>
      </c>
      <c r="H24">
        <f t="shared" si="2"/>
        <v>6.5622684985904733E-2</v>
      </c>
      <c r="J24">
        <f t="shared" si="3"/>
        <v>1.0062694092036164</v>
      </c>
      <c r="K24">
        <f t="shared" si="4"/>
        <v>2.7142702492017317E-3</v>
      </c>
      <c r="L24">
        <f t="shared" si="5"/>
        <v>1.1309459371673882E-4</v>
      </c>
      <c r="M24">
        <f t="shared" si="6"/>
        <v>4.2140939307342862E-2</v>
      </c>
    </row>
    <row r="25" spans="1:13">
      <c r="A25" s="6">
        <v>45322</v>
      </c>
      <c r="B25">
        <v>42849.79</v>
      </c>
      <c r="C25" s="8">
        <v>42815</v>
      </c>
      <c r="D25">
        <f t="shared" si="1"/>
        <v>-5.4127064177756572E-4</v>
      </c>
      <c r="E25">
        <v>0</v>
      </c>
      <c r="F25">
        <v>0</v>
      </c>
      <c r="G25">
        <f t="shared" si="0"/>
        <v>23</v>
      </c>
      <c r="H25">
        <f t="shared" si="2"/>
        <v>-8.5530436352337924E-3</v>
      </c>
      <c r="J25">
        <f t="shared" si="3"/>
        <v>0.99918809403733366</v>
      </c>
      <c r="K25">
        <f t="shared" si="4"/>
        <v>-3.5274949850624043E-4</v>
      </c>
      <c r="L25">
        <f t="shared" si="5"/>
        <v>-1.5336934717662629E-5</v>
      </c>
      <c r="M25">
        <f t="shared" si="6"/>
        <v>-5.5823843608876489E-3</v>
      </c>
    </row>
    <row r="26" spans="1:13">
      <c r="A26" s="6">
        <v>45323</v>
      </c>
      <c r="B26">
        <v>43057.64</v>
      </c>
      <c r="C26" s="8">
        <v>43275</v>
      </c>
      <c r="D26">
        <f t="shared" si="1"/>
        <v>3.3654112642185464E-3</v>
      </c>
      <c r="E26">
        <v>0</v>
      </c>
      <c r="F26">
        <v>0</v>
      </c>
      <c r="G26">
        <f t="shared" si="0"/>
        <v>22</v>
      </c>
      <c r="H26">
        <f t="shared" si="2"/>
        <v>5.741892478098487E-2</v>
      </c>
      <c r="J26">
        <f t="shared" si="3"/>
        <v>1.0050481168963279</v>
      </c>
      <c r="K26">
        <f t="shared" si="4"/>
        <v>2.1868541966386839E-3</v>
      </c>
      <c r="L26">
        <f t="shared" si="5"/>
        <v>9.9402463483576545E-5</v>
      </c>
      <c r="M26">
        <f t="shared" si="6"/>
        <v>3.6946250352680288E-2</v>
      </c>
    </row>
    <row r="27" spans="1:13">
      <c r="A27" s="6">
        <v>45324</v>
      </c>
      <c r="B27">
        <v>42999.85</v>
      </c>
      <c r="C27" s="8">
        <v>43185</v>
      </c>
      <c r="D27">
        <f t="shared" si="1"/>
        <v>2.8705526492146904E-3</v>
      </c>
      <c r="E27">
        <v>0</v>
      </c>
      <c r="F27">
        <v>0</v>
      </c>
      <c r="G27">
        <f t="shared" si="0"/>
        <v>21</v>
      </c>
      <c r="H27">
        <f t="shared" si="2"/>
        <v>5.1154968038270354E-2</v>
      </c>
      <c r="J27">
        <f t="shared" si="3"/>
        <v>1.004305828973822</v>
      </c>
      <c r="K27">
        <f t="shared" si="4"/>
        <v>1.8659833375699758E-3</v>
      </c>
      <c r="L27">
        <f t="shared" si="5"/>
        <v>8.8856349408094083E-5</v>
      </c>
      <c r="M27">
        <f t="shared" si="6"/>
        <v>3.2962747140310222E-2</v>
      </c>
    </row>
    <row r="28" spans="1:13">
      <c r="A28" s="6">
        <v>45327</v>
      </c>
      <c r="B28">
        <v>42441.01</v>
      </c>
      <c r="C28" s="8">
        <v>42555</v>
      </c>
      <c r="D28">
        <f t="shared" si="1"/>
        <v>1.7905637338350802E-3</v>
      </c>
      <c r="E28">
        <v>0</v>
      </c>
      <c r="F28">
        <v>0</v>
      </c>
      <c r="G28">
        <f t="shared" si="0"/>
        <v>18</v>
      </c>
      <c r="H28">
        <f t="shared" si="2"/>
        <v>3.6973990757284803E-2</v>
      </c>
      <c r="J28">
        <f t="shared" si="3"/>
        <v>1.0026858456007526</v>
      </c>
      <c r="K28">
        <f t="shared" si="4"/>
        <v>1.1648842733286465E-3</v>
      </c>
      <c r="L28">
        <f t="shared" si="5"/>
        <v>6.4715792962702587E-5</v>
      </c>
      <c r="M28">
        <f t="shared" si="6"/>
        <v>2.3901673597978013E-2</v>
      </c>
    </row>
    <row r="29" spans="1:13">
      <c r="A29" s="6">
        <v>45328</v>
      </c>
      <c r="B29">
        <v>43153.41</v>
      </c>
      <c r="C29" s="8">
        <v>43305</v>
      </c>
      <c r="D29">
        <f t="shared" si="1"/>
        <v>2.3418775016852125E-3</v>
      </c>
      <c r="E29">
        <v>0</v>
      </c>
      <c r="F29">
        <v>0</v>
      </c>
      <c r="G29">
        <f t="shared" si="0"/>
        <v>17</v>
      </c>
      <c r="H29">
        <f t="shared" si="2"/>
        <v>5.1563416160755216E-2</v>
      </c>
      <c r="J29">
        <f t="shared" si="3"/>
        <v>1.0035128162525278</v>
      </c>
      <c r="K29">
        <f t="shared" si="4"/>
        <v>1.5229234026855952E-3</v>
      </c>
      <c r="L29">
        <f t="shared" si="5"/>
        <v>8.9583729569740896E-5</v>
      </c>
      <c r="M29">
        <f t="shared" si="6"/>
        <v>3.323700423893472E-2</v>
      </c>
    </row>
    <row r="30" spans="1:13">
      <c r="A30" s="6">
        <v>45329</v>
      </c>
      <c r="B30">
        <v>44032.49</v>
      </c>
      <c r="C30" s="8">
        <v>44410</v>
      </c>
      <c r="D30">
        <f t="shared" si="1"/>
        <v>5.7156280131633415E-3</v>
      </c>
      <c r="E30">
        <v>0</v>
      </c>
      <c r="F30">
        <v>0</v>
      </c>
      <c r="G30">
        <f t="shared" si="0"/>
        <v>16</v>
      </c>
      <c r="H30">
        <f t="shared" si="2"/>
        <v>0.13924353982670912</v>
      </c>
      <c r="J30">
        <f t="shared" si="3"/>
        <v>1.008573442019745</v>
      </c>
      <c r="K30">
        <f t="shared" si="4"/>
        <v>3.7075280347628049E-3</v>
      </c>
      <c r="L30">
        <f t="shared" si="5"/>
        <v>2.3172050217267531E-4</v>
      </c>
      <c r="M30">
        <f t="shared" si="6"/>
        <v>8.824704445838627E-2</v>
      </c>
    </row>
    <row r="31" spans="1:13">
      <c r="A31" s="6">
        <v>45330</v>
      </c>
      <c r="B31">
        <v>45467.18</v>
      </c>
      <c r="C31" s="8">
        <v>45750</v>
      </c>
      <c r="D31">
        <f t="shared" si="1"/>
        <v>4.1468740015691858E-3</v>
      </c>
      <c r="E31">
        <v>0</v>
      </c>
      <c r="F31">
        <v>0</v>
      </c>
      <c r="G31">
        <f t="shared" si="0"/>
        <v>15</v>
      </c>
      <c r="H31">
        <f t="shared" si="2"/>
        <v>0.10615863225547528</v>
      </c>
      <c r="J31">
        <f t="shared" si="3"/>
        <v>1.0062203110023538</v>
      </c>
      <c r="K31">
        <f t="shared" si="4"/>
        <v>2.6930795045535662E-3</v>
      </c>
      <c r="L31">
        <f t="shared" si="5"/>
        <v>1.7953863363690442E-4</v>
      </c>
      <c r="M31">
        <f t="shared" si="6"/>
        <v>6.7720197927797265E-2</v>
      </c>
    </row>
    <row r="32" spans="1:13">
      <c r="A32" s="6">
        <v>45331</v>
      </c>
      <c r="B32">
        <v>47629.31</v>
      </c>
      <c r="C32" s="8">
        <v>47770</v>
      </c>
      <c r="D32">
        <f t="shared" si="1"/>
        <v>1.9692356100337143E-3</v>
      </c>
      <c r="E32">
        <v>0</v>
      </c>
      <c r="F32">
        <v>0</v>
      </c>
      <c r="G32">
        <f t="shared" si="0"/>
        <v>14</v>
      </c>
      <c r="H32">
        <f t="shared" si="2"/>
        <v>5.2677770180742156E-2</v>
      </c>
      <c r="J32">
        <f t="shared" si="3"/>
        <v>1.0029538534150506</v>
      </c>
      <c r="K32">
        <f t="shared" si="4"/>
        <v>1.2809512973374854E-3</v>
      </c>
      <c r="L32">
        <f t="shared" si="5"/>
        <v>9.149652123839181E-5</v>
      </c>
      <c r="M32">
        <f t="shared" si="6"/>
        <v>3.3958564768707511E-2</v>
      </c>
    </row>
    <row r="33" spans="1:13">
      <c r="A33" s="6">
        <v>45334</v>
      </c>
      <c r="B33">
        <v>49983.65</v>
      </c>
      <c r="C33" s="8">
        <v>50465</v>
      </c>
      <c r="D33">
        <f t="shared" si="1"/>
        <v>6.4200993724947862E-3</v>
      </c>
      <c r="E33">
        <v>0</v>
      </c>
      <c r="F33">
        <v>0</v>
      </c>
      <c r="G33">
        <f t="shared" si="0"/>
        <v>11</v>
      </c>
      <c r="H33">
        <f t="shared" si="2"/>
        <v>0.23734558405070261</v>
      </c>
      <c r="J33">
        <f t="shared" si="3"/>
        <v>1.0096301490587423</v>
      </c>
      <c r="K33">
        <f t="shared" si="4"/>
        <v>4.1623107732243637E-3</v>
      </c>
      <c r="L33">
        <f t="shared" si="5"/>
        <v>3.7839188847494217E-4</v>
      </c>
      <c r="M33">
        <f t="shared" si="6"/>
        <v>0.14807533142917384</v>
      </c>
    </row>
    <row r="34" spans="1:13">
      <c r="A34" s="6">
        <v>45335</v>
      </c>
      <c r="B34">
        <v>49292.99</v>
      </c>
      <c r="C34" s="8">
        <v>49640</v>
      </c>
      <c r="D34">
        <f t="shared" si="1"/>
        <v>4.6931622528883186E-3</v>
      </c>
      <c r="E34">
        <v>0</v>
      </c>
      <c r="F34">
        <v>0</v>
      </c>
      <c r="G34">
        <f t="shared" si="0"/>
        <v>10</v>
      </c>
      <c r="H34">
        <f t="shared" si="2"/>
        <v>0.18679955890743893</v>
      </c>
      <c r="J34">
        <f t="shared" si="3"/>
        <v>1.0070397433793326</v>
      </c>
      <c r="K34">
        <f t="shared" si="4"/>
        <v>3.0466105632879206E-3</v>
      </c>
      <c r="L34">
        <f t="shared" si="5"/>
        <v>3.0466105632879207E-4</v>
      </c>
      <c r="M34">
        <f t="shared" si="6"/>
        <v>0.11760091720193344</v>
      </c>
    </row>
    <row r="35" spans="1:13">
      <c r="A35" s="6">
        <v>45336</v>
      </c>
      <c r="B35">
        <v>51804.52</v>
      </c>
      <c r="C35" s="8">
        <v>51990</v>
      </c>
      <c r="D35">
        <f t="shared" si="1"/>
        <v>2.3869217074752448E-3</v>
      </c>
      <c r="E35">
        <v>0</v>
      </c>
      <c r="F35">
        <v>0</v>
      </c>
      <c r="G35">
        <f t="shared" si="0"/>
        <v>9</v>
      </c>
      <c r="H35">
        <f t="shared" si="2"/>
        <v>0.1016291190077192</v>
      </c>
      <c r="J35">
        <f t="shared" si="3"/>
        <v>1.0035803825612128</v>
      </c>
      <c r="K35">
        <f t="shared" si="4"/>
        <v>1.5521633752518286E-3</v>
      </c>
      <c r="L35">
        <f t="shared" si="5"/>
        <v>1.7246259725020317E-4</v>
      </c>
      <c r="M35">
        <f t="shared" si="6"/>
        <v>6.4966582206679169E-2</v>
      </c>
    </row>
    <row r="36" spans="1:13">
      <c r="A36" s="6">
        <v>45337</v>
      </c>
      <c r="B36">
        <v>51855.94</v>
      </c>
      <c r="C36">
        <v>52570</v>
      </c>
      <c r="D36">
        <f t="shared" si="1"/>
        <v>9.1800476473861709E-3</v>
      </c>
      <c r="E36">
        <v>0</v>
      </c>
      <c r="F36">
        <v>1</v>
      </c>
      <c r="G36">
        <f>$A$66-A36</f>
        <v>42</v>
      </c>
      <c r="H36">
        <f t="shared" si="2"/>
        <v>8.3038230585349204E-2</v>
      </c>
      <c r="J36">
        <f t="shared" si="3"/>
        <v>1.0137700714710793</v>
      </c>
      <c r="K36">
        <f t="shared" si="4"/>
        <v>5.9394658311387842E-3</v>
      </c>
      <c r="L36">
        <f t="shared" si="5"/>
        <v>1.4141585312235199E-4</v>
      </c>
      <c r="M36">
        <f t="shared" si="6"/>
        <v>5.2968309247703127E-2</v>
      </c>
    </row>
    <row r="37" spans="1:13">
      <c r="A37" s="6">
        <v>45338</v>
      </c>
      <c r="B37">
        <v>51840.37</v>
      </c>
      <c r="C37" s="8">
        <v>52670</v>
      </c>
      <c r="D37">
        <f t="shared" si="1"/>
        <v>1.0669033933721246E-2</v>
      </c>
      <c r="E37">
        <v>0</v>
      </c>
      <c r="F37">
        <v>0</v>
      </c>
      <c r="G37">
        <f t="shared" ref="G37:G56" si="7">$A$66-A37</f>
        <v>41</v>
      </c>
      <c r="H37">
        <f t="shared" si="2"/>
        <v>9.9623741675376243E-2</v>
      </c>
      <c r="J37">
        <f t="shared" si="3"/>
        <v>1.0160035509005818</v>
      </c>
      <c r="K37">
        <f t="shared" si="4"/>
        <v>6.8952257961618713E-3</v>
      </c>
      <c r="L37">
        <f t="shared" si="5"/>
        <v>1.6817623893077734E-4</v>
      </c>
      <c r="M37">
        <f t="shared" si="6"/>
        <v>6.3302005833134833E-2</v>
      </c>
    </row>
    <row r="38" spans="1:13">
      <c r="A38" s="6">
        <v>45341</v>
      </c>
      <c r="B38">
        <v>51858.68</v>
      </c>
      <c r="C38" s="8">
        <v>52670</v>
      </c>
      <c r="D38">
        <f t="shared" si="1"/>
        <v>1.0429883676175325E-2</v>
      </c>
      <c r="E38">
        <v>0</v>
      </c>
      <c r="F38">
        <v>0</v>
      </c>
      <c r="G38">
        <f t="shared" si="7"/>
        <v>38</v>
      </c>
      <c r="H38">
        <f t="shared" si="2"/>
        <v>0.10535663715444255</v>
      </c>
      <c r="J38">
        <f t="shared" si="3"/>
        <v>1.0156448255142629</v>
      </c>
      <c r="K38">
        <f t="shared" si="4"/>
        <v>6.7418602244177705E-3</v>
      </c>
      <c r="L38">
        <f t="shared" si="5"/>
        <v>1.7741737432678344E-4</v>
      </c>
      <c r="M38">
        <f t="shared" si="6"/>
        <v>6.6893972623681019E-2</v>
      </c>
    </row>
    <row r="39" spans="1:13">
      <c r="A39" s="6">
        <v>45342</v>
      </c>
      <c r="B39">
        <v>52101.45</v>
      </c>
      <c r="C39" s="8">
        <v>52795</v>
      </c>
      <c r="D39">
        <f t="shared" si="1"/>
        <v>8.8743531450020813E-3</v>
      </c>
      <c r="E39">
        <v>0</v>
      </c>
      <c r="F39">
        <v>0</v>
      </c>
      <c r="G39">
        <f t="shared" si="7"/>
        <v>37</v>
      </c>
      <c r="H39">
        <f t="shared" si="2"/>
        <v>9.1479153175768602E-2</v>
      </c>
      <c r="J39">
        <f t="shared" si="3"/>
        <v>1.013311529717503</v>
      </c>
      <c r="K39">
        <f t="shared" si="4"/>
        <v>5.7429841931224777E-3</v>
      </c>
      <c r="L39">
        <f t="shared" si="5"/>
        <v>1.5521578900331022E-4</v>
      </c>
      <c r="M39">
        <f t="shared" si="6"/>
        <v>5.8284675444656875E-2</v>
      </c>
    </row>
    <row r="40" spans="1:13">
      <c r="A40" s="6">
        <v>45343</v>
      </c>
      <c r="B40">
        <v>51035.66</v>
      </c>
      <c r="C40" s="8">
        <v>51630</v>
      </c>
      <c r="D40">
        <f t="shared" si="1"/>
        <v>7.7637218107234097E-3</v>
      </c>
      <c r="E40">
        <v>0</v>
      </c>
      <c r="F40">
        <v>0</v>
      </c>
      <c r="G40">
        <f t="shared" si="7"/>
        <v>36</v>
      </c>
      <c r="H40">
        <f t="shared" si="2"/>
        <v>8.1887310966948901E-2</v>
      </c>
      <c r="J40">
        <f t="shared" si="3"/>
        <v>1.0116455827160851</v>
      </c>
      <c r="K40">
        <f t="shared" si="4"/>
        <v>5.0283895494608434E-3</v>
      </c>
      <c r="L40">
        <f t="shared" si="5"/>
        <v>1.3967748748502343E-4</v>
      </c>
      <c r="M40">
        <f t="shared" si="6"/>
        <v>5.2300502957805195E-2</v>
      </c>
    </row>
    <row r="41" spans="1:13">
      <c r="A41" s="6">
        <v>45344</v>
      </c>
      <c r="B41">
        <v>51777.96</v>
      </c>
      <c r="C41" s="8">
        <v>52715</v>
      </c>
      <c r="D41">
        <f t="shared" si="1"/>
        <v>1.206485024387469E-2</v>
      </c>
      <c r="E41">
        <v>0</v>
      </c>
      <c r="F41">
        <v>0</v>
      </c>
      <c r="G41">
        <f t="shared" si="7"/>
        <v>35</v>
      </c>
      <c r="H41">
        <f t="shared" si="2"/>
        <v>0.1340524676055157</v>
      </c>
      <c r="J41">
        <f t="shared" si="3"/>
        <v>1.018097275365812</v>
      </c>
      <c r="K41">
        <f t="shared" si="4"/>
        <v>7.7892751876774439E-3</v>
      </c>
      <c r="L41">
        <f t="shared" si="5"/>
        <v>2.2255071964792696E-4</v>
      </c>
      <c r="M41">
        <f t="shared" si="6"/>
        <v>8.461162651590004E-2</v>
      </c>
    </row>
    <row r="42" spans="1:13">
      <c r="A42" s="6">
        <v>45345</v>
      </c>
      <c r="B42">
        <v>51058.51</v>
      </c>
      <c r="C42" s="8">
        <v>51750</v>
      </c>
      <c r="D42">
        <f t="shared" si="1"/>
        <v>9.0287267163364528E-3</v>
      </c>
      <c r="E42">
        <v>1</v>
      </c>
      <c r="F42">
        <v>0</v>
      </c>
      <c r="G42">
        <f t="shared" si="7"/>
        <v>34</v>
      </c>
      <c r="H42">
        <f t="shared" si="2"/>
        <v>0.10176470290005857</v>
      </c>
      <c r="J42">
        <f t="shared" si="3"/>
        <v>1.0135430900745046</v>
      </c>
      <c r="K42">
        <f t="shared" si="4"/>
        <v>5.8422171472069465E-3</v>
      </c>
      <c r="L42">
        <f t="shared" si="5"/>
        <v>1.7182991609432195E-4</v>
      </c>
      <c r="M42">
        <f t="shared" si="6"/>
        <v>6.4720721654670355E-2</v>
      </c>
    </row>
    <row r="43" spans="1:13">
      <c r="A43" s="6">
        <v>45348</v>
      </c>
      <c r="B43">
        <v>54536.81</v>
      </c>
      <c r="C43" s="8">
        <v>55290</v>
      </c>
      <c r="D43">
        <f t="shared" si="1"/>
        <v>9.2071147297883432E-3</v>
      </c>
      <c r="E43">
        <v>0</v>
      </c>
      <c r="F43">
        <v>0</v>
      </c>
      <c r="G43">
        <f t="shared" si="7"/>
        <v>31</v>
      </c>
      <c r="H43">
        <f t="shared" si="2"/>
        <v>0.11448259348492029</v>
      </c>
      <c r="J43">
        <f t="shared" si="3"/>
        <v>1.0138106720946825</v>
      </c>
      <c r="K43">
        <f t="shared" si="4"/>
        <v>5.9568586051143464E-3</v>
      </c>
      <c r="L43">
        <f t="shared" si="5"/>
        <v>1.9215672919723698E-4</v>
      </c>
      <c r="M43">
        <f t="shared" si="6"/>
        <v>7.2648118757657532E-2</v>
      </c>
    </row>
    <row r="44" spans="1:13">
      <c r="A44" s="6">
        <v>45349</v>
      </c>
      <c r="B44">
        <v>57072.77</v>
      </c>
      <c r="C44" s="8">
        <v>57620</v>
      </c>
      <c r="D44">
        <f t="shared" si="1"/>
        <v>6.3921901810618641E-3</v>
      </c>
      <c r="E44">
        <v>0</v>
      </c>
      <c r="F44">
        <v>0</v>
      </c>
      <c r="G44">
        <f t="shared" si="7"/>
        <v>30</v>
      </c>
      <c r="H44">
        <f t="shared" si="2"/>
        <v>8.0866855164042128E-2</v>
      </c>
      <c r="J44">
        <f t="shared" si="3"/>
        <v>1.0095882852715927</v>
      </c>
      <c r="K44">
        <f t="shared" si="4"/>
        <v>4.1443026058620705E-3</v>
      </c>
      <c r="L44">
        <f t="shared" si="5"/>
        <v>1.3814342019540234E-4</v>
      </c>
      <c r="M44">
        <f t="shared" si="6"/>
        <v>5.1711530260862837E-2</v>
      </c>
    </row>
    <row r="45" spans="1:13">
      <c r="A45" s="6">
        <v>45350</v>
      </c>
      <c r="B45">
        <v>60364.45</v>
      </c>
      <c r="C45" s="8">
        <v>60870</v>
      </c>
      <c r="D45">
        <f t="shared" si="1"/>
        <v>5.5833082771951925E-3</v>
      </c>
      <c r="E45">
        <v>0</v>
      </c>
      <c r="F45">
        <v>0</v>
      </c>
      <c r="G45">
        <f t="shared" si="7"/>
        <v>29</v>
      </c>
      <c r="H45">
        <f t="shared" si="2"/>
        <v>7.2793409061809644E-2</v>
      </c>
      <c r="J45">
        <f t="shared" si="3"/>
        <v>1.0083749624157927</v>
      </c>
      <c r="K45">
        <f t="shared" si="4"/>
        <v>3.622053763972849E-3</v>
      </c>
      <c r="L45">
        <f t="shared" si="5"/>
        <v>1.2489840565423616E-4</v>
      </c>
      <c r="M45">
        <f t="shared" si="6"/>
        <v>4.6640039930622601E-2</v>
      </c>
    </row>
    <row r="46" spans="1:13">
      <c r="A46" s="6">
        <v>45351</v>
      </c>
      <c r="B46">
        <v>62070.36</v>
      </c>
      <c r="C46" s="8">
        <v>62760</v>
      </c>
      <c r="D46">
        <f t="shared" si="1"/>
        <v>7.4070780320913167E-3</v>
      </c>
      <c r="E46">
        <v>0</v>
      </c>
      <c r="F46">
        <v>0</v>
      </c>
      <c r="G46">
        <f t="shared" si="7"/>
        <v>28</v>
      </c>
      <c r="H46">
        <f t="shared" si="2"/>
        <v>0.10135780161585628</v>
      </c>
      <c r="J46">
        <f t="shared" si="3"/>
        <v>1.011110617048137</v>
      </c>
      <c r="K46">
        <f t="shared" si="4"/>
        <v>4.7986706707926607E-3</v>
      </c>
      <c r="L46">
        <f t="shared" si="5"/>
        <v>1.7138109538545216E-4</v>
      </c>
      <c r="M46">
        <f t="shared" si="6"/>
        <v>6.4546343783744797E-2</v>
      </c>
    </row>
    <row r="47" spans="1:13">
      <c r="A47" s="6">
        <v>45352</v>
      </c>
      <c r="B47">
        <v>62588.29</v>
      </c>
      <c r="C47" s="8">
        <v>63825</v>
      </c>
      <c r="D47">
        <f t="shared" si="1"/>
        <v>1.3172964676512695E-2</v>
      </c>
      <c r="E47">
        <v>0</v>
      </c>
      <c r="F47">
        <v>0</v>
      </c>
      <c r="G47">
        <f t="shared" si="7"/>
        <v>27</v>
      </c>
      <c r="H47">
        <f t="shared" si="2"/>
        <v>0.19486778582985465</v>
      </c>
      <c r="J47">
        <f t="shared" si="3"/>
        <v>1.0197594470147691</v>
      </c>
      <c r="K47">
        <f t="shared" si="4"/>
        <v>8.4977372961982118E-3</v>
      </c>
      <c r="L47">
        <f t="shared" si="5"/>
        <v>3.1473101097030415E-4</v>
      </c>
      <c r="M47">
        <f t="shared" si="6"/>
        <v>0.12171497869697334</v>
      </c>
    </row>
    <row r="48" spans="1:13">
      <c r="A48" s="6">
        <v>45355</v>
      </c>
      <c r="B48">
        <v>67534.960000000006</v>
      </c>
      <c r="C48" s="8">
        <v>68480</v>
      </c>
      <c r="D48">
        <f t="shared" si="1"/>
        <v>9.3288967175913385E-3</v>
      </c>
      <c r="E48">
        <v>0</v>
      </c>
      <c r="F48">
        <v>0</v>
      </c>
      <c r="G48">
        <f t="shared" si="7"/>
        <v>24</v>
      </c>
      <c r="H48">
        <f t="shared" si="2"/>
        <v>0.15240308815184522</v>
      </c>
      <c r="J48">
        <f t="shared" si="3"/>
        <v>1.0139933450763869</v>
      </c>
      <c r="K48">
        <f t="shared" si="4"/>
        <v>6.035104695456304E-3</v>
      </c>
      <c r="L48">
        <f t="shared" si="5"/>
        <v>2.5146269564401265E-4</v>
      </c>
      <c r="M48">
        <f t="shared" si="6"/>
        <v>9.6115258358952849E-2</v>
      </c>
    </row>
    <row r="49" spans="1:13">
      <c r="A49" s="6">
        <v>45356</v>
      </c>
      <c r="B49">
        <v>62446.74</v>
      </c>
      <c r="C49" s="8">
        <v>62425</v>
      </c>
      <c r="D49">
        <f t="shared" si="1"/>
        <v>-2.3209111209539481E-4</v>
      </c>
      <c r="E49">
        <v>0</v>
      </c>
      <c r="F49">
        <v>0</v>
      </c>
      <c r="G49">
        <f t="shared" si="7"/>
        <v>23</v>
      </c>
      <c r="H49">
        <f t="shared" si="2"/>
        <v>-3.6764289488251389E-3</v>
      </c>
      <c r="J49">
        <f t="shared" si="3"/>
        <v>0.99965186333185696</v>
      </c>
      <c r="K49">
        <f t="shared" si="4"/>
        <v>-1.5122015809128142E-4</v>
      </c>
      <c r="L49">
        <f t="shared" si="5"/>
        <v>-6.5747894822296271E-6</v>
      </c>
      <c r="M49">
        <f t="shared" si="6"/>
        <v>-2.3969288176376446E-3</v>
      </c>
    </row>
    <row r="50" spans="1:13">
      <c r="A50" s="6">
        <v>45357</v>
      </c>
      <c r="B50">
        <v>67178.559999999998</v>
      </c>
      <c r="C50" s="8">
        <v>67760</v>
      </c>
      <c r="D50">
        <f t="shared" si="1"/>
        <v>5.7700949032945667E-3</v>
      </c>
      <c r="E50">
        <v>0</v>
      </c>
      <c r="F50">
        <v>0</v>
      </c>
      <c r="G50">
        <f t="shared" si="7"/>
        <v>22</v>
      </c>
      <c r="H50">
        <f t="shared" si="2"/>
        <v>0.10044931891533926</v>
      </c>
      <c r="J50">
        <f t="shared" si="3"/>
        <v>1.0086551423549419</v>
      </c>
      <c r="K50">
        <f t="shared" si="4"/>
        <v>3.742706997662618E-3</v>
      </c>
      <c r="L50">
        <f t="shared" si="5"/>
        <v>1.7012304534830082E-4</v>
      </c>
      <c r="M50">
        <f t="shared" si="6"/>
        <v>6.4057712227046926E-2</v>
      </c>
    </row>
    <row r="51" spans="1:13">
      <c r="A51" s="6">
        <v>45358</v>
      </c>
      <c r="B51">
        <v>67839.69</v>
      </c>
      <c r="C51" s="8">
        <v>68365</v>
      </c>
      <c r="D51">
        <f t="shared" si="1"/>
        <v>5.1622680862289478E-3</v>
      </c>
      <c r="E51">
        <v>0</v>
      </c>
      <c r="F51">
        <v>0</v>
      </c>
      <c r="G51">
        <f t="shared" si="7"/>
        <v>21</v>
      </c>
      <c r="H51">
        <f t="shared" si="2"/>
        <v>9.3861514243491762E-2</v>
      </c>
      <c r="J51">
        <f t="shared" si="3"/>
        <v>1.0077434021293434</v>
      </c>
      <c r="K51">
        <f t="shared" si="4"/>
        <v>3.3499634331774562E-3</v>
      </c>
      <c r="L51">
        <f t="shared" si="5"/>
        <v>1.5952206824654554E-4</v>
      </c>
      <c r="M51">
        <f t="shared" si="6"/>
        <v>5.9949124559319555E-2</v>
      </c>
    </row>
    <row r="52" spans="1:13">
      <c r="A52" s="6">
        <v>45359</v>
      </c>
      <c r="B52">
        <v>69288.350000000006</v>
      </c>
      <c r="C52" s="8">
        <v>69805</v>
      </c>
      <c r="D52">
        <f t="shared" si="1"/>
        <v>4.9710136456320494E-3</v>
      </c>
      <c r="E52">
        <v>0</v>
      </c>
      <c r="F52">
        <v>0</v>
      </c>
      <c r="G52">
        <f t="shared" si="7"/>
        <v>20</v>
      </c>
      <c r="H52">
        <f t="shared" si="2"/>
        <v>9.4951123848514118E-2</v>
      </c>
      <c r="J52">
        <f t="shared" si="3"/>
        <v>1.007456520468448</v>
      </c>
      <c r="K52">
        <f t="shared" si="4"/>
        <v>3.2263120557328171E-3</v>
      </c>
      <c r="L52">
        <f t="shared" si="5"/>
        <v>1.6131560278664084E-4</v>
      </c>
      <c r="M52">
        <f t="shared" si="6"/>
        <v>6.0643125572574563E-2</v>
      </c>
    </row>
    <row r="53" spans="1:13">
      <c r="A53" s="6">
        <v>45362</v>
      </c>
      <c r="B53">
        <v>72442.77</v>
      </c>
      <c r="C53" s="8">
        <v>72660</v>
      </c>
      <c r="D53">
        <f t="shared" si="1"/>
        <v>1.9990952858373206E-3</v>
      </c>
      <c r="E53">
        <v>0</v>
      </c>
      <c r="F53">
        <v>0</v>
      </c>
      <c r="G53">
        <f t="shared" si="7"/>
        <v>17</v>
      </c>
      <c r="H53">
        <f t="shared" si="2"/>
        <v>4.3853577571836944E-2</v>
      </c>
      <c r="J53">
        <f t="shared" si="3"/>
        <v>1.0029986429287561</v>
      </c>
      <c r="K53">
        <f t="shared" si="4"/>
        <v>1.3003454142850169E-3</v>
      </c>
      <c r="L53">
        <f t="shared" si="5"/>
        <v>7.6490906722648049E-5</v>
      </c>
      <c r="M53">
        <f t="shared" si="6"/>
        <v>2.8311475864755353E-2</v>
      </c>
    </row>
    <row r="54" spans="1:13">
      <c r="A54" s="6">
        <v>45363</v>
      </c>
      <c r="B54">
        <v>71516.37</v>
      </c>
      <c r="C54" s="8">
        <v>71800</v>
      </c>
      <c r="D54">
        <f t="shared" si="1"/>
        <v>2.6439634263689528E-3</v>
      </c>
      <c r="E54">
        <v>0</v>
      </c>
      <c r="F54">
        <v>0</v>
      </c>
      <c r="G54">
        <f t="shared" si="7"/>
        <v>16</v>
      </c>
      <c r="H54">
        <f t="shared" si="2"/>
        <v>6.2166226522510915E-2</v>
      </c>
      <c r="J54">
        <f t="shared" si="3"/>
        <v>1.0039659451395535</v>
      </c>
      <c r="K54">
        <f t="shared" si="4"/>
        <v>1.7189816448479546E-3</v>
      </c>
      <c r="L54">
        <f t="shared" si="5"/>
        <v>1.0743635280299716E-4</v>
      </c>
      <c r="M54">
        <f t="shared" si="6"/>
        <v>3.9991107259806258E-2</v>
      </c>
    </row>
    <row r="55" spans="1:13">
      <c r="A55" s="6">
        <v>45364</v>
      </c>
      <c r="B55">
        <v>73127.23</v>
      </c>
      <c r="C55" s="8">
        <v>73915</v>
      </c>
      <c r="D55">
        <f t="shared" si="1"/>
        <v>7.1817297058838778E-3</v>
      </c>
      <c r="E55">
        <v>0</v>
      </c>
      <c r="F55">
        <v>0</v>
      </c>
      <c r="G55">
        <f t="shared" si="7"/>
        <v>15</v>
      </c>
      <c r="H55">
        <f t="shared" si="2"/>
        <v>0.19090509411662904</v>
      </c>
      <c r="J55">
        <f t="shared" si="3"/>
        <v>1.0107725945588257</v>
      </c>
      <c r="K55">
        <f t="shared" si="4"/>
        <v>4.653458224898625E-3</v>
      </c>
      <c r="L55">
        <f t="shared" si="5"/>
        <v>3.10230548326575E-4</v>
      </c>
      <c r="M55">
        <f t="shared" si="6"/>
        <v>0.11987445964837407</v>
      </c>
    </row>
    <row r="56" spans="1:13">
      <c r="A56" s="6">
        <v>45365</v>
      </c>
      <c r="B56">
        <v>69531.87</v>
      </c>
      <c r="C56" s="8">
        <v>69600</v>
      </c>
      <c r="D56">
        <f t="shared" si="1"/>
        <v>6.5322563595662114E-4</v>
      </c>
      <c r="E56">
        <v>0</v>
      </c>
      <c r="F56">
        <v>0</v>
      </c>
      <c r="G56">
        <f t="shared" si="7"/>
        <v>14</v>
      </c>
      <c r="H56">
        <f t="shared" si="2"/>
        <v>1.7175967552528038E-2</v>
      </c>
      <c r="J56">
        <f t="shared" si="3"/>
        <v>1.000979838453935</v>
      </c>
      <c r="K56">
        <f t="shared" si="4"/>
        <v>4.253300903242332E-4</v>
      </c>
      <c r="L56">
        <f t="shared" si="5"/>
        <v>3.0380720737445227E-5</v>
      </c>
      <c r="M56">
        <f t="shared" si="6"/>
        <v>1.1150503190589856E-2</v>
      </c>
    </row>
    <row r="57" spans="1:13">
      <c r="A57" s="6">
        <v>45366</v>
      </c>
      <c r="B57">
        <v>69737.06</v>
      </c>
      <c r="C57">
        <v>69925</v>
      </c>
      <c r="D57">
        <f t="shared" si="1"/>
        <v>1.79665350580215E-3</v>
      </c>
      <c r="E57">
        <v>0</v>
      </c>
      <c r="F57">
        <v>1</v>
      </c>
      <c r="G57">
        <f>$A$87-A57</f>
        <v>42</v>
      </c>
      <c r="H57">
        <f t="shared" si="2"/>
        <v>1.5735967185324107E-2</v>
      </c>
      <c r="J57">
        <f t="shared" si="3"/>
        <v>1.0026949802587033</v>
      </c>
      <c r="K57">
        <f t="shared" si="4"/>
        <v>1.1688407602870742E-3</v>
      </c>
      <c r="L57">
        <f t="shared" si="5"/>
        <v>2.7829541911597004E-5</v>
      </c>
      <c r="M57">
        <f t="shared" si="6"/>
        <v>1.0209405415234629E-2</v>
      </c>
    </row>
    <row r="58" spans="1:13">
      <c r="A58" s="6">
        <v>45369</v>
      </c>
      <c r="B58">
        <v>67171.27</v>
      </c>
      <c r="C58" s="8">
        <v>67865</v>
      </c>
      <c r="D58">
        <f t="shared" si="1"/>
        <v>6.8851856852887245E-3</v>
      </c>
      <c r="E58">
        <v>0</v>
      </c>
      <c r="F58">
        <v>0</v>
      </c>
      <c r="G58">
        <f t="shared" ref="G58:G77" si="8">$A$87-A58</f>
        <v>39</v>
      </c>
      <c r="H58">
        <f t="shared" si="2"/>
        <v>6.6553678247802894E-2</v>
      </c>
      <c r="J58">
        <f t="shared" si="3"/>
        <v>1.010327778527933</v>
      </c>
      <c r="K58">
        <f t="shared" si="4"/>
        <v>4.4622938934578442E-3</v>
      </c>
      <c r="L58">
        <f t="shared" si="5"/>
        <v>1.1441779213994472E-4</v>
      </c>
      <c r="M58">
        <f t="shared" si="6"/>
        <v>4.2644323718982635E-2</v>
      </c>
    </row>
    <row r="59" spans="1:13">
      <c r="A59" s="6">
        <v>45370</v>
      </c>
      <c r="B59">
        <v>64740.59</v>
      </c>
      <c r="C59" s="8">
        <v>65260</v>
      </c>
      <c r="D59">
        <f t="shared" si="1"/>
        <v>5.3486280142540513E-3</v>
      </c>
      <c r="E59">
        <v>0</v>
      </c>
      <c r="F59">
        <v>0</v>
      </c>
      <c r="G59">
        <f t="shared" si="8"/>
        <v>38</v>
      </c>
      <c r="H59">
        <f t="shared" si="2"/>
        <v>5.2713761062258557E-2</v>
      </c>
      <c r="J59">
        <f t="shared" si="3"/>
        <v>1.0080229420213811</v>
      </c>
      <c r="K59">
        <f t="shared" si="4"/>
        <v>3.4704165141749735E-3</v>
      </c>
      <c r="L59">
        <f t="shared" si="5"/>
        <v>9.1326750373025623E-5</v>
      </c>
      <c r="M59">
        <f t="shared" si="6"/>
        <v>3.3894501954967238E-2</v>
      </c>
    </row>
    <row r="60" spans="1:13">
      <c r="A60" s="6">
        <v>45371</v>
      </c>
      <c r="B60">
        <v>65546.070000000007</v>
      </c>
      <c r="C60" s="8">
        <v>66690</v>
      </c>
      <c r="D60">
        <f t="shared" si="1"/>
        <v>1.1634869947198898E-2</v>
      </c>
      <c r="E60">
        <v>0</v>
      </c>
      <c r="F60">
        <v>0</v>
      </c>
      <c r="G60">
        <f t="shared" si="8"/>
        <v>37</v>
      </c>
      <c r="H60">
        <f t="shared" si="2"/>
        <v>0.12160240041691939</v>
      </c>
      <c r="J60">
        <f t="shared" si="3"/>
        <v>1.0174523049207984</v>
      </c>
      <c r="K60">
        <f t="shared" si="4"/>
        <v>7.5140599658556255E-3</v>
      </c>
      <c r="L60">
        <f t="shared" si="5"/>
        <v>2.0308270177988178E-4</v>
      </c>
      <c r="M60">
        <f t="shared" si="6"/>
        <v>7.6933510466377975E-2</v>
      </c>
    </row>
    <row r="61" spans="1:13">
      <c r="A61" s="6">
        <v>45372</v>
      </c>
      <c r="B61">
        <v>65261.48</v>
      </c>
      <c r="C61" s="8">
        <v>66130</v>
      </c>
      <c r="D61">
        <f t="shared" si="1"/>
        <v>8.8722065961932099E-3</v>
      </c>
      <c r="E61">
        <v>0</v>
      </c>
      <c r="F61">
        <v>0</v>
      </c>
      <c r="G61">
        <f t="shared" si="8"/>
        <v>36</v>
      </c>
      <c r="H61">
        <f t="shared" si="2"/>
        <v>9.4112173647301844E-2</v>
      </c>
      <c r="J61">
        <f t="shared" si="3"/>
        <v>1.0133083098942899</v>
      </c>
      <c r="K61">
        <f t="shared" si="4"/>
        <v>5.741604209144378E-3</v>
      </c>
      <c r="L61">
        <f t="shared" si="5"/>
        <v>1.5948900580956606E-4</v>
      </c>
      <c r="M61">
        <f t="shared" si="6"/>
        <v>5.9936335433490973E-2</v>
      </c>
    </row>
    <row r="62" spans="1:13">
      <c r="A62" s="6">
        <v>45373</v>
      </c>
      <c r="B62">
        <v>63779.82</v>
      </c>
      <c r="C62" s="8">
        <v>64715</v>
      </c>
      <c r="D62">
        <f t="shared" si="1"/>
        <v>9.7750876897008104E-3</v>
      </c>
      <c r="E62">
        <v>0</v>
      </c>
      <c r="F62">
        <v>0</v>
      </c>
      <c r="G62">
        <f t="shared" si="8"/>
        <v>35</v>
      </c>
      <c r="H62">
        <f t="shared" si="2"/>
        <v>0.10730149238908493</v>
      </c>
      <c r="J62">
        <f t="shared" si="3"/>
        <v>1.0146626315345513</v>
      </c>
      <c r="K62">
        <f t="shared" si="4"/>
        <v>6.3216662706966726E-3</v>
      </c>
      <c r="L62">
        <f t="shared" si="5"/>
        <v>1.8061903630561921E-4</v>
      </c>
      <c r="M62">
        <f t="shared" si="6"/>
        <v>6.814125734940113E-2</v>
      </c>
    </row>
    <row r="63" spans="1:13">
      <c r="A63" s="6">
        <v>45376</v>
      </c>
      <c r="B63">
        <v>70783.679999999993</v>
      </c>
      <c r="C63" s="8">
        <v>71925</v>
      </c>
      <c r="D63">
        <f t="shared" si="1"/>
        <v>1.0749370476358459E-2</v>
      </c>
      <c r="E63">
        <v>0</v>
      </c>
      <c r="F63">
        <v>0</v>
      </c>
      <c r="G63">
        <f t="shared" si="8"/>
        <v>32</v>
      </c>
      <c r="H63">
        <f t="shared" si="2"/>
        <v>0.13042019565231633</v>
      </c>
      <c r="J63">
        <f t="shared" si="3"/>
        <v>1.0161240557145377</v>
      </c>
      <c r="K63">
        <f t="shared" si="4"/>
        <v>6.9467329708440056E-3</v>
      </c>
      <c r="L63">
        <f t="shared" si="5"/>
        <v>2.1708540533887518E-4</v>
      </c>
      <c r="M63">
        <f t="shared" si="6"/>
        <v>8.2450631321341339E-2</v>
      </c>
    </row>
    <row r="64" spans="1:13">
      <c r="A64" s="6">
        <v>45377</v>
      </c>
      <c r="B64">
        <v>69780.91</v>
      </c>
      <c r="C64" s="8">
        <v>70210</v>
      </c>
      <c r="D64">
        <f t="shared" si="1"/>
        <v>4.0994019711121229E-3</v>
      </c>
      <c r="E64">
        <v>0</v>
      </c>
      <c r="F64">
        <v>0</v>
      </c>
      <c r="G64">
        <f t="shared" si="8"/>
        <v>31</v>
      </c>
      <c r="H64">
        <f t="shared" si="2"/>
        <v>4.9447632147330722E-2</v>
      </c>
      <c r="J64">
        <f t="shared" si="3"/>
        <v>1.0061491029566683</v>
      </c>
      <c r="K64">
        <f t="shared" si="4"/>
        <v>2.662344331273036E-3</v>
      </c>
      <c r="L64">
        <f t="shared" si="5"/>
        <v>8.5882075202355995E-5</v>
      </c>
      <c r="M64">
        <f t="shared" si="6"/>
        <v>3.1842058703540399E-2</v>
      </c>
    </row>
    <row r="65" spans="1:13">
      <c r="A65" s="6">
        <v>45378</v>
      </c>
      <c r="B65">
        <v>68649</v>
      </c>
      <c r="C65" s="8">
        <v>69310</v>
      </c>
      <c r="D65">
        <f t="shared" si="1"/>
        <v>6.4191272511859845E-3</v>
      </c>
      <c r="E65">
        <v>0</v>
      </c>
      <c r="F65">
        <v>0</v>
      </c>
      <c r="G65">
        <f t="shared" si="8"/>
        <v>30</v>
      </c>
      <c r="H65">
        <f t="shared" si="2"/>
        <v>8.1221074771793633E-2</v>
      </c>
      <c r="J65">
        <f t="shared" si="3"/>
        <v>1.0096286908767789</v>
      </c>
      <c r="K65">
        <f t="shared" si="4"/>
        <v>4.1616835328054632E-3</v>
      </c>
      <c r="L65">
        <f t="shared" si="5"/>
        <v>1.3872278442684878E-4</v>
      </c>
      <c r="M65">
        <f t="shared" si="6"/>
        <v>5.1933926263367569E-2</v>
      </c>
    </row>
    <row r="66" spans="1:13">
      <c r="A66" s="6">
        <v>45379</v>
      </c>
      <c r="B66">
        <v>70761.62</v>
      </c>
      <c r="C66" s="8">
        <v>71530</v>
      </c>
      <c r="D66">
        <f t="shared" si="1"/>
        <v>7.2391408412263098E-3</v>
      </c>
      <c r="E66">
        <v>1</v>
      </c>
      <c r="F66">
        <v>0</v>
      </c>
      <c r="G66">
        <f t="shared" si="8"/>
        <v>29</v>
      </c>
      <c r="H66">
        <f t="shared" si="2"/>
        <v>9.538067818956697E-2</v>
      </c>
      <c r="J66">
        <f t="shared" si="3"/>
        <v>1.0108587112618395</v>
      </c>
      <c r="K66">
        <f t="shared" si="4"/>
        <v>4.6904580565034311E-3</v>
      </c>
      <c r="L66">
        <f t="shared" si="5"/>
        <v>1.6173993298287693E-4</v>
      </c>
      <c r="M66">
        <f t="shared" si="6"/>
        <v>6.0807384720664936E-2</v>
      </c>
    </row>
    <row r="67" spans="1:13">
      <c r="A67" s="6">
        <v>45380</v>
      </c>
      <c r="B67">
        <v>69523.28</v>
      </c>
      <c r="C67" s="8">
        <v>71530</v>
      </c>
      <c r="D67">
        <f t="shared" si="1"/>
        <v>1.9242667108533056E-2</v>
      </c>
      <c r="E67">
        <v>0</v>
      </c>
      <c r="F67">
        <v>0</v>
      </c>
      <c r="G67">
        <f t="shared" si="8"/>
        <v>28</v>
      </c>
      <c r="H67">
        <f t="shared" si="2"/>
        <v>0.28499619330184256</v>
      </c>
      <c r="J67">
        <f t="shared" si="3"/>
        <v>1.0288640006627996</v>
      </c>
      <c r="K67">
        <f t="shared" si="4"/>
        <v>1.2357971783659209E-2</v>
      </c>
      <c r="L67">
        <f t="shared" si="5"/>
        <v>4.4135613513068605E-4</v>
      </c>
      <c r="M67">
        <f t="shared" si="6"/>
        <v>0.17475480549817735</v>
      </c>
    </row>
    <row r="68" spans="1:13">
      <c r="A68" s="6">
        <v>45383</v>
      </c>
      <c r="B68">
        <v>69330.44</v>
      </c>
      <c r="C68" s="8">
        <v>70380</v>
      </c>
      <c r="D68">
        <f t="shared" si="1"/>
        <v>1.0092344238211457E-2</v>
      </c>
      <c r="E68">
        <v>0</v>
      </c>
      <c r="F68">
        <v>0</v>
      </c>
      <c r="G68">
        <f t="shared" si="8"/>
        <v>25</v>
      </c>
      <c r="H68">
        <f t="shared" si="2"/>
        <v>0.15872294837177225</v>
      </c>
      <c r="J68">
        <f t="shared" si="3"/>
        <v>1.0151385163573172</v>
      </c>
      <c r="K68">
        <f t="shared" si="4"/>
        <v>6.525306077039392E-3</v>
      </c>
      <c r="L68">
        <f t="shared" si="5"/>
        <v>2.6101224308157568E-4</v>
      </c>
      <c r="M68">
        <f t="shared" si="6"/>
        <v>9.9941545171309265E-2</v>
      </c>
    </row>
    <row r="69" spans="1:13">
      <c r="A69" s="6">
        <v>45384</v>
      </c>
      <c r="B69">
        <v>66048.929999999993</v>
      </c>
      <c r="C69" s="8">
        <v>66550</v>
      </c>
      <c r="D69">
        <f t="shared" si="1"/>
        <v>5.0575636375437324E-3</v>
      </c>
      <c r="E69">
        <v>0</v>
      </c>
      <c r="F69">
        <v>0</v>
      </c>
      <c r="G69">
        <f t="shared" si="8"/>
        <v>24</v>
      </c>
      <c r="H69">
        <f t="shared" si="2"/>
        <v>7.9943808214008483E-2</v>
      </c>
      <c r="J69">
        <f t="shared" si="3"/>
        <v>1.0075863454563156</v>
      </c>
      <c r="K69">
        <f t="shared" si="4"/>
        <v>3.2822734219901078E-3</v>
      </c>
      <c r="L69">
        <f t="shared" si="5"/>
        <v>1.3676139258292117E-4</v>
      </c>
      <c r="M69">
        <f t="shared" si="6"/>
        <v>5.1181211475768373E-2</v>
      </c>
    </row>
    <row r="70" spans="1:13">
      <c r="A70" s="6">
        <v>45385</v>
      </c>
      <c r="B70">
        <v>65895.23</v>
      </c>
      <c r="C70" s="8">
        <v>66305</v>
      </c>
      <c r="D70">
        <f t="shared" si="1"/>
        <v>4.1456718490853238E-3</v>
      </c>
      <c r="E70">
        <v>0</v>
      </c>
      <c r="F70">
        <v>0</v>
      </c>
      <c r="G70">
        <f t="shared" si="8"/>
        <v>23</v>
      </c>
      <c r="H70">
        <f t="shared" si="2"/>
        <v>6.7996091917976509E-2</v>
      </c>
      <c r="J70">
        <f t="shared" si="3"/>
        <v>1.0062185077736281</v>
      </c>
      <c r="K70">
        <f t="shared" si="4"/>
        <v>2.6923012127835384E-3</v>
      </c>
      <c r="L70">
        <f t="shared" si="5"/>
        <v>1.170565744688495E-4</v>
      </c>
      <c r="M70">
        <f t="shared" si="6"/>
        <v>4.3648919830495236E-2</v>
      </c>
    </row>
    <row r="71" spans="1:13">
      <c r="A71" s="6">
        <v>45386</v>
      </c>
      <c r="B71">
        <v>68714.73</v>
      </c>
      <c r="C71" s="8">
        <v>68840</v>
      </c>
      <c r="D71">
        <f t="shared" si="1"/>
        <v>1.2153628972032058E-3</v>
      </c>
      <c r="E71">
        <v>0</v>
      </c>
      <c r="F71">
        <v>0</v>
      </c>
      <c r="G71">
        <f t="shared" si="8"/>
        <v>22</v>
      </c>
      <c r="H71">
        <f t="shared" si="2"/>
        <v>2.0368073314068313E-2</v>
      </c>
      <c r="J71">
        <f t="shared" si="3"/>
        <v>1.0018230443458047</v>
      </c>
      <c r="K71">
        <f t="shared" si="4"/>
        <v>7.9101728872883715E-4</v>
      </c>
      <c r="L71">
        <f t="shared" si="5"/>
        <v>3.5955331305856234E-5</v>
      </c>
      <c r="M71">
        <f t="shared" si="6"/>
        <v>1.3209950537628856E-2</v>
      </c>
    </row>
    <row r="72" spans="1:13">
      <c r="A72" s="6">
        <v>45387</v>
      </c>
      <c r="B72">
        <v>67776.289999999994</v>
      </c>
      <c r="C72" s="8">
        <v>67755</v>
      </c>
      <c r="D72">
        <f t="shared" si="1"/>
        <v>-2.0941443288396378E-4</v>
      </c>
      <c r="E72">
        <v>0</v>
      </c>
      <c r="F72">
        <v>0</v>
      </c>
      <c r="G72">
        <f t="shared" si="8"/>
        <v>21</v>
      </c>
      <c r="H72">
        <f t="shared" si="2"/>
        <v>-3.6332242448585683E-3</v>
      </c>
      <c r="J72">
        <f t="shared" si="3"/>
        <v>0.99968587835067402</v>
      </c>
      <c r="K72">
        <f t="shared" si="4"/>
        <v>-1.3644272987840047E-4</v>
      </c>
      <c r="L72">
        <f t="shared" si="5"/>
        <v>-6.4972728513524033E-6</v>
      </c>
      <c r="M72">
        <f t="shared" si="6"/>
        <v>-2.3687024812724111E-3</v>
      </c>
    </row>
    <row r="73" spans="1:13">
      <c r="A73" s="6">
        <v>45390</v>
      </c>
      <c r="B73">
        <v>71815.7</v>
      </c>
      <c r="C73" s="8">
        <v>72110</v>
      </c>
      <c r="D73">
        <f t="shared" si="1"/>
        <v>2.7319931435605578E-3</v>
      </c>
      <c r="E73">
        <v>0</v>
      </c>
      <c r="F73">
        <v>0</v>
      </c>
      <c r="G73">
        <f t="shared" si="8"/>
        <v>18</v>
      </c>
      <c r="H73">
        <f t="shared" si="2"/>
        <v>5.6957550943600666E-2</v>
      </c>
      <c r="J73">
        <f t="shared" si="3"/>
        <v>1.0040979897153408</v>
      </c>
      <c r="K73">
        <f t="shared" si="4"/>
        <v>1.7760975859461958E-3</v>
      </c>
      <c r="L73">
        <f t="shared" si="5"/>
        <v>9.8672088108121988E-5</v>
      </c>
      <c r="M73">
        <f t="shared" si="6"/>
        <v>3.6669878161638358E-2</v>
      </c>
    </row>
    <row r="74" spans="1:13">
      <c r="A74" s="6">
        <v>45391</v>
      </c>
      <c r="B74">
        <v>68876.78</v>
      </c>
      <c r="C74" s="8">
        <v>69355</v>
      </c>
      <c r="D74">
        <f t="shared" si="1"/>
        <v>4.6287490985109075E-3</v>
      </c>
      <c r="E74">
        <v>0</v>
      </c>
      <c r="F74">
        <v>0</v>
      </c>
      <c r="G74">
        <f t="shared" si="8"/>
        <v>17</v>
      </c>
      <c r="H74">
        <f t="shared" si="2"/>
        <v>0.10447315510808974</v>
      </c>
      <c r="J74">
        <f t="shared" si="3"/>
        <v>1.0069431236477664</v>
      </c>
      <c r="K74">
        <f t="shared" si="4"/>
        <v>3.0049404806061449E-3</v>
      </c>
      <c r="L74">
        <f t="shared" si="5"/>
        <v>1.7676120474153793E-4</v>
      </c>
      <c r="M74">
        <f t="shared" si="6"/>
        <v>6.6638525319947073E-2</v>
      </c>
    </row>
    <row r="75" spans="1:13">
      <c r="A75" s="6">
        <v>45392</v>
      </c>
      <c r="B75">
        <v>69548.639999999999</v>
      </c>
      <c r="C75" s="8">
        <v>70410</v>
      </c>
      <c r="D75">
        <f t="shared" si="1"/>
        <v>8.2566675638804793E-3</v>
      </c>
      <c r="E75">
        <v>0</v>
      </c>
      <c r="F75">
        <v>0</v>
      </c>
      <c r="G75">
        <f t="shared" si="8"/>
        <v>16</v>
      </c>
      <c r="H75">
        <f t="shared" si="2"/>
        <v>0.20720364268840052</v>
      </c>
      <c r="J75">
        <f t="shared" si="3"/>
        <v>1.0123850013458207</v>
      </c>
      <c r="K75">
        <f t="shared" si="4"/>
        <v>5.3457023880364701E-3</v>
      </c>
      <c r="L75">
        <f t="shared" si="5"/>
        <v>3.3410639925227938E-4</v>
      </c>
      <c r="M75">
        <f t="shared" si="6"/>
        <v>0.12967329146213036</v>
      </c>
    </row>
    <row r="76" spans="1:13">
      <c r="A76" s="6">
        <v>45393</v>
      </c>
      <c r="B76">
        <v>70270.05</v>
      </c>
      <c r="C76" s="8">
        <v>70800</v>
      </c>
      <c r="D76">
        <f t="shared" si="1"/>
        <v>5.0277465292823615E-3</v>
      </c>
      <c r="E76">
        <v>0</v>
      </c>
      <c r="F76">
        <v>0</v>
      </c>
      <c r="G76">
        <f t="shared" si="8"/>
        <v>15</v>
      </c>
      <c r="H76">
        <f t="shared" si="2"/>
        <v>0.13011718776695913</v>
      </c>
      <c r="J76">
        <f t="shared" si="3"/>
        <v>1.0075416197939235</v>
      </c>
      <c r="K76">
        <f t="shared" si="4"/>
        <v>3.2629951342441101E-3</v>
      </c>
      <c r="L76">
        <f t="shared" si="5"/>
        <v>2.1753300894960734E-4</v>
      </c>
      <c r="M76">
        <f t="shared" si="6"/>
        <v>8.2627453056069333E-2</v>
      </c>
    </row>
    <row r="77" spans="1:13">
      <c r="A77" s="6">
        <v>45394</v>
      </c>
      <c r="B77">
        <v>66833.3</v>
      </c>
      <c r="C77" s="8">
        <v>67170</v>
      </c>
      <c r="D77">
        <f t="shared" si="1"/>
        <v>3.3586051663865874E-3</v>
      </c>
      <c r="E77">
        <v>0</v>
      </c>
      <c r="F77">
        <v>0</v>
      </c>
      <c r="G77">
        <f t="shared" si="8"/>
        <v>14</v>
      </c>
      <c r="H77">
        <f t="shared" si="2"/>
        <v>9.1500257695117604E-2</v>
      </c>
      <c r="J77">
        <f t="shared" si="3"/>
        <v>1.0050379077495799</v>
      </c>
      <c r="K77">
        <f t="shared" si="4"/>
        <v>2.1824426679346726E-3</v>
      </c>
      <c r="L77">
        <f t="shared" si="5"/>
        <v>1.5588876199533374E-4</v>
      </c>
      <c r="M77">
        <f t="shared" si="6"/>
        <v>5.8544618840800755E-2</v>
      </c>
    </row>
    <row r="78" spans="1:13">
      <c r="A78" s="6">
        <v>45397</v>
      </c>
      <c r="B78">
        <v>63181.52</v>
      </c>
      <c r="C78">
        <v>64340</v>
      </c>
      <c r="D78">
        <f t="shared" si="1"/>
        <v>1.2223827473603075E-2</v>
      </c>
      <c r="E78">
        <v>0</v>
      </c>
      <c r="F78">
        <v>1</v>
      </c>
      <c r="G78">
        <f>$A$112-A78</f>
        <v>46</v>
      </c>
      <c r="H78">
        <f t="shared" si="2"/>
        <v>0.10183891911102738</v>
      </c>
      <c r="J78">
        <f t="shared" si="3"/>
        <v>1.0183357412104046</v>
      </c>
      <c r="K78">
        <f t="shared" si="4"/>
        <v>7.8909867588996298E-3</v>
      </c>
      <c r="L78">
        <f t="shared" si="5"/>
        <v>1.7154319041086152E-4</v>
      </c>
      <c r="M78">
        <f t="shared" si="6"/>
        <v>6.4609318397204962E-2</v>
      </c>
    </row>
    <row r="79" spans="1:13">
      <c r="A79" s="6">
        <v>45398</v>
      </c>
      <c r="B79">
        <v>62874.15</v>
      </c>
      <c r="C79" s="8">
        <v>63685</v>
      </c>
      <c r="D79">
        <f t="shared" ref="D79:D142" si="9">(C79-B79)/(B79*1.5)</f>
        <v>8.59759800596375E-3</v>
      </c>
      <c r="E79">
        <v>0</v>
      </c>
      <c r="F79">
        <v>0</v>
      </c>
      <c r="G79">
        <f t="shared" ref="G79:G99" si="10">$A$112-A79</f>
        <v>45</v>
      </c>
      <c r="H79">
        <f t="shared" ref="H79:H142" si="11">(1+D79/G79)^365 - 1</f>
        <v>7.2218012408076904E-2</v>
      </c>
      <c r="J79">
        <f t="shared" ref="J79:J142" si="12">C79/B79</f>
        <v>1.0128963970089455</v>
      </c>
      <c r="K79">
        <f t="shared" ref="K79:K142" si="13">LOG(J79)</f>
        <v>5.5650262997309474E-3</v>
      </c>
      <c r="L79">
        <f t="shared" ref="L79:L142" si="14">K79/G79</f>
        <v>1.2366725110513215E-4</v>
      </c>
      <c r="M79">
        <f t="shared" ref="M79:M142" si="15">(1+L79)^365-1</f>
        <v>4.6169873900698821E-2</v>
      </c>
    </row>
    <row r="80" spans="1:13">
      <c r="A80" s="6">
        <v>45399</v>
      </c>
      <c r="B80">
        <v>61089.73</v>
      </c>
      <c r="C80" s="8">
        <v>61845</v>
      </c>
      <c r="D80">
        <f t="shared" si="9"/>
        <v>8.2421928093859842E-3</v>
      </c>
      <c r="E80">
        <v>0</v>
      </c>
      <c r="F80">
        <v>0</v>
      </c>
      <c r="G80">
        <f t="shared" si="10"/>
        <v>44</v>
      </c>
      <c r="H80">
        <f t="shared" si="11"/>
        <v>7.0757490150898494E-2</v>
      </c>
      <c r="J80">
        <f t="shared" si="12"/>
        <v>1.012363289214079</v>
      </c>
      <c r="K80">
        <f t="shared" si="13"/>
        <v>5.3363881843400711E-3</v>
      </c>
      <c r="L80">
        <f t="shared" si="14"/>
        <v>1.2128154964409252E-4</v>
      </c>
      <c r="M80">
        <f t="shared" si="15"/>
        <v>4.5259396997554102E-2</v>
      </c>
    </row>
    <row r="81" spans="1:13">
      <c r="A81" s="6">
        <v>45400</v>
      </c>
      <c r="B81">
        <v>63356.94</v>
      </c>
      <c r="C81" s="8">
        <v>64365</v>
      </c>
      <c r="D81">
        <f t="shared" si="9"/>
        <v>1.0607204198940139E-2</v>
      </c>
      <c r="E81">
        <v>0</v>
      </c>
      <c r="F81">
        <v>0</v>
      </c>
      <c r="G81">
        <f t="shared" si="10"/>
        <v>43</v>
      </c>
      <c r="H81">
        <f t="shared" si="11"/>
        <v>9.4203599977550345E-2</v>
      </c>
      <c r="J81">
        <f t="shared" si="12"/>
        <v>1.0159108062984101</v>
      </c>
      <c r="K81">
        <f t="shared" si="13"/>
        <v>6.8555799628276662E-3</v>
      </c>
      <c r="L81">
        <f t="shared" si="14"/>
        <v>1.5943209215878293E-4</v>
      </c>
      <c r="M81">
        <f t="shared" si="15"/>
        <v>5.9914320603684512E-2</v>
      </c>
    </row>
    <row r="82" spans="1:13">
      <c r="A82" s="6">
        <v>45401</v>
      </c>
      <c r="B82">
        <v>64257.24</v>
      </c>
      <c r="C82" s="8">
        <v>65055</v>
      </c>
      <c r="D82">
        <f t="shared" si="9"/>
        <v>8.2767327074739182E-3</v>
      </c>
      <c r="E82">
        <v>0</v>
      </c>
      <c r="F82">
        <v>0</v>
      </c>
      <c r="G82">
        <f t="shared" si="10"/>
        <v>42</v>
      </c>
      <c r="H82">
        <f t="shared" si="11"/>
        <v>7.4571161159665778E-2</v>
      </c>
      <c r="J82">
        <f t="shared" si="12"/>
        <v>1.0124150990612109</v>
      </c>
      <c r="K82">
        <f t="shared" si="13"/>
        <v>5.3586135605617905E-3</v>
      </c>
      <c r="L82">
        <f t="shared" si="14"/>
        <v>1.275860371562331E-4</v>
      </c>
      <c r="M82">
        <f t="shared" si="15"/>
        <v>4.7667152675544777E-2</v>
      </c>
    </row>
    <row r="83" spans="1:13">
      <c r="A83" s="6">
        <v>45404</v>
      </c>
      <c r="B83">
        <v>66366.91</v>
      </c>
      <c r="C83" s="8">
        <v>67355</v>
      </c>
      <c r="D83">
        <f t="shared" si="9"/>
        <v>9.9255286507487581E-3</v>
      </c>
      <c r="E83">
        <v>0</v>
      </c>
      <c r="F83">
        <v>0</v>
      </c>
      <c r="G83">
        <f t="shared" si="10"/>
        <v>39</v>
      </c>
      <c r="H83">
        <f t="shared" si="11"/>
        <v>9.7331089685388728E-2</v>
      </c>
      <c r="J83">
        <f t="shared" si="12"/>
        <v>1.0148882929761232</v>
      </c>
      <c r="K83">
        <f t="shared" si="13"/>
        <v>6.4182428266956236E-3</v>
      </c>
      <c r="L83">
        <f t="shared" si="14"/>
        <v>1.6457032888963138E-4</v>
      </c>
      <c r="M83">
        <f t="shared" si="15"/>
        <v>6.1903686328578233E-2</v>
      </c>
    </row>
    <row r="84" spans="1:13">
      <c r="A84" s="6">
        <v>45405</v>
      </c>
      <c r="B84">
        <v>66591.48</v>
      </c>
      <c r="C84" s="8">
        <v>67155</v>
      </c>
      <c r="D84">
        <f t="shared" si="9"/>
        <v>5.6415625542487226E-3</v>
      </c>
      <c r="E84">
        <v>0</v>
      </c>
      <c r="F84">
        <v>0</v>
      </c>
      <c r="G84">
        <f t="shared" si="10"/>
        <v>38</v>
      </c>
      <c r="H84">
        <f t="shared" si="11"/>
        <v>5.5679537411434721E-2</v>
      </c>
      <c r="J84">
        <f t="shared" si="12"/>
        <v>1.0084623438313731</v>
      </c>
      <c r="K84">
        <f t="shared" si="13"/>
        <v>3.6596862160438817E-3</v>
      </c>
      <c r="L84">
        <f t="shared" si="14"/>
        <v>9.6307532001154784E-5</v>
      </c>
      <c r="M84">
        <f t="shared" si="15"/>
        <v>3.5775639894813249E-2</v>
      </c>
    </row>
    <row r="85" spans="1:13">
      <c r="A85" s="6">
        <v>45406</v>
      </c>
      <c r="B85">
        <v>64210.01</v>
      </c>
      <c r="C85" s="8">
        <v>64490</v>
      </c>
      <c r="D85">
        <f t="shared" si="9"/>
        <v>2.9070233753272839E-3</v>
      </c>
      <c r="E85">
        <v>0</v>
      </c>
      <c r="F85">
        <v>0</v>
      </c>
      <c r="G85">
        <f t="shared" si="10"/>
        <v>37</v>
      </c>
      <c r="H85">
        <f t="shared" si="11"/>
        <v>2.9091388928724315E-2</v>
      </c>
      <c r="J85">
        <f t="shared" si="12"/>
        <v>1.0043605350629909</v>
      </c>
      <c r="K85">
        <f t="shared" si="13"/>
        <v>1.8896393842722182E-3</v>
      </c>
      <c r="L85">
        <f t="shared" si="14"/>
        <v>5.1071334710059954E-5</v>
      </c>
      <c r="M85">
        <f t="shared" si="15"/>
        <v>1.8815380991566322E-2</v>
      </c>
    </row>
    <row r="86" spans="1:13">
      <c r="A86" s="6">
        <v>45407</v>
      </c>
      <c r="B86">
        <v>64638.26</v>
      </c>
      <c r="C86" s="8">
        <v>65270</v>
      </c>
      <c r="D86">
        <f t="shared" si="9"/>
        <v>6.515645687244654E-3</v>
      </c>
      <c r="E86">
        <v>0</v>
      </c>
      <c r="F86">
        <v>0</v>
      </c>
      <c r="G86">
        <f t="shared" si="10"/>
        <v>36</v>
      </c>
      <c r="H86">
        <f t="shared" si="11"/>
        <v>6.8285930775609849E-2</v>
      </c>
      <c r="J86">
        <f t="shared" si="12"/>
        <v>1.009773468530867</v>
      </c>
      <c r="K86">
        <f t="shared" si="13"/>
        <v>4.2239555632558557E-3</v>
      </c>
      <c r="L86">
        <f t="shared" si="14"/>
        <v>1.1733209897932932E-4</v>
      </c>
      <c r="M86">
        <f t="shared" si="15"/>
        <v>4.3753868871250878E-2</v>
      </c>
    </row>
    <row r="87" spans="1:13">
      <c r="A87" s="6">
        <v>45408</v>
      </c>
      <c r="B87">
        <v>63896.93</v>
      </c>
      <c r="C87" s="8">
        <v>64300</v>
      </c>
      <c r="D87">
        <f t="shared" si="9"/>
        <v>4.2054185284540763E-3</v>
      </c>
      <c r="E87">
        <v>1</v>
      </c>
      <c r="F87">
        <v>0</v>
      </c>
      <c r="G87">
        <f t="shared" si="10"/>
        <v>35</v>
      </c>
      <c r="H87">
        <f t="shared" si="11"/>
        <v>4.4829665842079924E-2</v>
      </c>
      <c r="J87">
        <f t="shared" si="12"/>
        <v>1.0063081277926811</v>
      </c>
      <c r="K87">
        <f t="shared" si="13"/>
        <v>2.7309804323085557E-3</v>
      </c>
      <c r="L87">
        <f t="shared" si="14"/>
        <v>7.8028012351673021E-5</v>
      </c>
      <c r="M87">
        <f t="shared" si="15"/>
        <v>2.8888520666685125E-2</v>
      </c>
    </row>
    <row r="88" spans="1:13">
      <c r="A88" s="6">
        <v>45411</v>
      </c>
      <c r="B88">
        <v>62702.81</v>
      </c>
      <c r="C88" s="8">
        <v>63450</v>
      </c>
      <c r="D88">
        <f t="shared" si="9"/>
        <v>7.9442479000011047E-3</v>
      </c>
      <c r="E88">
        <v>0</v>
      </c>
      <c r="F88">
        <v>0</v>
      </c>
      <c r="G88">
        <f t="shared" si="10"/>
        <v>32</v>
      </c>
      <c r="H88">
        <f t="shared" si="11"/>
        <v>9.4834085445726579E-2</v>
      </c>
      <c r="J88">
        <f t="shared" si="12"/>
        <v>1.0119163718500017</v>
      </c>
      <c r="K88">
        <f t="shared" si="13"/>
        <v>5.1446224397422363E-3</v>
      </c>
      <c r="L88">
        <f t="shared" si="14"/>
        <v>1.6076945124194488E-4</v>
      </c>
      <c r="M88">
        <f t="shared" si="15"/>
        <v>6.0431746446313772E-2</v>
      </c>
    </row>
    <row r="89" spans="1:13">
      <c r="A89" s="6">
        <v>45412</v>
      </c>
      <c r="B89">
        <v>59948.94</v>
      </c>
      <c r="C89" s="8">
        <v>59400</v>
      </c>
      <c r="D89">
        <f t="shared" si="9"/>
        <v>-6.1045282869055155E-3</v>
      </c>
      <c r="E89">
        <v>0</v>
      </c>
      <c r="F89">
        <v>0</v>
      </c>
      <c r="G89">
        <f t="shared" si="10"/>
        <v>31</v>
      </c>
      <c r="H89">
        <f t="shared" si="11"/>
        <v>-6.9360202821499239E-2</v>
      </c>
      <c r="J89">
        <f t="shared" si="12"/>
        <v>0.99084320756964173</v>
      </c>
      <c r="K89">
        <f t="shared" si="13"/>
        <v>-3.9950634508265611E-3</v>
      </c>
      <c r="L89">
        <f t="shared" si="14"/>
        <v>-1.2887301454279229E-4</v>
      </c>
      <c r="M89">
        <f t="shared" si="15"/>
        <v>-4.595236944615011E-2</v>
      </c>
    </row>
    <row r="90" spans="1:13">
      <c r="A90" s="6">
        <v>45413</v>
      </c>
      <c r="B90">
        <v>57905.95</v>
      </c>
      <c r="C90" s="8">
        <v>57355</v>
      </c>
      <c r="D90">
        <f t="shared" si="9"/>
        <v>-6.3430441949402106E-3</v>
      </c>
      <c r="E90">
        <v>0</v>
      </c>
      <c r="F90">
        <v>0</v>
      </c>
      <c r="G90">
        <f t="shared" si="10"/>
        <v>30</v>
      </c>
      <c r="H90">
        <f t="shared" si="11"/>
        <v>-7.4278517231345154E-2</v>
      </c>
      <c r="J90">
        <f t="shared" si="12"/>
        <v>0.99048543370758968</v>
      </c>
      <c r="K90">
        <f t="shared" si="13"/>
        <v>-4.1519069067885639E-3</v>
      </c>
      <c r="L90">
        <f t="shared" si="14"/>
        <v>-1.3839689689295213E-4</v>
      </c>
      <c r="M90">
        <f t="shared" si="15"/>
        <v>-4.9263530088927254E-2</v>
      </c>
    </row>
    <row r="91" spans="1:13">
      <c r="A91" s="6">
        <v>45414</v>
      </c>
      <c r="B91">
        <v>59183.8</v>
      </c>
      <c r="C91" s="8">
        <v>59765</v>
      </c>
      <c r="D91">
        <f t="shared" si="9"/>
        <v>6.5468365780275125E-3</v>
      </c>
      <c r="E91">
        <v>0</v>
      </c>
      <c r="F91">
        <v>0</v>
      </c>
      <c r="G91">
        <f t="shared" si="10"/>
        <v>29</v>
      </c>
      <c r="H91">
        <f t="shared" si="11"/>
        <v>8.5879806620804633E-2</v>
      </c>
      <c r="J91">
        <f t="shared" si="12"/>
        <v>1.0098202548670412</v>
      </c>
      <c r="K91">
        <f t="shared" si="13"/>
        <v>4.2440774792601886E-3</v>
      </c>
      <c r="L91">
        <f t="shared" si="14"/>
        <v>1.4634749928483408E-4</v>
      </c>
      <c r="M91">
        <f t="shared" si="15"/>
        <v>5.4865139511344418E-2</v>
      </c>
    </row>
    <row r="92" spans="1:13">
      <c r="A92" s="6">
        <v>45415</v>
      </c>
      <c r="B92">
        <v>61781.13</v>
      </c>
      <c r="C92" s="8">
        <v>62590</v>
      </c>
      <c r="D92">
        <f t="shared" si="9"/>
        <v>8.7283393273426442E-3</v>
      </c>
      <c r="E92">
        <v>0</v>
      </c>
      <c r="F92">
        <v>0</v>
      </c>
      <c r="G92">
        <f t="shared" si="10"/>
        <v>28</v>
      </c>
      <c r="H92">
        <f t="shared" si="11"/>
        <v>0.12048587388860588</v>
      </c>
      <c r="J92">
        <f t="shared" si="12"/>
        <v>1.0130925089910139</v>
      </c>
      <c r="K92">
        <f t="shared" si="13"/>
        <v>5.6491041065354986E-3</v>
      </c>
      <c r="L92">
        <f t="shared" si="14"/>
        <v>2.0175371809055351E-4</v>
      </c>
      <c r="M92">
        <f t="shared" si="15"/>
        <v>7.6411344937699743E-2</v>
      </c>
    </row>
    <row r="93" spans="1:13">
      <c r="A93" s="6">
        <v>45418</v>
      </c>
      <c r="B93">
        <v>63065.11</v>
      </c>
      <c r="C93" s="8">
        <v>63585</v>
      </c>
      <c r="D93">
        <f t="shared" si="9"/>
        <v>5.4958016141307435E-3</v>
      </c>
      <c r="E93">
        <v>0</v>
      </c>
      <c r="F93">
        <v>0</v>
      </c>
      <c r="G93">
        <f t="shared" si="10"/>
        <v>25</v>
      </c>
      <c r="H93">
        <f t="shared" si="11"/>
        <v>8.3536128115996977E-2</v>
      </c>
      <c r="J93">
        <f t="shared" si="12"/>
        <v>1.0082437024211961</v>
      </c>
      <c r="K93">
        <f t="shared" si="13"/>
        <v>3.5655180466134398E-3</v>
      </c>
      <c r="L93">
        <f t="shared" si="14"/>
        <v>1.4262072186453759E-4</v>
      </c>
      <c r="M93">
        <f t="shared" si="15"/>
        <v>5.3431416642333751E-2</v>
      </c>
    </row>
    <row r="94" spans="1:13">
      <c r="A94" s="6">
        <v>45419</v>
      </c>
      <c r="B94">
        <v>63127.18</v>
      </c>
      <c r="C94" s="8">
        <v>63365</v>
      </c>
      <c r="D94">
        <f t="shared" si="9"/>
        <v>2.5115436277474532E-3</v>
      </c>
      <c r="E94">
        <v>0</v>
      </c>
      <c r="F94">
        <v>0</v>
      </c>
      <c r="G94">
        <f t="shared" si="10"/>
        <v>24</v>
      </c>
      <c r="H94">
        <f t="shared" si="11"/>
        <v>3.8933175864352743E-2</v>
      </c>
      <c r="J94">
        <f t="shared" si="12"/>
        <v>1.0037673154416211</v>
      </c>
      <c r="K94">
        <f t="shared" si="13"/>
        <v>1.6330501282174914E-3</v>
      </c>
      <c r="L94">
        <f t="shared" si="14"/>
        <v>6.8043755342395468E-5</v>
      </c>
      <c r="M94">
        <f t="shared" si="15"/>
        <v>2.5146086420486435E-2</v>
      </c>
    </row>
    <row r="95" spans="1:13">
      <c r="A95" s="6">
        <v>45420</v>
      </c>
      <c r="B95">
        <v>62269.47</v>
      </c>
      <c r="C95" s="8">
        <v>62460</v>
      </c>
      <c r="D95">
        <f t="shared" si="9"/>
        <v>2.039843923514994E-3</v>
      </c>
      <c r="E95">
        <v>0</v>
      </c>
      <c r="F95">
        <v>0</v>
      </c>
      <c r="G95">
        <f t="shared" si="10"/>
        <v>23</v>
      </c>
      <c r="H95">
        <f t="shared" si="11"/>
        <v>3.2899608261304891E-2</v>
      </c>
      <c r="J95">
        <f t="shared" si="12"/>
        <v>1.0030597658852725</v>
      </c>
      <c r="K95">
        <f t="shared" si="13"/>
        <v>1.3268106085428343E-3</v>
      </c>
      <c r="L95">
        <f t="shared" si="14"/>
        <v>5.7687417762731925E-5</v>
      </c>
      <c r="M95">
        <f t="shared" si="15"/>
        <v>2.1278526958536714E-2</v>
      </c>
    </row>
    <row r="96" spans="1:13">
      <c r="A96" s="6">
        <v>45421</v>
      </c>
      <c r="B96">
        <v>62318.53</v>
      </c>
      <c r="C96" s="8">
        <v>62840</v>
      </c>
      <c r="D96">
        <f t="shared" si="9"/>
        <v>5.5785440809766763E-3</v>
      </c>
      <c r="E96">
        <v>0</v>
      </c>
      <c r="F96">
        <v>0</v>
      </c>
      <c r="G96">
        <f t="shared" si="10"/>
        <v>22</v>
      </c>
      <c r="H96">
        <f t="shared" si="11"/>
        <v>9.6958538617252676E-2</v>
      </c>
      <c r="J96">
        <f t="shared" si="12"/>
        <v>1.0083678161214651</v>
      </c>
      <c r="K96">
        <f t="shared" si="13"/>
        <v>3.6189759334973029E-3</v>
      </c>
      <c r="L96">
        <f t="shared" si="14"/>
        <v>1.6449890606805921E-4</v>
      </c>
      <c r="M96">
        <f t="shared" si="15"/>
        <v>6.1876008125861803E-2</v>
      </c>
    </row>
    <row r="97" spans="1:13">
      <c r="A97" s="6">
        <v>45422</v>
      </c>
      <c r="B97">
        <v>60666.1</v>
      </c>
      <c r="C97" s="8">
        <v>60950</v>
      </c>
      <c r="D97">
        <f t="shared" si="9"/>
        <v>3.1198093608566834E-3</v>
      </c>
      <c r="E97">
        <v>0</v>
      </c>
      <c r="F97">
        <v>0</v>
      </c>
      <c r="G97">
        <f t="shared" si="10"/>
        <v>21</v>
      </c>
      <c r="H97">
        <f t="shared" si="11"/>
        <v>5.5718133289898386E-2</v>
      </c>
      <c r="J97">
        <f t="shared" si="12"/>
        <v>1.0046797140412851</v>
      </c>
      <c r="K97">
        <f t="shared" si="13"/>
        <v>2.0276333047431578E-3</v>
      </c>
      <c r="L97">
        <f t="shared" si="14"/>
        <v>9.6553966892531327E-5</v>
      </c>
      <c r="M97">
        <f t="shared" si="15"/>
        <v>3.5868801809890938E-2</v>
      </c>
    </row>
    <row r="98" spans="1:13">
      <c r="A98" s="6">
        <v>45425</v>
      </c>
      <c r="B98">
        <v>62995.51</v>
      </c>
      <c r="C98" s="8">
        <v>63480</v>
      </c>
      <c r="D98">
        <f t="shared" si="9"/>
        <v>5.1272437247246979E-3</v>
      </c>
      <c r="E98">
        <v>0</v>
      </c>
      <c r="F98">
        <v>0</v>
      </c>
      <c r="G98">
        <f t="shared" si="10"/>
        <v>18</v>
      </c>
      <c r="H98">
        <f t="shared" si="11"/>
        <v>0.10954975181163773</v>
      </c>
      <c r="J98">
        <f t="shared" si="12"/>
        <v>1.0076908655870871</v>
      </c>
      <c r="K98">
        <f t="shared" si="13"/>
        <v>3.327321831046491E-3</v>
      </c>
      <c r="L98">
        <f t="shared" si="14"/>
        <v>1.8485121283591616E-4</v>
      </c>
      <c r="M98">
        <f t="shared" si="15"/>
        <v>6.9792235760820498E-2</v>
      </c>
    </row>
    <row r="99" spans="1:13">
      <c r="A99" s="6">
        <v>45426</v>
      </c>
      <c r="B99">
        <v>61504.7</v>
      </c>
      <c r="C99" s="8">
        <v>61835</v>
      </c>
      <c r="D99">
        <f t="shared" si="9"/>
        <v>3.5802141950127707E-3</v>
      </c>
      <c r="E99">
        <v>0</v>
      </c>
      <c r="F99">
        <v>0</v>
      </c>
      <c r="G99">
        <f t="shared" si="10"/>
        <v>17</v>
      </c>
      <c r="H99">
        <f t="shared" si="11"/>
        <v>7.9892189419393134E-2</v>
      </c>
      <c r="J99">
        <f t="shared" si="12"/>
        <v>1.0053703212925191</v>
      </c>
      <c r="K99">
        <f t="shared" si="13"/>
        <v>2.3260606323247425E-3</v>
      </c>
      <c r="L99">
        <f t="shared" si="14"/>
        <v>1.3682709601910251E-4</v>
      </c>
      <c r="M99">
        <f t="shared" si="15"/>
        <v>5.1206417499415346E-2</v>
      </c>
    </row>
    <row r="100" spans="1:13">
      <c r="A100" s="6">
        <v>45427</v>
      </c>
      <c r="B100">
        <v>65934.12</v>
      </c>
      <c r="C100">
        <v>67030</v>
      </c>
      <c r="D100">
        <f t="shared" si="9"/>
        <v>1.1080555358389099E-2</v>
      </c>
      <c r="E100">
        <v>0</v>
      </c>
      <c r="F100">
        <v>1</v>
      </c>
      <c r="G100">
        <f>$A$132-A100</f>
        <v>44</v>
      </c>
      <c r="H100">
        <f t="shared" si="11"/>
        <v>9.6262504589261999E-2</v>
      </c>
      <c r="J100">
        <f t="shared" si="12"/>
        <v>1.0166208330375837</v>
      </c>
      <c r="K100">
        <f t="shared" si="13"/>
        <v>7.1590052098470776E-3</v>
      </c>
      <c r="L100">
        <f t="shared" si="14"/>
        <v>1.6270466386016086E-4</v>
      </c>
      <c r="M100">
        <f t="shared" si="15"/>
        <v>6.1180928565243375E-2</v>
      </c>
    </row>
    <row r="101" spans="1:13">
      <c r="A101" s="6">
        <v>45428</v>
      </c>
      <c r="B101">
        <v>65299.839999999997</v>
      </c>
      <c r="C101" s="8">
        <v>65995</v>
      </c>
      <c r="D101">
        <f t="shared" si="9"/>
        <v>7.0971077417647938E-3</v>
      </c>
      <c r="E101">
        <v>0</v>
      </c>
      <c r="F101">
        <v>0</v>
      </c>
      <c r="G101">
        <f t="shared" ref="G101:G121" si="16">$A$132-A101</f>
        <v>43</v>
      </c>
      <c r="H101">
        <f t="shared" si="11"/>
        <v>6.2089209100784526E-2</v>
      </c>
      <c r="J101">
        <f t="shared" si="12"/>
        <v>1.0106456616126471</v>
      </c>
      <c r="K101">
        <f t="shared" si="13"/>
        <v>4.5989160459099431E-3</v>
      </c>
      <c r="L101">
        <f t="shared" si="14"/>
        <v>1.0695153595139402E-4</v>
      </c>
      <c r="M101">
        <f t="shared" si="15"/>
        <v>3.9807108360570886E-2</v>
      </c>
    </row>
    <row r="102" spans="1:13">
      <c r="A102" s="6">
        <v>45429</v>
      </c>
      <c r="B102">
        <v>66881.06</v>
      </c>
      <c r="C102" s="8">
        <v>67915</v>
      </c>
      <c r="D102">
        <f t="shared" si="9"/>
        <v>1.0306256110972746E-2</v>
      </c>
      <c r="E102">
        <v>0</v>
      </c>
      <c r="F102">
        <v>0</v>
      </c>
      <c r="G102">
        <f t="shared" si="16"/>
        <v>42</v>
      </c>
      <c r="H102">
        <f t="shared" si="11"/>
        <v>9.3687797199902834E-2</v>
      </c>
      <c r="J102">
        <f t="shared" si="12"/>
        <v>1.0154593841664592</v>
      </c>
      <c r="K102">
        <f t="shared" si="13"/>
        <v>6.6625573960273909E-3</v>
      </c>
      <c r="L102">
        <f t="shared" si="14"/>
        <v>1.5863231895303312E-4</v>
      </c>
      <c r="M102">
        <f t="shared" si="15"/>
        <v>5.9605007701493573E-2</v>
      </c>
    </row>
    <row r="103" spans="1:13">
      <c r="A103" s="6">
        <v>45432</v>
      </c>
      <c r="B103">
        <v>69360.399999999994</v>
      </c>
      <c r="C103" s="8">
        <v>70995</v>
      </c>
      <c r="D103">
        <f t="shared" si="9"/>
        <v>1.5711174291574693E-2</v>
      </c>
      <c r="E103">
        <v>0</v>
      </c>
      <c r="F103">
        <v>0</v>
      </c>
      <c r="G103">
        <f t="shared" si="16"/>
        <v>39</v>
      </c>
      <c r="H103">
        <f t="shared" si="11"/>
        <v>0.15836655165149249</v>
      </c>
      <c r="J103">
        <f t="shared" si="12"/>
        <v>1.023566761437362</v>
      </c>
      <c r="K103">
        <f t="shared" si="13"/>
        <v>1.011617448095614E-2</v>
      </c>
      <c r="L103">
        <f t="shared" si="14"/>
        <v>2.5938908925528562E-4</v>
      </c>
      <c r="M103">
        <f t="shared" si="15"/>
        <v>9.9290245960723889E-2</v>
      </c>
    </row>
    <row r="104" spans="1:13">
      <c r="A104" s="6">
        <v>45433</v>
      </c>
      <c r="B104">
        <v>69575.16</v>
      </c>
      <c r="C104" s="8">
        <v>70060</v>
      </c>
      <c r="D104">
        <f t="shared" si="9"/>
        <v>4.6457193438960735E-3</v>
      </c>
      <c r="E104">
        <v>0</v>
      </c>
      <c r="F104">
        <v>0</v>
      </c>
      <c r="G104">
        <f t="shared" si="16"/>
        <v>38</v>
      </c>
      <c r="H104">
        <f t="shared" si="11"/>
        <v>4.5631102899851506E-2</v>
      </c>
      <c r="J104">
        <f t="shared" si="12"/>
        <v>1.006968579015844</v>
      </c>
      <c r="K104">
        <f t="shared" si="13"/>
        <v>3.0159192398803462E-3</v>
      </c>
      <c r="L104">
        <f t="shared" si="14"/>
        <v>7.9366295786324902E-5</v>
      </c>
      <c r="M104">
        <f t="shared" si="15"/>
        <v>2.9391188597279516E-2</v>
      </c>
    </row>
    <row r="105" spans="1:13">
      <c r="A105" s="6">
        <v>45434</v>
      </c>
      <c r="B105">
        <v>69608.149999999994</v>
      </c>
      <c r="C105" s="8">
        <v>70390</v>
      </c>
      <c r="D105">
        <f t="shared" si="9"/>
        <v>7.4881078341162239E-3</v>
      </c>
      <c r="E105">
        <v>0</v>
      </c>
      <c r="F105">
        <v>0</v>
      </c>
      <c r="G105">
        <f t="shared" si="16"/>
        <v>37</v>
      </c>
      <c r="H105">
        <f t="shared" si="11"/>
        <v>7.6657891276690426E-2</v>
      </c>
      <c r="J105">
        <f t="shared" si="12"/>
        <v>1.0112321617511744</v>
      </c>
      <c r="K105">
        <f t="shared" si="13"/>
        <v>4.8508736844960045E-3</v>
      </c>
      <c r="L105">
        <f t="shared" si="14"/>
        <v>1.3110469417556769E-4</v>
      </c>
      <c r="M105">
        <f t="shared" si="15"/>
        <v>4.9013372048712922E-2</v>
      </c>
    </row>
    <row r="106" spans="1:13">
      <c r="A106" s="6">
        <v>45435</v>
      </c>
      <c r="B106">
        <v>67337.02</v>
      </c>
      <c r="C106" s="8">
        <v>67780</v>
      </c>
      <c r="D106">
        <f t="shared" si="9"/>
        <v>4.3857004661031519E-3</v>
      </c>
      <c r="E106">
        <v>0</v>
      </c>
      <c r="F106">
        <v>0</v>
      </c>
      <c r="G106">
        <f t="shared" si="16"/>
        <v>36</v>
      </c>
      <c r="H106">
        <f t="shared" si="11"/>
        <v>4.5466734303958312E-2</v>
      </c>
      <c r="J106">
        <f t="shared" si="12"/>
        <v>1.0065785506991547</v>
      </c>
      <c r="K106">
        <f t="shared" si="13"/>
        <v>2.8476717274750502E-3</v>
      </c>
      <c r="L106">
        <f t="shared" si="14"/>
        <v>7.9101992429862506E-5</v>
      </c>
      <c r="M106">
        <f t="shared" si="15"/>
        <v>2.9291895139837099E-2</v>
      </c>
    </row>
    <row r="107" spans="1:13">
      <c r="A107" s="6">
        <v>45436</v>
      </c>
      <c r="B107">
        <v>68931.149999999994</v>
      </c>
      <c r="C107" s="8">
        <v>70065</v>
      </c>
      <c r="D107">
        <f t="shared" si="9"/>
        <v>1.096601463924516E-2</v>
      </c>
      <c r="E107">
        <v>0</v>
      </c>
      <c r="F107">
        <v>0</v>
      </c>
      <c r="G107">
        <f t="shared" si="16"/>
        <v>35</v>
      </c>
      <c r="H107">
        <f t="shared" si="11"/>
        <v>0.12113543763643086</v>
      </c>
      <c r="J107">
        <f t="shared" si="12"/>
        <v>1.0164490219588678</v>
      </c>
      <c r="K107">
        <f t="shared" si="13"/>
        <v>7.0856023177522411E-3</v>
      </c>
      <c r="L107">
        <f t="shared" si="14"/>
        <v>2.024457805072069E-4</v>
      </c>
      <c r="M107">
        <f t="shared" si="15"/>
        <v>7.6683228828263283E-2</v>
      </c>
    </row>
    <row r="108" spans="1:13">
      <c r="A108" s="6">
        <v>45439</v>
      </c>
      <c r="B108">
        <v>69734.27</v>
      </c>
      <c r="C108" s="8">
        <v>70065</v>
      </c>
      <c r="D108">
        <f t="shared" si="9"/>
        <v>3.161812214663808E-3</v>
      </c>
      <c r="E108">
        <v>0</v>
      </c>
      <c r="F108">
        <v>0</v>
      </c>
      <c r="G108">
        <f t="shared" si="16"/>
        <v>32</v>
      </c>
      <c r="H108">
        <f t="shared" si="11"/>
        <v>3.6720783598752194E-2</v>
      </c>
      <c r="J108">
        <f t="shared" si="12"/>
        <v>1.0047427183219957</v>
      </c>
      <c r="K108">
        <f t="shared" si="13"/>
        <v>2.0548674104415624E-3</v>
      </c>
      <c r="L108">
        <f t="shared" si="14"/>
        <v>6.4214606576298825E-5</v>
      </c>
      <c r="M108">
        <f t="shared" si="15"/>
        <v>2.3714397364186013E-2</v>
      </c>
    </row>
    <row r="109" spans="1:13">
      <c r="A109" s="6">
        <v>45440</v>
      </c>
      <c r="B109">
        <v>68197.31</v>
      </c>
      <c r="C109" s="8">
        <v>69075</v>
      </c>
      <c r="D109">
        <f t="shared" si="9"/>
        <v>8.579908308211398E-3</v>
      </c>
      <c r="E109">
        <v>0</v>
      </c>
      <c r="F109">
        <v>0</v>
      </c>
      <c r="G109">
        <f t="shared" si="16"/>
        <v>31</v>
      </c>
      <c r="H109">
        <f t="shared" si="11"/>
        <v>0.10628496509318208</v>
      </c>
      <c r="J109">
        <f t="shared" si="12"/>
        <v>1.0128698624623171</v>
      </c>
      <c r="K109">
        <f t="shared" si="13"/>
        <v>5.5536490669161652E-3</v>
      </c>
      <c r="L109">
        <f t="shared" si="14"/>
        <v>1.7914996990052147E-4</v>
      </c>
      <c r="M109">
        <f t="shared" si="15"/>
        <v>6.7568766623177012E-2</v>
      </c>
    </row>
    <row r="110" spans="1:13">
      <c r="A110" s="6">
        <v>45441</v>
      </c>
      <c r="B110">
        <v>67409.45</v>
      </c>
      <c r="C110" s="8">
        <v>67780</v>
      </c>
      <c r="D110">
        <f t="shared" si="9"/>
        <v>3.6646691722501119E-3</v>
      </c>
      <c r="E110">
        <v>0</v>
      </c>
      <c r="F110">
        <v>0</v>
      </c>
      <c r="G110">
        <f t="shared" si="16"/>
        <v>30</v>
      </c>
      <c r="H110">
        <f t="shared" si="11"/>
        <v>4.5592891921575784E-2</v>
      </c>
      <c r="J110">
        <f t="shared" si="12"/>
        <v>1.0054970037583753</v>
      </c>
      <c r="K110">
        <f t="shared" si="13"/>
        <v>2.380780797362586E-3</v>
      </c>
      <c r="L110">
        <f t="shared" si="14"/>
        <v>7.9359359912086201E-5</v>
      </c>
      <c r="M110">
        <f t="shared" si="15"/>
        <v>2.9388582806677332E-2</v>
      </c>
    </row>
    <row r="111" spans="1:13">
      <c r="A111" s="6">
        <v>45442</v>
      </c>
      <c r="B111">
        <v>68949.289999999994</v>
      </c>
      <c r="C111" s="8">
        <v>69345</v>
      </c>
      <c r="D111">
        <f t="shared" si="9"/>
        <v>3.826096928143436E-3</v>
      </c>
      <c r="E111">
        <v>0</v>
      </c>
      <c r="F111">
        <v>0</v>
      </c>
      <c r="G111">
        <f t="shared" si="16"/>
        <v>29</v>
      </c>
      <c r="H111">
        <f t="shared" si="11"/>
        <v>4.933105546099803E-2</v>
      </c>
      <c r="J111">
        <f t="shared" si="12"/>
        <v>1.0057391453922151</v>
      </c>
      <c r="K111">
        <f t="shared" si="13"/>
        <v>2.485354072826225E-3</v>
      </c>
      <c r="L111">
        <f t="shared" si="14"/>
        <v>8.5701864580214657E-5</v>
      </c>
      <c r="M111">
        <f t="shared" si="15"/>
        <v>3.1774195409328687E-2</v>
      </c>
    </row>
    <row r="112" spans="1:13">
      <c r="A112" s="6">
        <v>45443</v>
      </c>
      <c r="B112">
        <v>67488.19</v>
      </c>
      <c r="C112" s="8">
        <v>68035</v>
      </c>
      <c r="D112">
        <f t="shared" si="9"/>
        <v>5.4015376616264035E-3</v>
      </c>
      <c r="E112">
        <v>1</v>
      </c>
      <c r="F112">
        <v>0</v>
      </c>
      <c r="G112">
        <f t="shared" si="16"/>
        <v>28</v>
      </c>
      <c r="H112">
        <f t="shared" si="11"/>
        <v>7.2943826847712279E-2</v>
      </c>
      <c r="J112">
        <f t="shared" si="12"/>
        <v>1.0081023064924397</v>
      </c>
      <c r="K112">
        <f t="shared" si="13"/>
        <v>3.5046083897870015E-3</v>
      </c>
      <c r="L112">
        <f t="shared" si="14"/>
        <v>1.2516458534953578E-4</v>
      </c>
      <c r="M112">
        <f t="shared" si="15"/>
        <v>4.6741719086066613E-2</v>
      </c>
    </row>
    <row r="113" spans="1:13">
      <c r="A113" s="6">
        <v>45446</v>
      </c>
      <c r="B113">
        <v>69110.05</v>
      </c>
      <c r="C113" s="8">
        <v>69660</v>
      </c>
      <c r="D113">
        <f t="shared" si="9"/>
        <v>5.3050653751998637E-3</v>
      </c>
      <c r="E113">
        <v>0</v>
      </c>
      <c r="F113">
        <v>0</v>
      </c>
      <c r="G113">
        <f t="shared" si="16"/>
        <v>25</v>
      </c>
      <c r="H113">
        <f t="shared" si="11"/>
        <v>8.0523599144499247E-2</v>
      </c>
      <c r="J113">
        <f t="shared" si="12"/>
        <v>1.0079575980627997</v>
      </c>
      <c r="K113">
        <f t="shared" si="13"/>
        <v>3.442262948122833E-3</v>
      </c>
      <c r="L113">
        <f t="shared" si="14"/>
        <v>1.3769051792491332E-4</v>
      </c>
      <c r="M113">
        <f t="shared" si="15"/>
        <v>5.1537710873759579E-2</v>
      </c>
    </row>
    <row r="114" spans="1:13">
      <c r="A114" s="6">
        <v>45447</v>
      </c>
      <c r="B114">
        <v>70469.100000000006</v>
      </c>
      <c r="C114" s="8">
        <v>71085</v>
      </c>
      <c r="D114">
        <f t="shared" si="9"/>
        <v>5.8266672910537538E-3</v>
      </c>
      <c r="E114">
        <v>0</v>
      </c>
      <c r="F114">
        <v>0</v>
      </c>
      <c r="G114">
        <f t="shared" si="16"/>
        <v>24</v>
      </c>
      <c r="H114">
        <f t="shared" si="11"/>
        <v>9.264694609954649E-2</v>
      </c>
      <c r="J114">
        <f t="shared" si="12"/>
        <v>1.0087400009365806</v>
      </c>
      <c r="K114">
        <f t="shared" si="13"/>
        <v>3.7792428383402231E-3</v>
      </c>
      <c r="L114">
        <f t="shared" si="14"/>
        <v>1.574684515975093E-4</v>
      </c>
      <c r="M114">
        <f t="shared" si="15"/>
        <v>5.9155041918260043E-2</v>
      </c>
    </row>
    <row r="115" spans="1:13">
      <c r="A115" s="6">
        <v>45448</v>
      </c>
      <c r="B115">
        <v>71091.23</v>
      </c>
      <c r="C115" s="8">
        <v>71890</v>
      </c>
      <c r="D115">
        <f t="shared" si="9"/>
        <v>7.4905629475441066E-3</v>
      </c>
      <c r="E115">
        <v>0</v>
      </c>
      <c r="F115">
        <v>0</v>
      </c>
      <c r="G115">
        <f t="shared" si="16"/>
        <v>23</v>
      </c>
      <c r="H115">
        <f t="shared" si="11"/>
        <v>0.12620393118892026</v>
      </c>
      <c r="J115">
        <f t="shared" si="12"/>
        <v>1.0112358444213161</v>
      </c>
      <c r="K115">
        <f t="shared" si="13"/>
        <v>4.852455280166583E-3</v>
      </c>
      <c r="L115">
        <f t="shared" si="14"/>
        <v>2.1097631652898188E-4</v>
      </c>
      <c r="M115">
        <f t="shared" si="15"/>
        <v>8.0040168410155932E-2</v>
      </c>
    </row>
    <row r="116" spans="1:13">
      <c r="A116" s="6">
        <v>45449</v>
      </c>
      <c r="B116">
        <v>70810.039999999994</v>
      </c>
      <c r="C116" s="8">
        <v>70960</v>
      </c>
      <c r="D116">
        <f t="shared" si="9"/>
        <v>1.4118525188424919E-3</v>
      </c>
      <c r="E116">
        <v>0</v>
      </c>
      <c r="F116">
        <v>0</v>
      </c>
      <c r="G116">
        <f t="shared" si="16"/>
        <v>22</v>
      </c>
      <c r="H116">
        <f t="shared" si="11"/>
        <v>2.3699641973445429E-2</v>
      </c>
      <c r="J116">
        <f t="shared" si="12"/>
        <v>1.0021177787782638</v>
      </c>
      <c r="K116">
        <f t="shared" si="13"/>
        <v>9.1876710757556848E-4</v>
      </c>
      <c r="L116">
        <f t="shared" si="14"/>
        <v>4.1762141253434931E-5</v>
      </c>
      <c r="M116">
        <f t="shared" si="15"/>
        <v>1.5359628235855238E-2</v>
      </c>
    </row>
    <row r="117" spans="1:13">
      <c r="A117" s="6">
        <v>45450</v>
      </c>
      <c r="B117">
        <v>69079.89</v>
      </c>
      <c r="C117" s="8">
        <v>69755</v>
      </c>
      <c r="D117">
        <f t="shared" si="9"/>
        <v>6.5152583962327353E-3</v>
      </c>
      <c r="E117">
        <v>0</v>
      </c>
      <c r="F117">
        <v>0</v>
      </c>
      <c r="G117">
        <f t="shared" si="16"/>
        <v>21</v>
      </c>
      <c r="H117">
        <f t="shared" si="11"/>
        <v>0.1198825715422247</v>
      </c>
      <c r="J117">
        <f t="shared" si="12"/>
        <v>1.009772887594349</v>
      </c>
      <c r="K117">
        <f t="shared" si="13"/>
        <v>4.2237057076154154E-3</v>
      </c>
      <c r="L117">
        <f t="shared" si="14"/>
        <v>2.0112884321978169E-4</v>
      </c>
      <c r="M117">
        <f t="shared" si="15"/>
        <v>7.6165915191126699E-2</v>
      </c>
    </row>
    <row r="118" spans="1:13">
      <c r="A118" s="6">
        <v>45453</v>
      </c>
      <c r="B118">
        <v>69635.22</v>
      </c>
      <c r="C118" s="8">
        <v>69875</v>
      </c>
      <c r="D118">
        <f t="shared" si="9"/>
        <v>2.2955816515454761E-3</v>
      </c>
      <c r="E118">
        <v>0</v>
      </c>
      <c r="F118">
        <v>0</v>
      </c>
      <c r="G118">
        <f t="shared" si="16"/>
        <v>18</v>
      </c>
      <c r="H118">
        <f t="shared" si="11"/>
        <v>4.7646611832548258E-2</v>
      </c>
      <c r="J118">
        <f t="shared" si="12"/>
        <v>1.0034433724773182</v>
      </c>
      <c r="K118">
        <f t="shared" si="13"/>
        <v>1.4928688867400655E-3</v>
      </c>
      <c r="L118">
        <f t="shared" si="14"/>
        <v>8.2937160374448092E-5</v>
      </c>
      <c r="M118">
        <f t="shared" si="15"/>
        <v>3.0733627348399351E-2</v>
      </c>
    </row>
    <row r="119" spans="1:13">
      <c r="A119" s="6">
        <v>45454</v>
      </c>
      <c r="B119">
        <v>67268.17</v>
      </c>
      <c r="C119" s="8">
        <v>67735</v>
      </c>
      <c r="D119">
        <f t="shared" si="9"/>
        <v>4.626556661196538E-3</v>
      </c>
      <c r="E119">
        <v>0</v>
      </c>
      <c r="F119">
        <v>0</v>
      </c>
      <c r="G119">
        <f t="shared" si="16"/>
        <v>17</v>
      </c>
      <c r="H119">
        <f t="shared" si="11"/>
        <v>0.10442117970466969</v>
      </c>
      <c r="J119">
        <f t="shared" si="12"/>
        <v>1.0069398349917948</v>
      </c>
      <c r="K119">
        <f t="shared" si="13"/>
        <v>3.0035220812545897E-3</v>
      </c>
      <c r="L119">
        <f t="shared" si="14"/>
        <v>1.7667776948556411E-4</v>
      </c>
      <c r="M119">
        <f t="shared" si="15"/>
        <v>6.6606048284497454E-2</v>
      </c>
    </row>
    <row r="120" spans="1:13">
      <c r="A120" s="6">
        <v>45455</v>
      </c>
      <c r="B120">
        <v>68409.17</v>
      </c>
      <c r="C120" s="8">
        <v>67875</v>
      </c>
      <c r="D120">
        <f t="shared" si="9"/>
        <v>-5.2056373923749137E-3</v>
      </c>
      <c r="E120">
        <v>0</v>
      </c>
      <c r="F120">
        <v>0</v>
      </c>
      <c r="G120">
        <f t="shared" si="16"/>
        <v>16</v>
      </c>
      <c r="H120">
        <f t="shared" si="11"/>
        <v>-0.11199057791121114</v>
      </c>
      <c r="J120">
        <f t="shared" si="12"/>
        <v>0.9921915439114376</v>
      </c>
      <c r="K120">
        <f t="shared" si="13"/>
        <v>-3.4044786183682983E-3</v>
      </c>
      <c r="L120">
        <f t="shared" si="14"/>
        <v>-2.1277991364801864E-4</v>
      </c>
      <c r="M120">
        <f t="shared" si="15"/>
        <v>-7.4732998077720048E-2</v>
      </c>
    </row>
    <row r="121" spans="1:13">
      <c r="A121" s="6">
        <v>45456</v>
      </c>
      <c r="B121">
        <v>66699.28</v>
      </c>
      <c r="C121" s="8">
        <v>66860</v>
      </c>
      <c r="D121">
        <f t="shared" si="9"/>
        <v>1.6064141422016465E-3</v>
      </c>
      <c r="E121">
        <v>0</v>
      </c>
      <c r="F121">
        <v>0</v>
      </c>
      <c r="G121">
        <f t="shared" si="16"/>
        <v>15</v>
      </c>
      <c r="H121">
        <f t="shared" si="11"/>
        <v>3.9861278102814257E-2</v>
      </c>
      <c r="J121">
        <f t="shared" si="12"/>
        <v>1.0024096212133025</v>
      </c>
      <c r="K121">
        <f t="shared" si="13"/>
        <v>1.045226401690051E-3</v>
      </c>
      <c r="L121">
        <f t="shared" si="14"/>
        <v>6.9681760112670071E-5</v>
      </c>
      <c r="M121">
        <f t="shared" si="15"/>
        <v>2.5759133323465466E-2</v>
      </c>
    </row>
    <row r="122" spans="1:13">
      <c r="A122" s="6">
        <v>45457</v>
      </c>
      <c r="B122">
        <v>65426.47</v>
      </c>
      <c r="C122">
        <v>66190</v>
      </c>
      <c r="D122">
        <f t="shared" si="9"/>
        <v>7.7800315376941355E-3</v>
      </c>
      <c r="E122">
        <v>0</v>
      </c>
      <c r="F122">
        <v>1</v>
      </c>
      <c r="G122">
        <f>$A$152-A122</f>
        <v>42</v>
      </c>
      <c r="H122">
        <f t="shared" si="11"/>
        <v>6.9943579251139365E-2</v>
      </c>
      <c r="J122">
        <f t="shared" si="12"/>
        <v>1.0116700473065412</v>
      </c>
      <c r="K122">
        <f t="shared" si="13"/>
        <v>5.0388919510436546E-3</v>
      </c>
      <c r="L122">
        <f t="shared" si="14"/>
        <v>1.1997361788199177E-4</v>
      </c>
      <c r="M122">
        <f t="shared" si="15"/>
        <v>4.47605745392603E-2</v>
      </c>
    </row>
    <row r="123" spans="1:13">
      <c r="A123" s="6">
        <v>45460</v>
      </c>
      <c r="B123">
        <v>66765.47</v>
      </c>
      <c r="C123" s="8">
        <v>67460</v>
      </c>
      <c r="D123">
        <f t="shared" si="9"/>
        <v>6.9350219507179267E-3</v>
      </c>
      <c r="E123">
        <v>0</v>
      </c>
      <c r="F123">
        <v>0</v>
      </c>
      <c r="G123">
        <f t="shared" ref="G123:G142" si="17">$A$152-A123</f>
        <v>39</v>
      </c>
      <c r="H123">
        <f t="shared" si="11"/>
        <v>6.7051164163608012E-2</v>
      </c>
      <c r="J123">
        <f t="shared" si="12"/>
        <v>1.0104025329260768</v>
      </c>
      <c r="K123">
        <f t="shared" si="13"/>
        <v>4.4944262591106628E-3</v>
      </c>
      <c r="L123">
        <f t="shared" si="14"/>
        <v>1.1524169895155545E-4</v>
      </c>
      <c r="M123">
        <f t="shared" si="15"/>
        <v>4.2957885101076787E-2</v>
      </c>
    </row>
    <row r="124" spans="1:13">
      <c r="A124" s="6">
        <v>45461</v>
      </c>
      <c r="B124">
        <v>64399.360000000001</v>
      </c>
      <c r="C124" s="8">
        <v>65055</v>
      </c>
      <c r="D124">
        <f t="shared" si="9"/>
        <v>6.7872310118195726E-3</v>
      </c>
      <c r="E124">
        <v>0</v>
      </c>
      <c r="F124">
        <v>0</v>
      </c>
      <c r="G124">
        <f t="shared" si="17"/>
        <v>38</v>
      </c>
      <c r="H124">
        <f t="shared" si="11"/>
        <v>6.735894179733104E-2</v>
      </c>
      <c r="J124">
        <f t="shared" si="12"/>
        <v>1.0101808465177293</v>
      </c>
      <c r="K124">
        <f t="shared" si="13"/>
        <v>4.3991298360834845E-3</v>
      </c>
      <c r="L124">
        <f t="shared" si="14"/>
        <v>1.1576657463377591E-4</v>
      </c>
      <c r="M124">
        <f t="shared" si="15"/>
        <v>4.3157690640929669E-2</v>
      </c>
    </row>
    <row r="125" spans="1:13">
      <c r="A125" s="6">
        <v>45462</v>
      </c>
      <c r="B125">
        <v>64859.23</v>
      </c>
      <c r="C125" s="8">
        <v>65055</v>
      </c>
      <c r="D125">
        <f t="shared" si="9"/>
        <v>2.0122553618556866E-3</v>
      </c>
      <c r="E125">
        <v>0</v>
      </c>
      <c r="F125">
        <v>0</v>
      </c>
      <c r="G125">
        <f t="shared" si="17"/>
        <v>37</v>
      </c>
      <c r="H125">
        <f t="shared" si="11"/>
        <v>2.0048410502496727E-2</v>
      </c>
      <c r="J125">
        <f t="shared" si="12"/>
        <v>1.0030183830427835</v>
      </c>
      <c r="K125">
        <f t="shared" si="13"/>
        <v>1.3088927221926961E-3</v>
      </c>
      <c r="L125">
        <f t="shared" si="14"/>
        <v>3.5375478978180976E-5</v>
      </c>
      <c r="M125">
        <f t="shared" si="15"/>
        <v>1.2995538941053653E-2</v>
      </c>
    </row>
    <row r="126" spans="1:13">
      <c r="A126" s="6">
        <v>45463</v>
      </c>
      <c r="B126">
        <v>64951.64</v>
      </c>
      <c r="C126" s="8">
        <v>65675</v>
      </c>
      <c r="D126">
        <f t="shared" si="9"/>
        <v>7.4246008260915415E-3</v>
      </c>
      <c r="E126">
        <v>0</v>
      </c>
      <c r="F126">
        <v>0</v>
      </c>
      <c r="G126">
        <f t="shared" si="17"/>
        <v>36</v>
      </c>
      <c r="H126">
        <f t="shared" si="11"/>
        <v>7.8174616567829203E-2</v>
      </c>
      <c r="J126">
        <f t="shared" si="12"/>
        <v>1.0111369012391374</v>
      </c>
      <c r="K126">
        <f t="shared" si="13"/>
        <v>4.8099601682554264E-3</v>
      </c>
      <c r="L126">
        <f t="shared" si="14"/>
        <v>1.3361000467376186E-4</v>
      </c>
      <c r="M126">
        <f t="shared" si="15"/>
        <v>4.9972941747410626E-2</v>
      </c>
    </row>
    <row r="127" spans="1:13">
      <c r="A127" s="6">
        <v>45464</v>
      </c>
      <c r="B127">
        <v>64042.53</v>
      </c>
      <c r="C127" s="8">
        <v>64810</v>
      </c>
      <c r="D127">
        <f t="shared" si="9"/>
        <v>7.9891701134647154E-3</v>
      </c>
      <c r="E127">
        <v>0</v>
      </c>
      <c r="F127">
        <v>0</v>
      </c>
      <c r="G127">
        <f t="shared" si="17"/>
        <v>35</v>
      </c>
      <c r="H127">
        <f t="shared" si="11"/>
        <v>8.6874475699474596E-2</v>
      </c>
      <c r="J127">
        <f t="shared" si="12"/>
        <v>1.0119837551701971</v>
      </c>
      <c r="K127">
        <f t="shared" si="13"/>
        <v>5.1735410644839436E-3</v>
      </c>
      <c r="L127">
        <f t="shared" si="14"/>
        <v>1.4781545898525554E-4</v>
      </c>
      <c r="M127">
        <f t="shared" si="15"/>
        <v>5.5430410117135676E-2</v>
      </c>
    </row>
    <row r="128" spans="1:13">
      <c r="A128" s="6">
        <v>45467</v>
      </c>
      <c r="B128">
        <v>59955.9</v>
      </c>
      <c r="C128" s="8">
        <v>59590</v>
      </c>
      <c r="D128">
        <f t="shared" si="9"/>
        <v>-4.0685459368191334E-3</v>
      </c>
      <c r="E128">
        <v>0</v>
      </c>
      <c r="F128">
        <v>0</v>
      </c>
      <c r="G128">
        <f t="shared" si="17"/>
        <v>32</v>
      </c>
      <c r="H128">
        <f t="shared" si="11"/>
        <v>-4.5349336184500655E-2</v>
      </c>
      <c r="J128">
        <f t="shared" si="12"/>
        <v>0.99389718109477132</v>
      </c>
      <c r="K128">
        <f t="shared" si="13"/>
        <v>-2.6585411487769308E-3</v>
      </c>
      <c r="L128">
        <f t="shared" si="14"/>
        <v>-8.3079410899279088E-5</v>
      </c>
      <c r="M128">
        <f t="shared" si="15"/>
        <v>-2.9870047392108967E-2</v>
      </c>
    </row>
    <row r="129" spans="1:13">
      <c r="A129" s="6">
        <v>45468</v>
      </c>
      <c r="B129">
        <v>61961.49</v>
      </c>
      <c r="C129" s="8">
        <v>62550</v>
      </c>
      <c r="D129">
        <f t="shared" si="9"/>
        <v>6.3319975036107319E-3</v>
      </c>
      <c r="E129">
        <v>0</v>
      </c>
      <c r="F129">
        <v>0</v>
      </c>
      <c r="G129">
        <f t="shared" si="17"/>
        <v>31</v>
      </c>
      <c r="H129">
        <f t="shared" si="11"/>
        <v>7.7395496246976503E-2</v>
      </c>
      <c r="J129">
        <f t="shared" si="12"/>
        <v>1.009497996255416</v>
      </c>
      <c r="K129">
        <f t="shared" si="13"/>
        <v>4.1054612528333215E-3</v>
      </c>
      <c r="L129">
        <f t="shared" si="14"/>
        <v>1.324342339623652E-4</v>
      </c>
      <c r="M129">
        <f t="shared" si="15"/>
        <v>4.9522495816530565E-2</v>
      </c>
    </row>
    <row r="130" spans="1:13">
      <c r="A130" s="6">
        <v>45469</v>
      </c>
      <c r="B130">
        <v>60810.05</v>
      </c>
      <c r="C130" s="8">
        <v>61430</v>
      </c>
      <c r="D130">
        <f t="shared" si="9"/>
        <v>6.7965739215803643E-3</v>
      </c>
      <c r="E130">
        <v>0</v>
      </c>
      <c r="F130">
        <v>0</v>
      </c>
      <c r="G130">
        <f t="shared" si="17"/>
        <v>30</v>
      </c>
      <c r="H130">
        <f t="shared" si="11"/>
        <v>8.6196651442504768E-2</v>
      </c>
      <c r="J130">
        <f t="shared" si="12"/>
        <v>1.0101948608823705</v>
      </c>
      <c r="K130">
        <f t="shared" si="13"/>
        <v>4.4051548157037239E-3</v>
      </c>
      <c r="L130">
        <f t="shared" si="14"/>
        <v>1.468384938567908E-4</v>
      </c>
      <c r="M130">
        <f t="shared" si="15"/>
        <v>5.505417430440418E-2</v>
      </c>
    </row>
    <row r="131" spans="1:13">
      <c r="A131" s="6">
        <v>45470</v>
      </c>
      <c r="B131">
        <v>61490.26</v>
      </c>
      <c r="C131" s="8">
        <v>61845</v>
      </c>
      <c r="D131">
        <f t="shared" si="9"/>
        <v>3.846029165160986E-3</v>
      </c>
      <c r="E131">
        <v>0</v>
      </c>
      <c r="F131">
        <v>0</v>
      </c>
      <c r="G131">
        <f t="shared" si="17"/>
        <v>29</v>
      </c>
      <c r="H131">
        <f t="shared" si="11"/>
        <v>4.9594300661369939E-2</v>
      </c>
      <c r="J131">
        <f t="shared" si="12"/>
        <v>1.0057690437477416</v>
      </c>
      <c r="K131">
        <f t="shared" si="13"/>
        <v>2.4982644759696847E-3</v>
      </c>
      <c r="L131">
        <f t="shared" si="14"/>
        <v>8.614705089550637E-5</v>
      </c>
      <c r="M131">
        <f t="shared" si="15"/>
        <v>3.1941850714279241E-2</v>
      </c>
    </row>
    <row r="132" spans="1:13">
      <c r="A132" s="6">
        <v>45471</v>
      </c>
      <c r="B132">
        <v>60330.17</v>
      </c>
      <c r="C132" s="8">
        <v>60325</v>
      </c>
      <c r="D132">
        <f t="shared" si="9"/>
        <v>-5.7130067206266821E-5</v>
      </c>
      <c r="E132">
        <v>1</v>
      </c>
      <c r="F132">
        <v>0</v>
      </c>
      <c r="G132">
        <f t="shared" si="17"/>
        <v>28</v>
      </c>
      <c r="H132">
        <f t="shared" si="11"/>
        <v>-7.4445474893980457E-4</v>
      </c>
      <c r="J132">
        <f t="shared" si="12"/>
        <v>0.99991430489919064</v>
      </c>
      <c r="K132">
        <f t="shared" si="13"/>
        <v>-3.7218504152157157E-5</v>
      </c>
      <c r="L132">
        <f t="shared" si="14"/>
        <v>-1.3292322911484699E-6</v>
      </c>
      <c r="M132">
        <f t="shared" si="15"/>
        <v>-4.8505243273389009E-4</v>
      </c>
    </row>
    <row r="133" spans="1:13">
      <c r="A133" s="6">
        <v>45474</v>
      </c>
      <c r="B133">
        <v>63304.57</v>
      </c>
      <c r="C133" s="8">
        <v>63695</v>
      </c>
      <c r="D133">
        <f t="shared" si="9"/>
        <v>4.1116568150872338E-3</v>
      </c>
      <c r="E133">
        <v>0</v>
      </c>
      <c r="F133">
        <v>0</v>
      </c>
      <c r="G133">
        <f t="shared" si="17"/>
        <v>25</v>
      </c>
      <c r="H133">
        <f t="shared" si="11"/>
        <v>6.1863362048277803E-2</v>
      </c>
      <c r="J133">
        <f t="shared" si="12"/>
        <v>1.0061674852226308</v>
      </c>
      <c r="K133">
        <f t="shared" si="13"/>
        <v>2.6702787852446574E-3</v>
      </c>
      <c r="L133">
        <f t="shared" si="14"/>
        <v>1.068111514097863E-4</v>
      </c>
      <c r="M133">
        <f t="shared" si="15"/>
        <v>3.9753835331232779E-2</v>
      </c>
    </row>
    <row r="134" spans="1:13">
      <c r="A134" s="6">
        <v>45475</v>
      </c>
      <c r="B134">
        <v>61990.58</v>
      </c>
      <c r="C134" s="8">
        <v>62185</v>
      </c>
      <c r="D134">
        <f t="shared" si="9"/>
        <v>2.0908553095217398E-3</v>
      </c>
      <c r="E134">
        <v>0</v>
      </c>
      <c r="F134">
        <v>0</v>
      </c>
      <c r="G134">
        <f t="shared" si="17"/>
        <v>24</v>
      </c>
      <c r="H134">
        <f t="shared" si="11"/>
        <v>3.2307966255789911E-2</v>
      </c>
      <c r="J134">
        <f t="shared" si="12"/>
        <v>1.0031362829642827</v>
      </c>
      <c r="K134">
        <f t="shared" si="13"/>
        <v>1.3599389214219992E-3</v>
      </c>
      <c r="L134">
        <f t="shared" si="14"/>
        <v>5.6664121725916637E-5</v>
      </c>
      <c r="M134">
        <f t="shared" si="15"/>
        <v>2.0897169338272237E-2</v>
      </c>
    </row>
    <row r="135" spans="1:13">
      <c r="A135" s="6">
        <v>45476</v>
      </c>
      <c r="B135">
        <v>59906.28</v>
      </c>
      <c r="C135" s="8">
        <v>59825</v>
      </c>
      <c r="D135">
        <f t="shared" si="9"/>
        <v>-9.0452397756405321E-4</v>
      </c>
      <c r="E135">
        <v>0</v>
      </c>
      <c r="F135">
        <v>0</v>
      </c>
      <c r="G135">
        <f t="shared" si="17"/>
        <v>23</v>
      </c>
      <c r="H135">
        <f t="shared" si="11"/>
        <v>-1.4252147251320957E-2</v>
      </c>
      <c r="J135">
        <f t="shared" si="12"/>
        <v>0.99864321403365397</v>
      </c>
      <c r="K135">
        <f t="shared" si="13"/>
        <v>-5.8964475969166359E-4</v>
      </c>
      <c r="L135">
        <f t="shared" si="14"/>
        <v>-2.5636728682246243E-5</v>
      </c>
      <c r="M135">
        <f t="shared" si="15"/>
        <v>-9.3138805158343718E-3</v>
      </c>
    </row>
    <row r="136" spans="1:13">
      <c r="A136" s="6">
        <v>45477</v>
      </c>
      <c r="B136">
        <v>58348.42</v>
      </c>
      <c r="C136" s="8">
        <v>59825</v>
      </c>
      <c r="D136">
        <f t="shared" si="9"/>
        <v>1.6870836719600425E-2</v>
      </c>
      <c r="E136">
        <v>0</v>
      </c>
      <c r="F136">
        <v>0</v>
      </c>
      <c r="G136">
        <f t="shared" si="17"/>
        <v>22</v>
      </c>
      <c r="H136">
        <f t="shared" si="11"/>
        <v>0.32285893009474598</v>
      </c>
      <c r="J136">
        <f t="shared" si="12"/>
        <v>1.0253062550794005</v>
      </c>
      <c r="K136">
        <f t="shared" si="13"/>
        <v>1.0853606879610029E-2</v>
      </c>
      <c r="L136">
        <f t="shared" si="14"/>
        <v>4.9334576725500135E-4</v>
      </c>
      <c r="M136">
        <f t="shared" si="15"/>
        <v>0.19724945013652606</v>
      </c>
    </row>
    <row r="137" spans="1:13">
      <c r="A137" s="6">
        <v>45478</v>
      </c>
      <c r="B137">
        <v>56533.62</v>
      </c>
      <c r="C137" s="8">
        <v>56685</v>
      </c>
      <c r="D137">
        <f t="shared" si="9"/>
        <v>1.7851324574651021E-3</v>
      </c>
      <c r="E137">
        <v>0</v>
      </c>
      <c r="F137">
        <v>0</v>
      </c>
      <c r="G137">
        <f t="shared" si="17"/>
        <v>21</v>
      </c>
      <c r="H137">
        <f t="shared" si="11"/>
        <v>3.1512305893471648E-2</v>
      </c>
      <c r="J137">
        <f t="shared" si="12"/>
        <v>1.0026776986861976</v>
      </c>
      <c r="K137">
        <f t="shared" si="13"/>
        <v>1.1613555764538462E-3</v>
      </c>
      <c r="L137">
        <f t="shared" si="14"/>
        <v>5.5302646497802199E-5</v>
      </c>
      <c r="M137">
        <f t="shared" si="15"/>
        <v>2.0390000692147803E-2</v>
      </c>
    </row>
    <row r="138" spans="1:13">
      <c r="A138" s="6">
        <v>45481</v>
      </c>
      <c r="B138">
        <v>56315.77</v>
      </c>
      <c r="C138" s="8">
        <v>56755</v>
      </c>
      <c r="D138">
        <f t="shared" si="9"/>
        <v>5.1996092746312821E-3</v>
      </c>
      <c r="E138">
        <v>0</v>
      </c>
      <c r="F138">
        <v>0</v>
      </c>
      <c r="G138">
        <f t="shared" si="17"/>
        <v>18</v>
      </c>
      <c r="H138">
        <f t="shared" si="11"/>
        <v>0.11117864660911381</v>
      </c>
      <c r="J138">
        <f t="shared" si="12"/>
        <v>1.0077994139119468</v>
      </c>
      <c r="K138">
        <f t="shared" si="13"/>
        <v>3.3741014548745178E-3</v>
      </c>
      <c r="L138">
        <f t="shared" si="14"/>
        <v>1.874500808263621E-4</v>
      </c>
      <c r="M138">
        <f t="shared" si="15"/>
        <v>7.0807318984867917E-2</v>
      </c>
    </row>
    <row r="139" spans="1:13">
      <c r="A139" s="6">
        <v>45482</v>
      </c>
      <c r="B139">
        <v>57780.4</v>
      </c>
      <c r="C139" s="8">
        <v>58160</v>
      </c>
      <c r="D139">
        <f t="shared" si="9"/>
        <v>4.3798012244059522E-3</v>
      </c>
      <c r="E139">
        <v>0</v>
      </c>
      <c r="F139">
        <v>0</v>
      </c>
      <c r="G139">
        <f t="shared" si="17"/>
        <v>17</v>
      </c>
      <c r="H139">
        <f t="shared" si="11"/>
        <v>9.8586987356427791E-2</v>
      </c>
      <c r="J139">
        <f t="shared" si="12"/>
        <v>1.0065697018366089</v>
      </c>
      <c r="K139">
        <f t="shared" si="13"/>
        <v>2.8438538147406516E-3</v>
      </c>
      <c r="L139">
        <f t="shared" si="14"/>
        <v>1.6728551851415596E-4</v>
      </c>
      <c r="M139">
        <f t="shared" si="15"/>
        <v>6.2956426722587278E-2</v>
      </c>
    </row>
    <row r="140" spans="1:13">
      <c r="A140" s="6">
        <v>45483</v>
      </c>
      <c r="B140">
        <v>57461.96</v>
      </c>
      <c r="C140" s="8">
        <v>57625</v>
      </c>
      <c r="D140">
        <f t="shared" si="9"/>
        <v>1.8915702376552056E-3</v>
      </c>
      <c r="E140">
        <v>0</v>
      </c>
      <c r="F140">
        <v>0</v>
      </c>
      <c r="G140">
        <f t="shared" si="17"/>
        <v>16</v>
      </c>
      <c r="H140">
        <f t="shared" si="11"/>
        <v>4.4093344075753604E-2</v>
      </c>
      <c r="J140">
        <f t="shared" si="12"/>
        <v>1.0028373553564829</v>
      </c>
      <c r="K140">
        <f t="shared" si="13"/>
        <v>1.2305029118584363E-3</v>
      </c>
      <c r="L140">
        <f t="shared" si="14"/>
        <v>7.6906431991152267E-5</v>
      </c>
      <c r="M140">
        <f t="shared" si="15"/>
        <v>2.8467436361290011E-2</v>
      </c>
    </row>
    <row r="141" spans="1:13">
      <c r="A141" s="6">
        <v>45484</v>
      </c>
      <c r="B141">
        <v>57570</v>
      </c>
      <c r="C141" s="8">
        <v>57580</v>
      </c>
      <c r="D141">
        <f t="shared" si="9"/>
        <v>1.1580105378958948E-4</v>
      </c>
      <c r="E141">
        <v>0</v>
      </c>
      <c r="F141">
        <v>0</v>
      </c>
      <c r="G141">
        <f t="shared" si="17"/>
        <v>15</v>
      </c>
      <c r="H141">
        <f t="shared" si="11"/>
        <v>2.8217885369457019E-3</v>
      </c>
      <c r="J141">
        <f t="shared" si="12"/>
        <v>1.0001737015806844</v>
      </c>
      <c r="K141">
        <f t="shared" si="13"/>
        <v>7.5431086929241898E-5</v>
      </c>
      <c r="L141">
        <f t="shared" si="14"/>
        <v>5.0287391286161261E-6</v>
      </c>
      <c r="M141">
        <f t="shared" si="15"/>
        <v>1.8371707008761895E-3</v>
      </c>
    </row>
    <row r="142" spans="1:13">
      <c r="A142" s="6">
        <v>45485</v>
      </c>
      <c r="B142">
        <v>57932.87</v>
      </c>
      <c r="C142" s="8">
        <v>57845</v>
      </c>
      <c r="D142">
        <f t="shared" si="9"/>
        <v>-1.0111703425016185E-3</v>
      </c>
      <c r="E142">
        <v>0</v>
      </c>
      <c r="F142">
        <v>0</v>
      </c>
      <c r="G142">
        <f t="shared" si="17"/>
        <v>14</v>
      </c>
      <c r="H142">
        <f t="shared" si="11"/>
        <v>-2.6019121482439456E-2</v>
      </c>
      <c r="J142">
        <f t="shared" si="12"/>
        <v>0.99848324448624759</v>
      </c>
      <c r="K142">
        <f t="shared" si="13"/>
        <v>-6.5921861322843043E-4</v>
      </c>
      <c r="L142">
        <f t="shared" si="14"/>
        <v>-4.7087043802030747E-5</v>
      </c>
      <c r="M142">
        <f t="shared" si="15"/>
        <v>-1.7040318690097367E-2</v>
      </c>
    </row>
    <row r="143" spans="1:13">
      <c r="A143" s="6">
        <v>45488</v>
      </c>
      <c r="B143">
        <v>63574.89</v>
      </c>
      <c r="C143">
        <v>64355</v>
      </c>
      <c r="D143">
        <f t="shared" ref="D143:D206" si="18">(C143-B143)/(B143*1.5)</f>
        <v>8.180483416225081E-3</v>
      </c>
      <c r="E143">
        <v>0</v>
      </c>
      <c r="F143">
        <v>1</v>
      </c>
      <c r="G143">
        <f>$A$177-A143</f>
        <v>46</v>
      </c>
      <c r="H143">
        <f t="shared" ref="H143:H206" si="19">(1+D143/G143)^365 - 1</f>
        <v>6.7057207871952462E-2</v>
      </c>
      <c r="J143">
        <f t="shared" ref="J143:J206" si="20">C143/B143</f>
        <v>1.0122707251243377</v>
      </c>
      <c r="K143">
        <f t="shared" ref="K143:K206" si="21">LOG(J143)</f>
        <v>5.2966772310118395E-3</v>
      </c>
      <c r="L143">
        <f t="shared" ref="L143:L206" si="22">K143/G143</f>
        <v>1.1514515719590955E-4</v>
      </c>
      <c r="M143">
        <f t="shared" ref="M143:M206" si="23">(1+L143)^365-1</f>
        <v>4.2921138501837097E-2</v>
      </c>
    </row>
    <row r="144" spans="1:13">
      <c r="A144" s="6">
        <v>45489</v>
      </c>
      <c r="B144">
        <v>64940.02</v>
      </c>
      <c r="C144" s="8">
        <v>66130</v>
      </c>
      <c r="D144">
        <f t="shared" si="18"/>
        <v>1.2216195806530428E-2</v>
      </c>
      <c r="E144">
        <v>0</v>
      </c>
      <c r="F144">
        <v>0</v>
      </c>
      <c r="G144">
        <f t="shared" ref="G144:G165" si="24">$A$177-A144</f>
        <v>45</v>
      </c>
      <c r="H144">
        <f t="shared" si="19"/>
        <v>0.10414742310573888</v>
      </c>
      <c r="J144">
        <f t="shared" si="20"/>
        <v>1.0183242937097956</v>
      </c>
      <c r="K144">
        <f t="shared" si="21"/>
        <v>7.8861046614843704E-3</v>
      </c>
      <c r="L144">
        <f t="shared" si="22"/>
        <v>1.7524677025520824E-4</v>
      </c>
      <c r="M144">
        <f t="shared" si="23"/>
        <v>6.604918767333956E-2</v>
      </c>
    </row>
    <row r="145" spans="1:13">
      <c r="A145" s="6">
        <v>45490</v>
      </c>
      <c r="B145">
        <v>64635.08</v>
      </c>
      <c r="C145" s="8">
        <v>65400</v>
      </c>
      <c r="D145">
        <f t="shared" si="18"/>
        <v>7.8896269126094605E-3</v>
      </c>
      <c r="E145">
        <v>0</v>
      </c>
      <c r="F145">
        <v>0</v>
      </c>
      <c r="G145">
        <f t="shared" si="24"/>
        <v>44</v>
      </c>
      <c r="H145">
        <f t="shared" si="19"/>
        <v>6.763099912654158E-2</v>
      </c>
      <c r="J145">
        <f t="shared" si="20"/>
        <v>1.0118344403689141</v>
      </c>
      <c r="K145">
        <f t="shared" si="21"/>
        <v>5.1094576458010996E-3</v>
      </c>
      <c r="L145">
        <f t="shared" si="22"/>
        <v>1.1612403740457045E-4</v>
      </c>
      <c r="M145">
        <f t="shared" si="23"/>
        <v>4.3293788603471883E-2</v>
      </c>
    </row>
    <row r="146" spans="1:13">
      <c r="A146" s="6">
        <v>45491</v>
      </c>
      <c r="B146">
        <v>63513.96</v>
      </c>
      <c r="C146" s="8">
        <v>64295</v>
      </c>
      <c r="D146">
        <f t="shared" si="18"/>
        <v>8.1980927237623649E-3</v>
      </c>
      <c r="E146">
        <v>0</v>
      </c>
      <c r="F146">
        <v>0</v>
      </c>
      <c r="G146">
        <f t="shared" si="24"/>
        <v>43</v>
      </c>
      <c r="H146">
        <f t="shared" si="19"/>
        <v>7.2059782873876044E-2</v>
      </c>
      <c r="J146">
        <f t="shared" si="20"/>
        <v>1.0122971390856434</v>
      </c>
      <c r="K146">
        <f t="shared" si="21"/>
        <v>5.308009464268861E-3</v>
      </c>
      <c r="L146">
        <f t="shared" si="22"/>
        <v>1.2344208056439213E-4</v>
      </c>
      <c r="M146">
        <f t="shared" si="23"/>
        <v>4.6083906233001626E-2</v>
      </c>
    </row>
    <row r="147" spans="1:13">
      <c r="A147" s="6">
        <v>45492</v>
      </c>
      <c r="B147">
        <v>67152.820000000007</v>
      </c>
      <c r="C147" s="8">
        <v>68245</v>
      </c>
      <c r="D147">
        <f t="shared" si="18"/>
        <v>1.0842731548727147E-2</v>
      </c>
      <c r="E147">
        <v>0</v>
      </c>
      <c r="F147">
        <v>0</v>
      </c>
      <c r="G147">
        <f t="shared" si="24"/>
        <v>42</v>
      </c>
      <c r="H147">
        <f t="shared" si="19"/>
        <v>9.8797433415031666E-2</v>
      </c>
      <c r="J147">
        <f t="shared" si="20"/>
        <v>1.0162640973230908</v>
      </c>
      <c r="K147">
        <f t="shared" si="21"/>
        <v>7.006583051978172E-3</v>
      </c>
      <c r="L147">
        <f t="shared" si="22"/>
        <v>1.6682340599948029E-4</v>
      </c>
      <c r="M147">
        <f t="shared" si="23"/>
        <v>6.2777181787774472E-2</v>
      </c>
    </row>
    <row r="148" spans="1:13">
      <c r="A148" s="6">
        <v>45495</v>
      </c>
      <c r="B148">
        <v>67841.649999999994</v>
      </c>
      <c r="C148" s="8">
        <v>69090</v>
      </c>
      <c r="D148">
        <f t="shared" si="18"/>
        <v>1.2267292044538086E-2</v>
      </c>
      <c r="E148">
        <v>0</v>
      </c>
      <c r="F148">
        <v>0</v>
      </c>
      <c r="G148">
        <f t="shared" si="24"/>
        <v>39</v>
      </c>
      <c r="H148">
        <f t="shared" si="19"/>
        <v>0.12163923626245343</v>
      </c>
      <c r="J148">
        <f t="shared" si="20"/>
        <v>1.0184009380668071</v>
      </c>
      <c r="K148">
        <f t="shared" si="21"/>
        <v>7.9187906819799189E-3</v>
      </c>
      <c r="L148">
        <f t="shared" si="22"/>
        <v>2.0304591492256203E-4</v>
      </c>
      <c r="M148">
        <f t="shared" si="23"/>
        <v>7.6919053294363993E-2</v>
      </c>
    </row>
    <row r="149" spans="1:13">
      <c r="A149" s="6">
        <v>45496</v>
      </c>
      <c r="B149">
        <v>65831.53</v>
      </c>
      <c r="C149" s="8">
        <v>66295</v>
      </c>
      <c r="D149">
        <f t="shared" si="18"/>
        <v>4.6934956547417441E-3</v>
      </c>
      <c r="E149">
        <v>0</v>
      </c>
      <c r="F149">
        <v>0</v>
      </c>
      <c r="G149">
        <f t="shared" si="24"/>
        <v>38</v>
      </c>
      <c r="H149">
        <f t="shared" si="19"/>
        <v>4.6110998368490863E-2</v>
      </c>
      <c r="J149">
        <f t="shared" si="20"/>
        <v>1.0070402434821126</v>
      </c>
      <c r="K149">
        <f t="shared" si="21"/>
        <v>3.0468262368254051E-3</v>
      </c>
      <c r="L149">
        <f t="shared" si="22"/>
        <v>8.017963781119487E-5</v>
      </c>
      <c r="M149">
        <f t="shared" si="23"/>
        <v>2.9696804775735774E-2</v>
      </c>
    </row>
    <row r="150" spans="1:13">
      <c r="A150" s="6">
        <v>45497</v>
      </c>
      <c r="B150">
        <v>65879.06</v>
      </c>
      <c r="C150" s="8">
        <v>66445</v>
      </c>
      <c r="D150">
        <f t="shared" si="18"/>
        <v>5.7270600602579167E-3</v>
      </c>
      <c r="E150">
        <v>0</v>
      </c>
      <c r="F150">
        <v>0</v>
      </c>
      <c r="G150">
        <f t="shared" si="24"/>
        <v>37</v>
      </c>
      <c r="H150">
        <f t="shared" si="19"/>
        <v>5.8118468937245815E-2</v>
      </c>
      <c r="J150">
        <f t="shared" si="20"/>
        <v>1.0085905900903869</v>
      </c>
      <c r="K150">
        <f t="shared" si="21"/>
        <v>3.7149119780977998E-3</v>
      </c>
      <c r="L150">
        <f t="shared" si="22"/>
        <v>1.0040302643507567E-4</v>
      </c>
      <c r="M150">
        <f t="shared" si="23"/>
        <v>3.7324980119765927E-2</v>
      </c>
    </row>
    <row r="151" spans="1:13">
      <c r="A151" s="6">
        <v>45498</v>
      </c>
      <c r="B151">
        <v>64739.05</v>
      </c>
      <c r="C151" s="8">
        <v>65390</v>
      </c>
      <c r="D151">
        <f t="shared" si="18"/>
        <v>6.7033215140887099E-3</v>
      </c>
      <c r="E151">
        <v>0</v>
      </c>
      <c r="F151">
        <v>0</v>
      </c>
      <c r="G151">
        <f t="shared" si="24"/>
        <v>36</v>
      </c>
      <c r="H151">
        <f t="shared" si="19"/>
        <v>7.0320252633353064E-2</v>
      </c>
      <c r="J151">
        <f t="shared" si="20"/>
        <v>1.0100549822711331</v>
      </c>
      <c r="K151">
        <f t="shared" si="21"/>
        <v>4.3450152153472095E-3</v>
      </c>
      <c r="L151">
        <f t="shared" si="22"/>
        <v>1.2069486709297805E-4</v>
      </c>
      <c r="M151">
        <f t="shared" si="23"/>
        <v>4.5035617093999614E-2</v>
      </c>
    </row>
    <row r="152" spans="1:13">
      <c r="A152" s="6">
        <v>45499</v>
      </c>
      <c r="B152">
        <v>67816.23</v>
      </c>
      <c r="C152" s="8">
        <v>68775</v>
      </c>
      <c r="D152">
        <f t="shared" si="18"/>
        <v>9.425177424342266E-3</v>
      </c>
      <c r="E152">
        <v>1</v>
      </c>
      <c r="F152">
        <v>0</v>
      </c>
      <c r="G152">
        <f t="shared" si="24"/>
        <v>35</v>
      </c>
      <c r="H152">
        <f t="shared" si="19"/>
        <v>0.10326934538933452</v>
      </c>
      <c r="J152">
        <f t="shared" si="20"/>
        <v>1.0141377661365134</v>
      </c>
      <c r="K152">
        <f t="shared" si="21"/>
        <v>6.0969559921922878E-3</v>
      </c>
      <c r="L152">
        <f t="shared" si="22"/>
        <v>1.7419874263406536E-4</v>
      </c>
      <c r="M152">
        <f t="shared" si="23"/>
        <v>6.5641540989119118E-2</v>
      </c>
    </row>
    <row r="153" spans="1:13">
      <c r="A153" s="6">
        <v>45502</v>
      </c>
      <c r="B153">
        <v>67400.509999999995</v>
      </c>
      <c r="C153" s="8">
        <v>67860</v>
      </c>
      <c r="D153">
        <f t="shared" si="18"/>
        <v>4.5448716436518096E-3</v>
      </c>
      <c r="E153">
        <v>0</v>
      </c>
      <c r="F153">
        <v>0</v>
      </c>
      <c r="G153">
        <f t="shared" si="24"/>
        <v>32</v>
      </c>
      <c r="H153">
        <f t="shared" si="19"/>
        <v>5.3203278144843047E-2</v>
      </c>
      <c r="J153">
        <f t="shared" si="20"/>
        <v>1.0068173074654778</v>
      </c>
      <c r="K153">
        <f t="shared" si="21"/>
        <v>2.9506725816754341E-3</v>
      </c>
      <c r="L153">
        <f t="shared" si="22"/>
        <v>9.2208518177357314E-5</v>
      </c>
      <c r="M153">
        <f t="shared" si="23"/>
        <v>3.4227278998263166E-2</v>
      </c>
    </row>
    <row r="154" spans="1:13">
      <c r="A154" s="6">
        <v>45503</v>
      </c>
      <c r="B154">
        <v>65771.759999999995</v>
      </c>
      <c r="C154" s="8">
        <v>66385</v>
      </c>
      <c r="D154">
        <f t="shared" si="18"/>
        <v>6.2158389355351021E-3</v>
      </c>
      <c r="E154">
        <v>0</v>
      </c>
      <c r="F154">
        <v>0</v>
      </c>
      <c r="G154">
        <f t="shared" si="24"/>
        <v>31</v>
      </c>
      <c r="H154">
        <f t="shared" si="19"/>
        <v>7.5923275960142922E-2</v>
      </c>
      <c r="J154">
        <f t="shared" si="20"/>
        <v>1.0093237584033026</v>
      </c>
      <c r="K154">
        <f t="shared" si="21"/>
        <v>4.030496201832841E-3</v>
      </c>
      <c r="L154">
        <f t="shared" si="22"/>
        <v>1.300160065107368E-4</v>
      </c>
      <c r="M154">
        <f t="shared" si="23"/>
        <v>4.8596661764061633E-2</v>
      </c>
    </row>
    <row r="155" spans="1:13">
      <c r="A155" s="6">
        <v>45504</v>
      </c>
      <c r="B155">
        <v>65853.3</v>
      </c>
      <c r="C155" s="8">
        <v>65685</v>
      </c>
      <c r="D155">
        <f t="shared" si="18"/>
        <v>-1.7037870539517675E-3</v>
      </c>
      <c r="E155">
        <v>0</v>
      </c>
      <c r="F155">
        <v>0</v>
      </c>
      <c r="G155">
        <f t="shared" si="24"/>
        <v>30</v>
      </c>
      <c r="H155">
        <f t="shared" si="19"/>
        <v>-2.0516608479431375E-2</v>
      </c>
      <c r="J155">
        <f t="shared" si="20"/>
        <v>0.9974443194190723</v>
      </c>
      <c r="K155">
        <f t="shared" si="21"/>
        <v>-1.1113386928291436E-3</v>
      </c>
      <c r="L155">
        <f t="shared" si="22"/>
        <v>-3.7044623094304783E-5</v>
      </c>
      <c r="M155">
        <f t="shared" si="23"/>
        <v>-1.3430532526988892E-2</v>
      </c>
    </row>
    <row r="156" spans="1:13">
      <c r="A156" s="6">
        <v>45505</v>
      </c>
      <c r="B156">
        <v>63212.98</v>
      </c>
      <c r="C156" s="8">
        <v>63790</v>
      </c>
      <c r="D156">
        <f t="shared" si="18"/>
        <v>6.0854590307243524E-3</v>
      </c>
      <c r="E156">
        <v>0</v>
      </c>
      <c r="F156">
        <v>0</v>
      </c>
      <c r="G156">
        <f t="shared" si="24"/>
        <v>29</v>
      </c>
      <c r="H156">
        <f t="shared" si="19"/>
        <v>7.959374819622056E-2</v>
      </c>
      <c r="J156">
        <f t="shared" si="20"/>
        <v>1.0091281885460865</v>
      </c>
      <c r="K156">
        <f t="shared" si="21"/>
        <v>3.9463377355293148E-3</v>
      </c>
      <c r="L156">
        <f t="shared" si="22"/>
        <v>1.3608061156997637E-4</v>
      </c>
      <c r="M156">
        <f t="shared" si="23"/>
        <v>5.0920076708775186E-2</v>
      </c>
    </row>
    <row r="157" spans="1:13">
      <c r="A157" s="6">
        <v>45506</v>
      </c>
      <c r="B157">
        <v>62688.23</v>
      </c>
      <c r="C157" s="8">
        <v>62945</v>
      </c>
      <c r="D157">
        <f t="shared" si="18"/>
        <v>2.7306561375237083E-3</v>
      </c>
      <c r="E157">
        <v>0</v>
      </c>
      <c r="F157">
        <v>0</v>
      </c>
      <c r="G157">
        <f t="shared" si="24"/>
        <v>28</v>
      </c>
      <c r="H157">
        <f t="shared" si="19"/>
        <v>3.6235378762916604E-2</v>
      </c>
      <c r="J157">
        <f t="shared" si="20"/>
        <v>1.0040959842062855</v>
      </c>
      <c r="K157">
        <f t="shared" si="21"/>
        <v>1.775230158269964E-3</v>
      </c>
      <c r="L157">
        <f t="shared" si="22"/>
        <v>6.3401077081070149E-5</v>
      </c>
      <c r="M157">
        <f t="shared" si="23"/>
        <v>2.3410481902836899E-2</v>
      </c>
    </row>
    <row r="158" spans="1:13">
      <c r="A158" s="6">
        <v>45509</v>
      </c>
      <c r="B158">
        <v>53127.99</v>
      </c>
      <c r="C158" s="8">
        <v>53770</v>
      </c>
      <c r="D158">
        <f t="shared" si="18"/>
        <v>8.0561426597668771E-3</v>
      </c>
      <c r="E158">
        <v>0</v>
      </c>
      <c r="F158">
        <v>0</v>
      </c>
      <c r="G158">
        <f t="shared" si="24"/>
        <v>25</v>
      </c>
      <c r="H158">
        <f t="shared" si="19"/>
        <v>0.12479493122367957</v>
      </c>
      <c r="J158">
        <f t="shared" si="20"/>
        <v>1.0120842139896502</v>
      </c>
      <c r="K158">
        <f t="shared" si="21"/>
        <v>5.216650991272543E-3</v>
      </c>
      <c r="L158">
        <f t="shared" si="22"/>
        <v>2.0866603965090171E-4</v>
      </c>
      <c r="M158">
        <f t="shared" si="23"/>
        <v>7.912999817070121E-2</v>
      </c>
    </row>
    <row r="159" spans="1:13">
      <c r="A159" s="6">
        <v>45510</v>
      </c>
      <c r="B159">
        <v>56678.66</v>
      </c>
      <c r="C159" s="8">
        <v>57145</v>
      </c>
      <c r="D159">
        <f t="shared" si="18"/>
        <v>5.4851920164190717E-3</v>
      </c>
      <c r="E159">
        <v>0</v>
      </c>
      <c r="F159">
        <v>0</v>
      </c>
      <c r="G159">
        <f t="shared" si="24"/>
        <v>24</v>
      </c>
      <c r="H159">
        <f t="shared" si="19"/>
        <v>8.6988574622364201E-2</v>
      </c>
      <c r="J159">
        <f t="shared" si="20"/>
        <v>1.0082277880246286</v>
      </c>
      <c r="K159">
        <f t="shared" si="21"/>
        <v>3.5586629686766031E-3</v>
      </c>
      <c r="L159">
        <f t="shared" si="22"/>
        <v>1.4827762369485847E-4</v>
      </c>
      <c r="M159">
        <f t="shared" si="23"/>
        <v>5.5608439457490944E-2</v>
      </c>
    </row>
    <row r="160" spans="1:13">
      <c r="A160" s="6">
        <v>45511</v>
      </c>
      <c r="B160">
        <v>54926.37</v>
      </c>
      <c r="C160" s="8">
        <v>55000</v>
      </c>
      <c r="D160">
        <f t="shared" si="18"/>
        <v>8.9368124393920294E-4</v>
      </c>
      <c r="E160">
        <v>0</v>
      </c>
      <c r="F160">
        <v>0</v>
      </c>
      <c r="G160">
        <f t="shared" si="24"/>
        <v>23</v>
      </c>
      <c r="H160">
        <f t="shared" si="19"/>
        <v>1.4283099731503768E-2</v>
      </c>
      <c r="J160">
        <f t="shared" si="20"/>
        <v>1.0013405218659088</v>
      </c>
      <c r="K160">
        <f t="shared" si="21"/>
        <v>5.8179138426371288E-4</v>
      </c>
      <c r="L160">
        <f t="shared" si="22"/>
        <v>2.529527757668317E-5</v>
      </c>
      <c r="M160">
        <f t="shared" si="23"/>
        <v>9.2754120175242427E-3</v>
      </c>
    </row>
    <row r="161" spans="1:13">
      <c r="A161" s="6">
        <v>45512</v>
      </c>
      <c r="B161">
        <v>59681.9</v>
      </c>
      <c r="C161" s="8">
        <v>59695</v>
      </c>
      <c r="D161">
        <f t="shared" si="18"/>
        <v>1.4633135562594962E-4</v>
      </c>
      <c r="E161">
        <v>0</v>
      </c>
      <c r="F161">
        <v>0</v>
      </c>
      <c r="G161">
        <f t="shared" si="24"/>
        <v>22</v>
      </c>
      <c r="H161">
        <f t="shared" si="19"/>
        <v>2.4307115451644989E-3</v>
      </c>
      <c r="J161">
        <f t="shared" si="20"/>
        <v>1.0002194970334388</v>
      </c>
      <c r="K161">
        <f t="shared" si="21"/>
        <v>9.5315890021706445E-5</v>
      </c>
      <c r="L161">
        <f t="shared" si="22"/>
        <v>4.3325404555321115E-6</v>
      </c>
      <c r="M161">
        <f t="shared" si="23"/>
        <v>1.5826248715709035E-3</v>
      </c>
    </row>
    <row r="162" spans="1:13">
      <c r="A162" s="6">
        <v>45513</v>
      </c>
      <c r="B162">
        <v>60529.61</v>
      </c>
      <c r="C162" s="8">
        <v>60990</v>
      </c>
      <c r="D162">
        <f t="shared" si="18"/>
        <v>5.0706863412248362E-3</v>
      </c>
      <c r="E162">
        <v>0</v>
      </c>
      <c r="F162">
        <v>0</v>
      </c>
      <c r="G162">
        <f t="shared" si="24"/>
        <v>21</v>
      </c>
      <c r="H162">
        <f t="shared" si="19"/>
        <v>9.2122138108079898E-2</v>
      </c>
      <c r="J162">
        <f t="shared" si="20"/>
        <v>1.0076060295118372</v>
      </c>
      <c r="K162">
        <f t="shared" si="21"/>
        <v>3.290757650891474E-3</v>
      </c>
      <c r="L162">
        <f t="shared" si="22"/>
        <v>1.5670274528054639E-4</v>
      </c>
      <c r="M162">
        <f t="shared" si="23"/>
        <v>5.8859114136733393E-2</v>
      </c>
    </row>
    <row r="163" spans="1:13">
      <c r="A163" s="6">
        <v>45516</v>
      </c>
      <c r="B163">
        <v>59065.14</v>
      </c>
      <c r="C163" s="8">
        <v>59200</v>
      </c>
      <c r="D163">
        <f t="shared" si="18"/>
        <v>1.5221612387047092E-3</v>
      </c>
      <c r="E163">
        <v>0</v>
      </c>
      <c r="F163">
        <v>0</v>
      </c>
      <c r="G163">
        <f t="shared" si="24"/>
        <v>18</v>
      </c>
      <c r="H163">
        <f t="shared" si="19"/>
        <v>3.1345996993336289E-2</v>
      </c>
      <c r="J163">
        <f t="shared" si="20"/>
        <v>1.0022832418580572</v>
      </c>
      <c r="K163">
        <f t="shared" si="21"/>
        <v>9.9046902943289677E-4</v>
      </c>
      <c r="L163">
        <f t="shared" si="22"/>
        <v>5.5026057190716489E-5</v>
      </c>
      <c r="M163">
        <f t="shared" si="23"/>
        <v>2.0286998002115197E-2</v>
      </c>
    </row>
    <row r="164" spans="1:13">
      <c r="A164" s="6">
        <v>45517</v>
      </c>
      <c r="B164">
        <v>60710.75</v>
      </c>
      <c r="C164" s="8">
        <v>61105</v>
      </c>
      <c r="D164">
        <f t="shared" si="18"/>
        <v>4.3292717242553146E-3</v>
      </c>
      <c r="E164">
        <v>0</v>
      </c>
      <c r="F164">
        <v>0</v>
      </c>
      <c r="G164">
        <f t="shared" si="24"/>
        <v>17</v>
      </c>
      <c r="H164">
        <f t="shared" si="19"/>
        <v>9.7396083600984618E-2</v>
      </c>
      <c r="J164">
        <f t="shared" si="20"/>
        <v>1.006493907586383</v>
      </c>
      <c r="K164">
        <f t="shared" si="21"/>
        <v>2.811150402394855E-3</v>
      </c>
      <c r="L164">
        <f t="shared" si="22"/>
        <v>1.6536178837616794E-4</v>
      </c>
      <c r="M164">
        <f t="shared" si="23"/>
        <v>6.2210445647674195E-2</v>
      </c>
    </row>
    <row r="165" spans="1:13">
      <c r="A165" s="6">
        <v>45518</v>
      </c>
      <c r="B165">
        <v>58943.96</v>
      </c>
      <c r="C165" s="8">
        <v>59080</v>
      </c>
      <c r="D165">
        <f t="shared" si="18"/>
        <v>1.5386365852130381E-3</v>
      </c>
      <c r="E165">
        <v>0</v>
      </c>
      <c r="F165">
        <v>0</v>
      </c>
      <c r="G165">
        <f t="shared" si="24"/>
        <v>16</v>
      </c>
      <c r="H165">
        <f t="shared" si="19"/>
        <v>3.5721680427912572E-2</v>
      </c>
      <c r="J165">
        <f t="shared" si="20"/>
        <v>1.0023079548778195</v>
      </c>
      <c r="K165">
        <f t="shared" si="21"/>
        <v>1.0011771759437489E-3</v>
      </c>
      <c r="L165">
        <f t="shared" si="22"/>
        <v>6.2573573496484309E-5</v>
      </c>
      <c r="M165">
        <f t="shared" si="23"/>
        <v>2.3101438360186188E-2</v>
      </c>
    </row>
    <row r="166" spans="1:13">
      <c r="A166" s="6">
        <v>45519</v>
      </c>
      <c r="B166">
        <v>57209.84</v>
      </c>
      <c r="C166">
        <v>57685</v>
      </c>
      <c r="D166">
        <f t="shared" si="18"/>
        <v>5.5370428117494418E-3</v>
      </c>
      <c r="E166">
        <v>0</v>
      </c>
      <c r="F166">
        <v>1</v>
      </c>
      <c r="G166">
        <f>$A$197-A166</f>
        <v>43</v>
      </c>
      <c r="H166">
        <f t="shared" si="19"/>
        <v>4.8119340408967481E-2</v>
      </c>
      <c r="J166">
        <f t="shared" si="20"/>
        <v>1.0083055642176242</v>
      </c>
      <c r="K166">
        <f t="shared" si="21"/>
        <v>3.5921637996155953E-3</v>
      </c>
      <c r="L166">
        <f t="shared" si="22"/>
        <v>8.3538693014316166E-5</v>
      </c>
      <c r="M166">
        <f t="shared" si="23"/>
        <v>3.0959940624911475E-2</v>
      </c>
    </row>
    <row r="167" spans="1:13">
      <c r="A167" s="6">
        <v>45520</v>
      </c>
      <c r="B167">
        <v>59702.09</v>
      </c>
      <c r="C167" s="8">
        <v>60490</v>
      </c>
      <c r="D167">
        <f t="shared" si="18"/>
        <v>8.798240284943722E-3</v>
      </c>
      <c r="E167">
        <v>0</v>
      </c>
      <c r="F167">
        <v>0</v>
      </c>
      <c r="G167">
        <f t="shared" ref="G167:G186" si="25">$A$197-A167</f>
        <v>42</v>
      </c>
      <c r="H167">
        <f t="shared" si="19"/>
        <v>7.9451336451511034E-2</v>
      </c>
      <c r="J167">
        <f t="shared" si="20"/>
        <v>1.0131973604274156</v>
      </c>
      <c r="K167">
        <f t="shared" si="21"/>
        <v>5.6940496999343384E-3</v>
      </c>
      <c r="L167">
        <f t="shared" si="22"/>
        <v>1.3557261190319853E-4</v>
      </c>
      <c r="M167">
        <f t="shared" si="23"/>
        <v>5.0725259759351049E-2</v>
      </c>
    </row>
    <row r="168" spans="1:13">
      <c r="A168" s="6">
        <v>45523</v>
      </c>
      <c r="B168">
        <v>59005.3</v>
      </c>
      <c r="C168" s="8">
        <v>59690</v>
      </c>
      <c r="D168">
        <f t="shared" si="18"/>
        <v>7.7360282324920758E-3</v>
      </c>
      <c r="E168">
        <v>0</v>
      </c>
      <c r="F168">
        <v>0</v>
      </c>
      <c r="G168">
        <f t="shared" si="25"/>
        <v>39</v>
      </c>
      <c r="H168">
        <f t="shared" si="19"/>
        <v>7.5078960025420471E-2</v>
      </c>
      <c r="J168">
        <f t="shared" si="20"/>
        <v>1.011604042348738</v>
      </c>
      <c r="K168">
        <f t="shared" si="21"/>
        <v>5.0105561075621322E-3</v>
      </c>
      <c r="L168">
        <f t="shared" si="22"/>
        <v>1.2847579762979825E-4</v>
      </c>
      <c r="M168">
        <f t="shared" si="23"/>
        <v>4.8007407440519012E-2</v>
      </c>
    </row>
    <row r="169" spans="1:13">
      <c r="A169" s="6">
        <v>45524</v>
      </c>
      <c r="B169">
        <v>59394.95</v>
      </c>
      <c r="C169" s="8">
        <v>60165</v>
      </c>
      <c r="D169">
        <f t="shared" si="18"/>
        <v>8.6432712994399131E-3</v>
      </c>
      <c r="E169">
        <v>0</v>
      </c>
      <c r="F169">
        <v>0</v>
      </c>
      <c r="G169">
        <f t="shared" si="25"/>
        <v>38</v>
      </c>
      <c r="H169">
        <f t="shared" si="19"/>
        <v>8.655425503114178E-2</v>
      </c>
      <c r="J169">
        <f t="shared" si="20"/>
        <v>1.01296490694916</v>
      </c>
      <c r="K169">
        <f t="shared" si="21"/>
        <v>5.5943999680505606E-3</v>
      </c>
      <c r="L169">
        <f t="shared" si="22"/>
        <v>1.4722105179080424E-4</v>
      </c>
      <c r="M169">
        <f t="shared" si="23"/>
        <v>5.5201483990945599E-2</v>
      </c>
    </row>
    <row r="170" spans="1:13">
      <c r="A170" s="6">
        <v>45525</v>
      </c>
      <c r="B170">
        <v>61157.41</v>
      </c>
      <c r="C170" s="8">
        <v>62240</v>
      </c>
      <c r="D170">
        <f t="shared" si="18"/>
        <v>1.18011319751223E-2</v>
      </c>
      <c r="E170">
        <v>0</v>
      </c>
      <c r="F170">
        <v>0</v>
      </c>
      <c r="G170">
        <f t="shared" si="25"/>
        <v>37</v>
      </c>
      <c r="H170">
        <f t="shared" si="19"/>
        <v>0.12344292538698198</v>
      </c>
      <c r="J170">
        <f t="shared" si="20"/>
        <v>1.0177016979626834</v>
      </c>
      <c r="K170">
        <f t="shared" si="21"/>
        <v>7.6204991073696429E-3</v>
      </c>
      <c r="L170">
        <f t="shared" si="22"/>
        <v>2.0595943533431468E-4</v>
      </c>
      <c r="M170">
        <f t="shared" si="23"/>
        <v>7.8064661406277436E-2</v>
      </c>
    </row>
    <row r="171" spans="1:13">
      <c r="A171" s="6">
        <v>45526</v>
      </c>
      <c r="B171">
        <v>60298.74</v>
      </c>
      <c r="C171" s="8">
        <v>60835</v>
      </c>
      <c r="D171">
        <f t="shared" si="18"/>
        <v>5.9289243302043798E-3</v>
      </c>
      <c r="E171">
        <v>0</v>
      </c>
      <c r="F171">
        <v>0</v>
      </c>
      <c r="G171">
        <f t="shared" si="25"/>
        <v>36</v>
      </c>
      <c r="H171">
        <f t="shared" si="19"/>
        <v>6.195097144548134E-2</v>
      </c>
      <c r="J171">
        <f t="shared" si="20"/>
        <v>1.0088933864953065</v>
      </c>
      <c r="K171">
        <f t="shared" si="21"/>
        <v>3.845275153528492E-3</v>
      </c>
      <c r="L171">
        <f t="shared" si="22"/>
        <v>1.0681319870912478E-4</v>
      </c>
      <c r="M171">
        <f t="shared" si="23"/>
        <v>3.9754612219478735E-2</v>
      </c>
    </row>
    <row r="172" spans="1:13">
      <c r="A172" s="6">
        <v>45527</v>
      </c>
      <c r="B172">
        <v>63575.17</v>
      </c>
      <c r="C172" s="8">
        <v>64330</v>
      </c>
      <c r="D172">
        <f t="shared" si="18"/>
        <v>7.9153543749863522E-3</v>
      </c>
      <c r="E172">
        <v>0</v>
      </c>
      <c r="F172">
        <v>0</v>
      </c>
      <c r="G172">
        <f t="shared" si="25"/>
        <v>35</v>
      </c>
      <c r="H172">
        <f t="shared" si="19"/>
        <v>8.6038319516601236E-2</v>
      </c>
      <c r="J172">
        <f t="shared" si="20"/>
        <v>1.0118730315624795</v>
      </c>
      <c r="K172">
        <f t="shared" si="21"/>
        <v>5.1260212476556283E-3</v>
      </c>
      <c r="L172">
        <f t="shared" si="22"/>
        <v>1.4645774993301796E-4</v>
      </c>
      <c r="M172">
        <f t="shared" si="23"/>
        <v>5.4907583492787237E-2</v>
      </c>
    </row>
    <row r="173" spans="1:13">
      <c r="A173" s="6">
        <v>45530</v>
      </c>
      <c r="B173">
        <v>63505.45</v>
      </c>
      <c r="C173" s="8">
        <v>63860</v>
      </c>
      <c r="D173">
        <f t="shared" si="18"/>
        <v>3.7219902648775601E-3</v>
      </c>
      <c r="E173">
        <v>0</v>
      </c>
      <c r="F173">
        <v>0</v>
      </c>
      <c r="G173">
        <f t="shared" si="25"/>
        <v>32</v>
      </c>
      <c r="H173">
        <f t="shared" si="19"/>
        <v>4.3365433865695246E-2</v>
      </c>
      <c r="J173">
        <f t="shared" si="20"/>
        <v>1.0055829853973164</v>
      </c>
      <c r="K173">
        <f t="shared" si="21"/>
        <v>2.4179164175877781E-3</v>
      </c>
      <c r="L173">
        <f t="shared" si="22"/>
        <v>7.5559888049618067E-5</v>
      </c>
      <c r="M173">
        <f t="shared" si="23"/>
        <v>2.7962119114787187E-2</v>
      </c>
    </row>
    <row r="174" spans="1:13">
      <c r="A174" s="6">
        <v>45531</v>
      </c>
      <c r="B174">
        <v>62059.89</v>
      </c>
      <c r="C174" s="8">
        <v>62540</v>
      </c>
      <c r="D174">
        <f t="shared" si="18"/>
        <v>5.1574911482010965E-3</v>
      </c>
      <c r="E174">
        <v>0</v>
      </c>
      <c r="F174">
        <v>0</v>
      </c>
      <c r="G174">
        <f t="shared" si="25"/>
        <v>31</v>
      </c>
      <c r="H174">
        <f t="shared" si="19"/>
        <v>6.2601607793383307E-2</v>
      </c>
      <c r="J174">
        <f t="shared" si="20"/>
        <v>1.0077362367223017</v>
      </c>
      <c r="K174">
        <f t="shared" si="21"/>
        <v>3.3468754369716585E-3</v>
      </c>
      <c r="L174">
        <f t="shared" si="22"/>
        <v>1.079637237732793E-4</v>
      </c>
      <c r="M174">
        <f t="shared" si="23"/>
        <v>4.0191293274594031E-2</v>
      </c>
    </row>
    <row r="175" spans="1:13">
      <c r="A175" s="6">
        <v>45532</v>
      </c>
      <c r="B175">
        <v>59333.27</v>
      </c>
      <c r="C175" s="8">
        <v>59340</v>
      </c>
      <c r="D175">
        <f t="shared" si="18"/>
        <v>7.5618058244030726E-5</v>
      </c>
      <c r="E175">
        <v>0</v>
      </c>
      <c r="F175">
        <v>0</v>
      </c>
      <c r="G175">
        <f t="shared" si="25"/>
        <v>30</v>
      </c>
      <c r="H175">
        <f t="shared" si="19"/>
        <v>9.2044189599227444E-4</v>
      </c>
      <c r="J175">
        <f t="shared" si="20"/>
        <v>1.0001134270873659</v>
      </c>
      <c r="K175">
        <f t="shared" si="21"/>
        <v>4.9257964600470306E-5</v>
      </c>
      <c r="L175">
        <f t="shared" si="22"/>
        <v>1.6419321533490101E-6</v>
      </c>
      <c r="M175">
        <f t="shared" si="23"/>
        <v>5.9948436291756835E-4</v>
      </c>
    </row>
    <row r="176" spans="1:13">
      <c r="A176" s="6">
        <v>45533</v>
      </c>
      <c r="B176">
        <v>59360.7</v>
      </c>
      <c r="C176" s="8">
        <v>59645</v>
      </c>
      <c r="D176">
        <f t="shared" si="18"/>
        <v>3.1929093378840765E-3</v>
      </c>
      <c r="E176">
        <v>0</v>
      </c>
      <c r="F176">
        <v>0</v>
      </c>
      <c r="G176">
        <f t="shared" si="25"/>
        <v>29</v>
      </c>
      <c r="H176">
        <f t="shared" si="19"/>
        <v>4.100272302882968E-2</v>
      </c>
      <c r="J176">
        <f t="shared" si="20"/>
        <v>1.0047893640068262</v>
      </c>
      <c r="K176">
        <f t="shared" si="21"/>
        <v>2.075029281663482E-3</v>
      </c>
      <c r="L176">
        <f t="shared" si="22"/>
        <v>7.1552733850464902E-5</v>
      </c>
      <c r="M176">
        <f t="shared" si="23"/>
        <v>2.6459819532780315E-2</v>
      </c>
    </row>
    <row r="177" spans="1:13">
      <c r="A177" s="6">
        <v>45534</v>
      </c>
      <c r="B177">
        <v>58934.41</v>
      </c>
      <c r="C177" s="8">
        <v>58980</v>
      </c>
      <c r="D177">
        <f t="shared" si="18"/>
        <v>5.1571456019210171E-4</v>
      </c>
      <c r="E177">
        <v>1</v>
      </c>
      <c r="F177">
        <v>0</v>
      </c>
      <c r="G177">
        <f t="shared" si="25"/>
        <v>28</v>
      </c>
      <c r="H177">
        <f t="shared" si="19"/>
        <v>6.7452934550300547E-3</v>
      </c>
      <c r="J177">
        <f t="shared" si="20"/>
        <v>1.0007735718402881</v>
      </c>
      <c r="K177">
        <f t="shared" si="21"/>
        <v>3.3582810475090742E-4</v>
      </c>
      <c r="L177">
        <f t="shared" si="22"/>
        <v>1.1993860883960979E-5</v>
      </c>
      <c r="M177">
        <f t="shared" si="23"/>
        <v>4.3873292409319919E-3</v>
      </c>
    </row>
    <row r="178" spans="1:13">
      <c r="A178" s="6">
        <v>45537</v>
      </c>
      <c r="B178">
        <v>58462.35</v>
      </c>
      <c r="C178" s="8">
        <v>58980</v>
      </c>
      <c r="D178">
        <f t="shared" si="18"/>
        <v>5.9029443736011468E-3</v>
      </c>
      <c r="E178">
        <v>0</v>
      </c>
      <c r="F178">
        <v>0</v>
      </c>
      <c r="G178">
        <f t="shared" si="25"/>
        <v>25</v>
      </c>
      <c r="H178">
        <f t="shared" si="19"/>
        <v>8.9994679229443042E-2</v>
      </c>
      <c r="J178">
        <f t="shared" si="20"/>
        <v>1.0088544165604016</v>
      </c>
      <c r="K178">
        <f t="shared" si="21"/>
        <v>3.8284995905312077E-3</v>
      </c>
      <c r="L178">
        <f t="shared" si="22"/>
        <v>1.5313998362124831E-4</v>
      </c>
      <c r="M178">
        <f t="shared" si="23"/>
        <v>5.7483273186216488E-2</v>
      </c>
    </row>
    <row r="179" spans="1:13">
      <c r="A179" s="6">
        <v>45538</v>
      </c>
      <c r="B179">
        <v>58000.45</v>
      </c>
      <c r="C179" s="8">
        <v>58240</v>
      </c>
      <c r="D179">
        <f t="shared" si="18"/>
        <v>2.7534269130670874E-3</v>
      </c>
      <c r="E179">
        <v>0</v>
      </c>
      <c r="F179">
        <v>0</v>
      </c>
      <c r="G179">
        <f t="shared" si="25"/>
        <v>24</v>
      </c>
      <c r="H179">
        <f t="shared" si="19"/>
        <v>4.276165624954853E-2</v>
      </c>
      <c r="J179">
        <f t="shared" si="20"/>
        <v>1.0041301403696006</v>
      </c>
      <c r="K179">
        <f t="shared" si="21"/>
        <v>1.7900032289621594E-3</v>
      </c>
      <c r="L179">
        <f t="shared" si="22"/>
        <v>7.4583467873423314E-5</v>
      </c>
      <c r="M179">
        <f t="shared" si="23"/>
        <v>2.7595853004332316E-2</v>
      </c>
    </row>
    <row r="180" spans="1:13">
      <c r="A180" s="6">
        <v>45539</v>
      </c>
      <c r="B180">
        <v>57867.97</v>
      </c>
      <c r="C180" s="8">
        <v>58355</v>
      </c>
      <c r="D180">
        <f t="shared" si="18"/>
        <v>5.6108183277669126E-3</v>
      </c>
      <c r="E180">
        <v>0</v>
      </c>
      <c r="F180">
        <v>0</v>
      </c>
      <c r="G180">
        <f t="shared" si="25"/>
        <v>23</v>
      </c>
      <c r="H180">
        <f t="shared" si="19"/>
        <v>9.3113873799522073E-2</v>
      </c>
      <c r="J180">
        <f t="shared" si="20"/>
        <v>1.0084162274916504</v>
      </c>
      <c r="K180">
        <f t="shared" si="21"/>
        <v>3.6398257523001351E-3</v>
      </c>
      <c r="L180">
        <f t="shared" si="22"/>
        <v>1.5825329357826675E-4</v>
      </c>
      <c r="M180">
        <f t="shared" si="23"/>
        <v>5.9458450787646999E-2</v>
      </c>
    </row>
    <row r="181" spans="1:13">
      <c r="A181" s="6">
        <v>45540</v>
      </c>
      <c r="B181">
        <v>56189.59</v>
      </c>
      <c r="C181" s="8">
        <v>56215</v>
      </c>
      <c r="D181">
        <f t="shared" si="18"/>
        <v>3.0147933095796444E-4</v>
      </c>
      <c r="E181">
        <v>0</v>
      </c>
      <c r="F181">
        <v>0</v>
      </c>
      <c r="G181">
        <f t="shared" si="25"/>
        <v>22</v>
      </c>
      <c r="H181">
        <f t="shared" si="19"/>
        <v>5.0143116944054711E-3</v>
      </c>
      <c r="J181">
        <f t="shared" si="20"/>
        <v>1.0004522189964369</v>
      </c>
      <c r="K181">
        <f t="shared" si="21"/>
        <v>1.9635182109806022E-4</v>
      </c>
      <c r="L181">
        <f t="shared" si="22"/>
        <v>8.9250827771845549E-6</v>
      </c>
      <c r="M181">
        <f t="shared" si="23"/>
        <v>3.2629525542771098E-3</v>
      </c>
    </row>
    <row r="182" spans="1:13">
      <c r="A182" s="6">
        <v>45541</v>
      </c>
      <c r="B182">
        <v>53574.87</v>
      </c>
      <c r="C182" s="8">
        <v>53695</v>
      </c>
      <c r="D182">
        <f t="shared" si="18"/>
        <v>1.494855081620635E-3</v>
      </c>
      <c r="E182">
        <v>0</v>
      </c>
      <c r="F182">
        <v>0</v>
      </c>
      <c r="G182">
        <f t="shared" si="25"/>
        <v>21</v>
      </c>
      <c r="H182">
        <f t="shared" si="19"/>
        <v>2.6321530581951968E-2</v>
      </c>
      <c r="J182">
        <f t="shared" si="20"/>
        <v>1.0022422826224309</v>
      </c>
      <c r="K182">
        <f t="shared" si="21"/>
        <v>9.7272081939444948E-4</v>
      </c>
      <c r="L182">
        <f t="shared" si="22"/>
        <v>4.6320039018783312E-5</v>
      </c>
      <c r="M182">
        <f t="shared" si="23"/>
        <v>1.7050145057220467E-2</v>
      </c>
    </row>
    <row r="183" spans="1:13">
      <c r="A183" s="6">
        <v>45544</v>
      </c>
      <c r="B183">
        <v>56843.32</v>
      </c>
      <c r="C183" s="8">
        <v>57410</v>
      </c>
      <c r="D183">
        <f t="shared" si="18"/>
        <v>6.6461048838573622E-3</v>
      </c>
      <c r="E183">
        <v>0</v>
      </c>
      <c r="F183">
        <v>0</v>
      </c>
      <c r="G183">
        <f t="shared" si="25"/>
        <v>18</v>
      </c>
      <c r="H183">
        <f t="shared" si="19"/>
        <v>0.14424309262628299</v>
      </c>
      <c r="J183">
        <f t="shared" si="20"/>
        <v>1.0099691573257861</v>
      </c>
      <c r="K183">
        <f t="shared" si="21"/>
        <v>4.3081113987386305E-3</v>
      </c>
      <c r="L183">
        <f t="shared" si="22"/>
        <v>2.3933952215214615E-4</v>
      </c>
      <c r="M183">
        <f t="shared" si="23"/>
        <v>9.1276894034713729E-2</v>
      </c>
    </row>
    <row r="184" spans="1:13">
      <c r="A184" s="6">
        <v>45545</v>
      </c>
      <c r="B184">
        <v>57691.78</v>
      </c>
      <c r="C184" s="8">
        <v>58195</v>
      </c>
      <c r="D184">
        <f t="shared" si="18"/>
        <v>5.8150398548978861E-3</v>
      </c>
      <c r="E184">
        <v>0</v>
      </c>
      <c r="F184">
        <v>0</v>
      </c>
      <c r="G184">
        <f t="shared" si="25"/>
        <v>17</v>
      </c>
      <c r="H184">
        <f t="shared" si="19"/>
        <v>0.13295694177910522</v>
      </c>
      <c r="J184">
        <f t="shared" si="20"/>
        <v>1.0087225597823468</v>
      </c>
      <c r="K184">
        <f t="shared" si="21"/>
        <v>3.7717338047755771E-3</v>
      </c>
      <c r="L184">
        <f t="shared" si="22"/>
        <v>2.2186669439856337E-4</v>
      </c>
      <c r="M184">
        <f t="shared" si="23"/>
        <v>8.4340926327515442E-2</v>
      </c>
    </row>
    <row r="185" spans="1:13">
      <c r="A185" s="6">
        <v>45546</v>
      </c>
      <c r="B185">
        <v>57544.37</v>
      </c>
      <c r="C185" s="8">
        <v>57860</v>
      </c>
      <c r="D185">
        <f t="shared" si="18"/>
        <v>3.6566565938596293E-3</v>
      </c>
      <c r="E185">
        <v>0</v>
      </c>
      <c r="F185">
        <v>0</v>
      </c>
      <c r="G185">
        <f t="shared" si="25"/>
        <v>16</v>
      </c>
      <c r="H185">
        <f t="shared" si="19"/>
        <v>8.6985151357445112E-2</v>
      </c>
      <c r="J185">
        <f t="shared" si="20"/>
        <v>1.0054849848907894</v>
      </c>
      <c r="K185">
        <f t="shared" si="21"/>
        <v>2.3755895744667268E-3</v>
      </c>
      <c r="L185">
        <f t="shared" si="22"/>
        <v>1.4847434840417042E-4</v>
      </c>
      <c r="M185">
        <f t="shared" si="23"/>
        <v>5.5684228389290436E-2</v>
      </c>
    </row>
    <row r="186" spans="1:13">
      <c r="A186" s="6">
        <v>45547</v>
      </c>
      <c r="B186">
        <v>58301.45</v>
      </c>
      <c r="C186" s="8">
        <v>58580</v>
      </c>
      <c r="D186">
        <f t="shared" si="18"/>
        <v>3.1851694940692207E-3</v>
      </c>
      <c r="E186">
        <v>0</v>
      </c>
      <c r="F186">
        <v>0</v>
      </c>
      <c r="G186">
        <f t="shared" si="25"/>
        <v>15</v>
      </c>
      <c r="H186">
        <f t="shared" si="19"/>
        <v>8.0579599318076456E-2</v>
      </c>
      <c r="J186">
        <f t="shared" si="20"/>
        <v>1.0047777542411038</v>
      </c>
      <c r="K186">
        <f t="shared" si="21"/>
        <v>2.0700112286274083E-3</v>
      </c>
      <c r="L186">
        <f t="shared" si="22"/>
        <v>1.3800074857516056E-4</v>
      </c>
      <c r="M186">
        <f t="shared" si="23"/>
        <v>5.1656771220727205E-2</v>
      </c>
    </row>
    <row r="187" spans="1:13">
      <c r="A187" s="6">
        <v>45548</v>
      </c>
      <c r="B187">
        <v>59878.2</v>
      </c>
      <c r="C187">
        <v>60385</v>
      </c>
      <c r="D187">
        <f t="shared" si="18"/>
        <v>5.6425655191149476E-3</v>
      </c>
      <c r="E187">
        <v>0</v>
      </c>
      <c r="F187">
        <v>1</v>
      </c>
      <c r="G187">
        <f>$A$217-A187</f>
        <v>42</v>
      </c>
      <c r="H187">
        <f t="shared" si="19"/>
        <v>5.025531067697897E-2</v>
      </c>
      <c r="J187">
        <f t="shared" si="20"/>
        <v>1.0084638482786725</v>
      </c>
      <c r="K187">
        <f t="shared" si="21"/>
        <v>3.6603341060489816E-3</v>
      </c>
      <c r="L187">
        <f t="shared" si="22"/>
        <v>8.7150812048785275E-5</v>
      </c>
      <c r="M187">
        <f t="shared" si="23"/>
        <v>3.2319962658917456E-2</v>
      </c>
    </row>
    <row r="188" spans="1:13">
      <c r="A188" s="6">
        <v>45551</v>
      </c>
      <c r="B188">
        <v>57921.73</v>
      </c>
      <c r="C188" s="8">
        <v>58420</v>
      </c>
      <c r="D188">
        <f t="shared" si="18"/>
        <v>5.7349806368006944E-3</v>
      </c>
      <c r="E188">
        <v>0</v>
      </c>
      <c r="F188">
        <v>0</v>
      </c>
      <c r="G188">
        <f t="shared" ref="G188:G207" si="26">$A$217-A188</f>
        <v>39</v>
      </c>
      <c r="H188">
        <f t="shared" si="19"/>
        <v>5.5135917884614694E-2</v>
      </c>
      <c r="J188">
        <f t="shared" si="20"/>
        <v>1.0086024709552011</v>
      </c>
      <c r="K188">
        <f t="shared" si="21"/>
        <v>3.7200277938605449E-3</v>
      </c>
      <c r="L188">
        <f t="shared" si="22"/>
        <v>9.5385328047706278E-5</v>
      </c>
      <c r="M188">
        <f t="shared" si="23"/>
        <v>3.542708528600369E-2</v>
      </c>
    </row>
    <row r="189" spans="1:13">
      <c r="A189" s="6">
        <v>45552</v>
      </c>
      <c r="B189">
        <v>60324.11</v>
      </c>
      <c r="C189" s="8">
        <v>60550</v>
      </c>
      <c r="D189">
        <f t="shared" si="18"/>
        <v>2.4964037319959291E-3</v>
      </c>
      <c r="E189">
        <v>0</v>
      </c>
      <c r="F189">
        <v>0</v>
      </c>
      <c r="G189">
        <f t="shared" si="26"/>
        <v>38</v>
      </c>
      <c r="H189">
        <f t="shared" si="19"/>
        <v>2.4267606750975945E-2</v>
      </c>
      <c r="J189">
        <f t="shared" si="20"/>
        <v>1.0037446055979939</v>
      </c>
      <c r="K189">
        <f t="shared" si="21"/>
        <v>1.6232242739655453E-3</v>
      </c>
      <c r="L189">
        <f t="shared" si="22"/>
        <v>4.2716428262251192E-5</v>
      </c>
      <c r="M189">
        <f t="shared" si="23"/>
        <v>1.5713339636603374E-2</v>
      </c>
    </row>
    <row r="190" spans="1:13">
      <c r="A190" s="6">
        <v>45553</v>
      </c>
      <c r="B190">
        <v>60366.75</v>
      </c>
      <c r="C190" s="8">
        <v>60580</v>
      </c>
      <c r="D190">
        <f t="shared" si="18"/>
        <v>2.35504920617172E-3</v>
      </c>
      <c r="E190">
        <v>0</v>
      </c>
      <c r="F190">
        <v>0</v>
      </c>
      <c r="G190">
        <f t="shared" si="26"/>
        <v>37</v>
      </c>
      <c r="H190">
        <f t="shared" si="19"/>
        <v>2.350345607391402E-2</v>
      </c>
      <c r="J190">
        <f t="shared" si="20"/>
        <v>1.0035325738092575</v>
      </c>
      <c r="K190">
        <f t="shared" si="21"/>
        <v>1.5314738798261724E-3</v>
      </c>
      <c r="L190">
        <f t="shared" si="22"/>
        <v>4.1391185941247904E-5</v>
      </c>
      <c r="M190">
        <f t="shared" si="23"/>
        <v>1.5222164895007939E-2</v>
      </c>
    </row>
    <row r="191" spans="1:13">
      <c r="A191" s="6">
        <v>45554</v>
      </c>
      <c r="B191">
        <v>63417.35</v>
      </c>
      <c r="C191" s="8">
        <v>63880</v>
      </c>
      <c r="D191">
        <f t="shared" si="18"/>
        <v>4.8635481194552327E-3</v>
      </c>
      <c r="E191">
        <v>0</v>
      </c>
      <c r="F191">
        <v>0</v>
      </c>
      <c r="G191">
        <f t="shared" si="26"/>
        <v>36</v>
      </c>
      <c r="H191">
        <f t="shared" si="19"/>
        <v>5.0543493769861669E-2</v>
      </c>
      <c r="J191">
        <f t="shared" si="20"/>
        <v>1.0072953221791829</v>
      </c>
      <c r="K191">
        <f t="shared" si="21"/>
        <v>3.1568171172619277E-3</v>
      </c>
      <c r="L191">
        <f t="shared" si="22"/>
        <v>8.7689364368386883E-5</v>
      </c>
      <c r="M191">
        <f t="shared" si="23"/>
        <v>3.2522889646556807E-2</v>
      </c>
    </row>
    <row r="192" spans="1:13">
      <c r="A192" s="6">
        <v>45555</v>
      </c>
      <c r="B192">
        <v>62920.25</v>
      </c>
      <c r="C192" s="8">
        <v>63400</v>
      </c>
      <c r="D192">
        <f t="shared" si="18"/>
        <v>5.0831542044625271E-3</v>
      </c>
      <c r="E192">
        <v>0</v>
      </c>
      <c r="F192">
        <v>0</v>
      </c>
      <c r="G192">
        <f t="shared" si="26"/>
        <v>35</v>
      </c>
      <c r="H192">
        <f t="shared" si="19"/>
        <v>5.4436169606056684E-2</v>
      </c>
      <c r="J192">
        <f t="shared" si="20"/>
        <v>1.0076247313066937</v>
      </c>
      <c r="K192">
        <f t="shared" si="21"/>
        <v>3.2988183518950745E-3</v>
      </c>
      <c r="L192">
        <f t="shared" si="22"/>
        <v>9.4251952911287844E-5</v>
      </c>
      <c r="M192">
        <f t="shared" si="23"/>
        <v>3.4998876995645078E-2</v>
      </c>
    </row>
    <row r="193" spans="1:13">
      <c r="A193" s="6">
        <v>45558</v>
      </c>
      <c r="B193">
        <v>63394.720000000001</v>
      </c>
      <c r="C193" s="8">
        <v>63785</v>
      </c>
      <c r="D193">
        <f t="shared" si="18"/>
        <v>4.1042324450153876E-3</v>
      </c>
      <c r="E193">
        <v>0</v>
      </c>
      <c r="F193">
        <v>0</v>
      </c>
      <c r="G193">
        <f t="shared" si="26"/>
        <v>32</v>
      </c>
      <c r="H193">
        <f t="shared" si="19"/>
        <v>4.7923827392171381E-2</v>
      </c>
      <c r="J193">
        <f t="shared" si="20"/>
        <v>1.0061563486675231</v>
      </c>
      <c r="K193">
        <f t="shared" si="21"/>
        <v>2.6654718606838497E-3</v>
      </c>
      <c r="L193">
        <f t="shared" si="22"/>
        <v>8.3295995646370303E-5</v>
      </c>
      <c r="M193">
        <f t="shared" si="23"/>
        <v>3.0868625175439535E-2</v>
      </c>
    </row>
    <row r="194" spans="1:13">
      <c r="A194" s="6">
        <v>45559</v>
      </c>
      <c r="B194">
        <v>63903.13</v>
      </c>
      <c r="C194" s="8">
        <v>64860</v>
      </c>
      <c r="D194">
        <f t="shared" si="18"/>
        <v>9.982505290951087E-3</v>
      </c>
      <c r="E194">
        <v>0</v>
      </c>
      <c r="F194">
        <v>0</v>
      </c>
      <c r="G194">
        <f t="shared" si="26"/>
        <v>31</v>
      </c>
      <c r="H194">
        <f t="shared" si="19"/>
        <v>0.12470078254574002</v>
      </c>
      <c r="J194">
        <f t="shared" si="20"/>
        <v>1.0149737579364266</v>
      </c>
      <c r="K194">
        <f t="shared" si="21"/>
        <v>6.4548137460456647E-3</v>
      </c>
      <c r="L194">
        <f t="shared" si="22"/>
        <v>2.0821979825953757E-4</v>
      </c>
      <c r="M194">
        <f t="shared" si="23"/>
        <v>7.8954282455629743E-2</v>
      </c>
    </row>
    <row r="195" spans="1:13">
      <c r="A195" s="6">
        <v>45560</v>
      </c>
      <c r="B195">
        <v>63294.6</v>
      </c>
      <c r="C195" s="8">
        <v>63580</v>
      </c>
      <c r="D195">
        <f t="shared" si="18"/>
        <v>3.0060489625760752E-3</v>
      </c>
      <c r="E195">
        <v>0</v>
      </c>
      <c r="F195">
        <v>0</v>
      </c>
      <c r="G195">
        <f t="shared" si="26"/>
        <v>30</v>
      </c>
      <c r="H195">
        <f t="shared" si="19"/>
        <v>3.7248737912212171E-2</v>
      </c>
      <c r="J195">
        <f t="shared" si="20"/>
        <v>1.0045090734438642</v>
      </c>
      <c r="K195">
        <f t="shared" si="21"/>
        <v>1.9538639601316839E-3</v>
      </c>
      <c r="L195">
        <f t="shared" si="22"/>
        <v>6.5128798671056133E-5</v>
      </c>
      <c r="M195">
        <f t="shared" si="23"/>
        <v>2.4056025401986814E-2</v>
      </c>
    </row>
    <row r="196" spans="1:13">
      <c r="A196" s="6">
        <v>45561</v>
      </c>
      <c r="B196">
        <v>65127.64</v>
      </c>
      <c r="C196" s="8">
        <v>65215</v>
      </c>
      <c r="D196">
        <f t="shared" si="18"/>
        <v>8.9424397997532829E-4</v>
      </c>
      <c r="E196">
        <v>0</v>
      </c>
      <c r="F196">
        <v>0</v>
      </c>
      <c r="G196">
        <f t="shared" si="26"/>
        <v>29</v>
      </c>
      <c r="H196">
        <f t="shared" si="19"/>
        <v>1.1318541641340607E-2</v>
      </c>
      <c r="J196">
        <f t="shared" si="20"/>
        <v>1.001341365969963</v>
      </c>
      <c r="K196">
        <f t="shared" si="21"/>
        <v>5.82157483078629E-4</v>
      </c>
      <c r="L196">
        <f t="shared" si="22"/>
        <v>2.0074395968228585E-5</v>
      </c>
      <c r="M196">
        <f t="shared" si="23"/>
        <v>7.3539897238552587E-3</v>
      </c>
    </row>
    <row r="197" spans="1:13">
      <c r="A197" s="6">
        <v>45562</v>
      </c>
      <c r="B197">
        <v>65804.990000000005</v>
      </c>
      <c r="C197" s="8">
        <v>66140</v>
      </c>
      <c r="D197">
        <f t="shared" si="18"/>
        <v>3.39396753954368E-3</v>
      </c>
      <c r="E197">
        <v>1</v>
      </c>
      <c r="F197">
        <v>0</v>
      </c>
      <c r="G197">
        <f t="shared" si="26"/>
        <v>28</v>
      </c>
      <c r="H197">
        <f t="shared" si="19"/>
        <v>4.5233295678726915E-2</v>
      </c>
      <c r="J197">
        <f t="shared" si="20"/>
        <v>1.0050909513093156</v>
      </c>
      <c r="K197">
        <f t="shared" si="21"/>
        <v>2.2053631142485894E-3</v>
      </c>
      <c r="L197">
        <f t="shared" si="22"/>
        <v>7.8762968366021053E-5</v>
      </c>
      <c r="M197">
        <f t="shared" si="23"/>
        <v>2.9164544598323072E-2</v>
      </c>
    </row>
    <row r="198" spans="1:13">
      <c r="A198" s="6">
        <v>45565</v>
      </c>
      <c r="B198">
        <v>63410.65</v>
      </c>
      <c r="C198" s="8">
        <v>63745</v>
      </c>
      <c r="D198">
        <f t="shared" si="18"/>
        <v>3.5151823865549243E-3</v>
      </c>
      <c r="E198">
        <v>0</v>
      </c>
      <c r="F198">
        <v>0</v>
      </c>
      <c r="G198">
        <f t="shared" si="26"/>
        <v>25</v>
      </c>
      <c r="H198">
        <f t="shared" si="19"/>
        <v>5.2657643158685818E-2</v>
      </c>
      <c r="J198">
        <f t="shared" si="20"/>
        <v>1.0052727735798324</v>
      </c>
      <c r="K198">
        <f t="shared" si="21"/>
        <v>2.2839204499289422E-3</v>
      </c>
      <c r="L198">
        <f t="shared" si="22"/>
        <v>9.1356817997157691E-5</v>
      </c>
      <c r="M198">
        <f t="shared" si="23"/>
        <v>3.3905847645133269E-2</v>
      </c>
    </row>
    <row r="199" spans="1:13">
      <c r="A199" s="6">
        <v>45566</v>
      </c>
      <c r="B199">
        <v>61876.35</v>
      </c>
      <c r="C199" s="8">
        <v>61965</v>
      </c>
      <c r="D199">
        <f t="shared" si="18"/>
        <v>9.5513067593678321E-4</v>
      </c>
      <c r="E199">
        <v>0</v>
      </c>
      <c r="F199">
        <v>0</v>
      </c>
      <c r="G199">
        <f t="shared" si="26"/>
        <v>24</v>
      </c>
      <c r="H199">
        <f t="shared" si="19"/>
        <v>1.4631666676009569E-2</v>
      </c>
      <c r="J199">
        <f t="shared" si="20"/>
        <v>1.0014326960139053</v>
      </c>
      <c r="K199">
        <f t="shared" si="21"/>
        <v>6.217666780412405E-4</v>
      </c>
      <c r="L199">
        <f t="shared" si="22"/>
        <v>2.5906944918385022E-5</v>
      </c>
      <c r="M199">
        <f t="shared" si="23"/>
        <v>9.5007607979473718E-3</v>
      </c>
    </row>
    <row r="200" spans="1:13">
      <c r="A200" s="6">
        <v>45567</v>
      </c>
      <c r="B200">
        <v>60365.69</v>
      </c>
      <c r="C200" s="8">
        <v>60430</v>
      </c>
      <c r="D200">
        <f t="shared" si="18"/>
        <v>7.1022684132877097E-4</v>
      </c>
      <c r="E200">
        <v>0</v>
      </c>
      <c r="F200">
        <v>0</v>
      </c>
      <c r="G200">
        <f t="shared" si="26"/>
        <v>23</v>
      </c>
      <c r="H200">
        <f t="shared" si="19"/>
        <v>1.1334572118370412E-2</v>
      </c>
      <c r="J200">
        <f t="shared" si="20"/>
        <v>1.0010653402619931</v>
      </c>
      <c r="K200">
        <f t="shared" si="21"/>
        <v>4.624251207958027E-4</v>
      </c>
      <c r="L200">
        <f t="shared" si="22"/>
        <v>2.0105440034600119E-5</v>
      </c>
      <c r="M200">
        <f t="shared" si="23"/>
        <v>7.3654039721147146E-3</v>
      </c>
    </row>
    <row r="201" spans="1:13">
      <c r="A201" s="6">
        <v>45568</v>
      </c>
      <c r="B201">
        <v>60785.85</v>
      </c>
      <c r="C201" s="8">
        <v>61295</v>
      </c>
      <c r="D201">
        <f t="shared" si="18"/>
        <v>5.5840846732148081E-3</v>
      </c>
      <c r="E201">
        <v>0</v>
      </c>
      <c r="F201">
        <v>0</v>
      </c>
      <c r="G201">
        <f t="shared" si="26"/>
        <v>22</v>
      </c>
      <c r="H201">
        <f t="shared" si="19"/>
        <v>9.7059353901135736E-2</v>
      </c>
      <c r="J201">
        <f t="shared" si="20"/>
        <v>1.0083761270098222</v>
      </c>
      <c r="K201">
        <f t="shared" si="21"/>
        <v>3.6225553397630328E-3</v>
      </c>
      <c r="L201">
        <f t="shared" si="22"/>
        <v>1.6466160635286514E-4</v>
      </c>
      <c r="M201">
        <f t="shared" si="23"/>
        <v>6.1939059769019034E-2</v>
      </c>
    </row>
    <row r="202" spans="1:13">
      <c r="A202" s="6">
        <v>45569</v>
      </c>
      <c r="B202">
        <v>62355.54</v>
      </c>
      <c r="C202" s="8">
        <v>62715</v>
      </c>
      <c r="D202">
        <f t="shared" si="18"/>
        <v>3.843122840408397E-3</v>
      </c>
      <c r="E202">
        <v>0</v>
      </c>
      <c r="F202">
        <v>0</v>
      </c>
      <c r="G202">
        <f t="shared" si="26"/>
        <v>21</v>
      </c>
      <c r="H202">
        <f t="shared" si="19"/>
        <v>6.9072044104395491E-2</v>
      </c>
      <c r="J202">
        <f t="shared" si="20"/>
        <v>1.0057646842606125</v>
      </c>
      <c r="K202">
        <f t="shared" si="21"/>
        <v>2.4963820305722016E-3</v>
      </c>
      <c r="L202">
        <f t="shared" si="22"/>
        <v>1.1887533478915246E-4</v>
      </c>
      <c r="M202">
        <f t="shared" si="23"/>
        <v>4.434189181578807E-2</v>
      </c>
    </row>
    <row r="203" spans="1:13">
      <c r="A203" s="6">
        <v>45572</v>
      </c>
      <c r="B203">
        <v>63256.25</v>
      </c>
      <c r="C203" s="8">
        <v>63560</v>
      </c>
      <c r="D203">
        <f t="shared" si="18"/>
        <v>3.2012646971643116E-3</v>
      </c>
      <c r="E203">
        <v>0</v>
      </c>
      <c r="F203">
        <v>0</v>
      </c>
      <c r="G203">
        <f t="shared" si="26"/>
        <v>18</v>
      </c>
      <c r="H203">
        <f t="shared" si="19"/>
        <v>6.7061663754820255E-2</v>
      </c>
      <c r="J203">
        <f t="shared" si="20"/>
        <v>1.0048018970457464</v>
      </c>
      <c r="K203">
        <f t="shared" si="21"/>
        <v>2.0804463331307115E-3</v>
      </c>
      <c r="L203">
        <f t="shared" si="22"/>
        <v>1.1558035184059508E-4</v>
      </c>
      <c r="M203">
        <f t="shared" si="23"/>
        <v>4.3086796446247799E-2</v>
      </c>
    </row>
    <row r="204" spans="1:13">
      <c r="A204" s="6">
        <v>45573</v>
      </c>
      <c r="B204">
        <v>62100.03</v>
      </c>
      <c r="C204" s="8">
        <v>62400</v>
      </c>
      <c r="D204">
        <f t="shared" si="18"/>
        <v>3.2202882993776459E-3</v>
      </c>
      <c r="E204">
        <v>0</v>
      </c>
      <c r="F204">
        <v>0</v>
      </c>
      <c r="G204">
        <f t="shared" si="26"/>
        <v>17</v>
      </c>
      <c r="H204">
        <f t="shared" si="19"/>
        <v>7.1580794444544349E-2</v>
      </c>
      <c r="J204">
        <f t="shared" si="20"/>
        <v>1.0048304324490664</v>
      </c>
      <c r="K204">
        <f t="shared" si="21"/>
        <v>2.0927797017969347E-3</v>
      </c>
      <c r="L204">
        <f t="shared" si="22"/>
        <v>1.2310468834099615E-4</v>
      </c>
      <c r="M204">
        <f t="shared" si="23"/>
        <v>4.5955106731492501E-2</v>
      </c>
    </row>
    <row r="205" spans="1:13">
      <c r="A205" s="6">
        <v>45574</v>
      </c>
      <c r="B205">
        <v>61008.639999999999</v>
      </c>
      <c r="C205" s="8">
        <v>61115</v>
      </c>
      <c r="D205">
        <f t="shared" si="18"/>
        <v>1.1622397527082566E-3</v>
      </c>
      <c r="E205">
        <v>0</v>
      </c>
      <c r="F205">
        <v>0</v>
      </c>
      <c r="G205">
        <f t="shared" si="26"/>
        <v>16</v>
      </c>
      <c r="H205">
        <f t="shared" si="19"/>
        <v>2.6867217982970093E-2</v>
      </c>
      <c r="J205">
        <f t="shared" si="20"/>
        <v>1.0017433596290624</v>
      </c>
      <c r="K205">
        <f t="shared" si="21"/>
        <v>7.5647225670711867E-4</v>
      </c>
      <c r="L205">
        <f t="shared" si="22"/>
        <v>4.7279516044194917E-5</v>
      </c>
      <c r="M205">
        <f t="shared" si="23"/>
        <v>1.7406370989533126E-2</v>
      </c>
    </row>
    <row r="206" spans="1:13">
      <c r="A206" s="6">
        <v>45575</v>
      </c>
      <c r="B206">
        <v>59491.82</v>
      </c>
      <c r="C206" s="8">
        <v>59795</v>
      </c>
      <c r="D206">
        <f t="shared" si="18"/>
        <v>3.3974418667978255E-3</v>
      </c>
      <c r="E206">
        <v>0</v>
      </c>
      <c r="F206">
        <v>0</v>
      </c>
      <c r="G206">
        <f t="shared" si="26"/>
        <v>15</v>
      </c>
      <c r="H206">
        <f t="shared" si="19"/>
        <v>8.6174320232803137E-2</v>
      </c>
      <c r="J206">
        <f t="shared" si="20"/>
        <v>1.0050961628001966</v>
      </c>
      <c r="K206">
        <f t="shared" si="21"/>
        <v>2.2076149660451246E-3</v>
      </c>
      <c r="L206">
        <f t="shared" si="22"/>
        <v>1.4717433106967498E-4</v>
      </c>
      <c r="M206">
        <f t="shared" si="23"/>
        <v>5.5183492375106669E-2</v>
      </c>
    </row>
    <row r="207" spans="1:13">
      <c r="A207" s="6">
        <v>45576</v>
      </c>
      <c r="B207">
        <v>63045.8</v>
      </c>
      <c r="C207" s="8">
        <v>63305</v>
      </c>
      <c r="D207">
        <f t="shared" ref="D207:D270" si="27">(C207-B207)/(B207*1.5)</f>
        <v>2.7408645778148272E-3</v>
      </c>
      <c r="E207">
        <v>0</v>
      </c>
      <c r="F207">
        <v>0</v>
      </c>
      <c r="G207">
        <f t="shared" si="26"/>
        <v>14</v>
      </c>
      <c r="H207">
        <f t="shared" ref="H207:H270" si="28">(1+D207/G207)^365 - 1</f>
        <v>7.4065800607866938E-2</v>
      </c>
      <c r="J207">
        <f t="shared" ref="J207:J270" si="29">C207/B207</f>
        <v>1.0041112968667223</v>
      </c>
      <c r="K207">
        <f t="shared" ref="K207:K270" si="30">LOG(J207)</f>
        <v>1.7818531836854624E-3</v>
      </c>
      <c r="L207">
        <f t="shared" ref="L207:L270" si="31">K207/G207</f>
        <v>1.2727522740610446E-4</v>
      </c>
      <c r="M207">
        <f t="shared" ref="M207:M270" si="32">(1+L207)^365-1</f>
        <v>4.7548321373382718E-2</v>
      </c>
    </row>
    <row r="208" spans="1:13">
      <c r="A208" s="6">
        <v>45579</v>
      </c>
      <c r="B208">
        <v>65928.52</v>
      </c>
      <c r="C208" s="8">
        <v>66145</v>
      </c>
      <c r="D208">
        <f t="shared" si="27"/>
        <v>2.1890374605708922E-3</v>
      </c>
      <c r="E208">
        <v>0</v>
      </c>
      <c r="F208">
        <v>0</v>
      </c>
      <c r="G208">
        <f>$A$217-A208</f>
        <v>11</v>
      </c>
      <c r="H208">
        <f t="shared" si="28"/>
        <v>7.5331532693230896E-2</v>
      </c>
      <c r="J208">
        <f t="shared" si="29"/>
        <v>1.0032835561908564</v>
      </c>
      <c r="K208">
        <f t="shared" si="30"/>
        <v>1.4236942217831106E-3</v>
      </c>
      <c r="L208">
        <f t="shared" si="31"/>
        <v>1.2942674743482823E-4</v>
      </c>
      <c r="M208">
        <f t="shared" si="32"/>
        <v>4.8371183550691033E-2</v>
      </c>
    </row>
    <row r="209" spans="1:13">
      <c r="A209" s="6">
        <v>45580</v>
      </c>
      <c r="B209">
        <v>66807.240000000005</v>
      </c>
      <c r="C209">
        <v>67795</v>
      </c>
      <c r="D209">
        <f t="shared" si="27"/>
        <v>9.8568159179553451E-3</v>
      </c>
      <c r="E209">
        <v>0</v>
      </c>
      <c r="F209">
        <v>1</v>
      </c>
      <c r="G209">
        <f>$A$242-A209</f>
        <v>45</v>
      </c>
      <c r="H209">
        <f t="shared" si="28"/>
        <v>8.3223127765329918E-2</v>
      </c>
      <c r="J209">
        <f t="shared" si="29"/>
        <v>1.014785223876933</v>
      </c>
      <c r="K209">
        <f t="shared" si="30"/>
        <v>6.3741349042146884E-3</v>
      </c>
      <c r="L209">
        <f t="shared" si="31"/>
        <v>1.4164744231588195E-4</v>
      </c>
      <c r="M209">
        <f t="shared" si="32"/>
        <v>5.3057307882863336E-2</v>
      </c>
    </row>
    <row r="210" spans="1:13">
      <c r="A210" s="6">
        <v>45581</v>
      </c>
      <c r="B210">
        <v>67797.86</v>
      </c>
      <c r="C210" s="8">
        <v>68500</v>
      </c>
      <c r="D210">
        <f t="shared" si="27"/>
        <v>6.9042493868292139E-3</v>
      </c>
      <c r="E210">
        <v>0</v>
      </c>
      <c r="F210">
        <v>0</v>
      </c>
      <c r="G210">
        <f t="shared" ref="G210:G232" si="33">$A$242-A210</f>
        <v>44</v>
      </c>
      <c r="H210">
        <f t="shared" si="28"/>
        <v>5.8941044199549264E-2</v>
      </c>
      <c r="J210">
        <f t="shared" si="29"/>
        <v>1.0103563740802439</v>
      </c>
      <c r="K210">
        <f t="shared" si="30"/>
        <v>4.4745856616299415E-3</v>
      </c>
      <c r="L210">
        <f t="shared" si="31"/>
        <v>1.0169512867340777E-4</v>
      </c>
      <c r="M210">
        <f t="shared" si="32"/>
        <v>3.7814266470668434E-2</v>
      </c>
    </row>
    <row r="211" spans="1:13">
      <c r="A211" s="6">
        <v>45582</v>
      </c>
      <c r="B211">
        <v>66895.460000000006</v>
      </c>
      <c r="C211" s="8">
        <v>67485</v>
      </c>
      <c r="D211">
        <f t="shared" si="27"/>
        <v>5.8752367749121152E-3</v>
      </c>
      <c r="E211">
        <v>0</v>
      </c>
      <c r="F211">
        <v>0</v>
      </c>
      <c r="G211">
        <f t="shared" si="33"/>
        <v>43</v>
      </c>
      <c r="H211">
        <f t="shared" si="28"/>
        <v>5.1132116123125737E-2</v>
      </c>
      <c r="J211">
        <f t="shared" si="29"/>
        <v>1.0088128551623681</v>
      </c>
      <c r="K211">
        <f t="shared" si="30"/>
        <v>3.8106077546654188E-3</v>
      </c>
      <c r="L211">
        <f t="shared" si="31"/>
        <v>8.8618784992219038E-5</v>
      </c>
      <c r="M211">
        <f t="shared" si="32"/>
        <v>3.2873189725351359E-2</v>
      </c>
    </row>
    <row r="212" spans="1:13">
      <c r="A212" s="6">
        <v>45583</v>
      </c>
      <c r="B212">
        <v>68763.66</v>
      </c>
      <c r="C212" s="8">
        <v>69400</v>
      </c>
      <c r="D212">
        <f t="shared" si="27"/>
        <v>6.1693439044207985E-3</v>
      </c>
      <c r="E212">
        <v>0</v>
      </c>
      <c r="F212">
        <v>0</v>
      </c>
      <c r="G212">
        <f t="shared" si="33"/>
        <v>42</v>
      </c>
      <c r="H212">
        <f t="shared" si="28"/>
        <v>5.5073675409575085E-2</v>
      </c>
      <c r="J212">
        <f t="shared" si="29"/>
        <v>1.0092540158566312</v>
      </c>
      <c r="K212">
        <f t="shared" si="30"/>
        <v>4.0004861585523355E-3</v>
      </c>
      <c r="L212">
        <f t="shared" si="31"/>
        <v>9.5249670441722276E-5</v>
      </c>
      <c r="M212">
        <f t="shared" si="32"/>
        <v>3.5375822242238009E-2</v>
      </c>
    </row>
    <row r="213" spans="1:13">
      <c r="A213" s="6">
        <v>45586</v>
      </c>
      <c r="B213">
        <v>67571.199999999997</v>
      </c>
      <c r="C213" s="8">
        <v>68385</v>
      </c>
      <c r="D213">
        <f t="shared" si="27"/>
        <v>8.0290616909768561E-3</v>
      </c>
      <c r="E213">
        <v>0</v>
      </c>
      <c r="F213">
        <v>0</v>
      </c>
      <c r="G213">
        <f t="shared" si="33"/>
        <v>39</v>
      </c>
      <c r="H213">
        <f t="shared" si="28"/>
        <v>7.8030805384328383E-2</v>
      </c>
      <c r="J213">
        <f t="shared" si="29"/>
        <v>1.0120435925364653</v>
      </c>
      <c r="K213">
        <f t="shared" si="30"/>
        <v>5.1992196088167467E-3</v>
      </c>
      <c r="L213">
        <f t="shared" si="31"/>
        <v>1.3331332330299351E-4</v>
      </c>
      <c r="M213">
        <f t="shared" si="32"/>
        <v>4.9859262869129894E-2</v>
      </c>
    </row>
    <row r="214" spans="1:13">
      <c r="A214" s="6">
        <v>45587</v>
      </c>
      <c r="B214">
        <v>67467.64</v>
      </c>
      <c r="C214" s="8">
        <v>68090</v>
      </c>
      <c r="D214">
        <f t="shared" si="27"/>
        <v>6.1497136503761967E-3</v>
      </c>
      <c r="E214">
        <v>0</v>
      </c>
      <c r="F214">
        <v>0</v>
      </c>
      <c r="G214">
        <f t="shared" si="33"/>
        <v>38</v>
      </c>
      <c r="H214">
        <f t="shared" si="28"/>
        <v>6.0844022278903953E-2</v>
      </c>
      <c r="J214">
        <f t="shared" si="29"/>
        <v>1.0092245704755642</v>
      </c>
      <c r="K214">
        <f t="shared" si="30"/>
        <v>3.9878152621629229E-3</v>
      </c>
      <c r="L214">
        <f t="shared" si="31"/>
        <v>1.0494250689902429E-4</v>
      </c>
      <c r="M214">
        <f t="shared" si="32"/>
        <v>3.9044982589803379E-2</v>
      </c>
    </row>
    <row r="215" spans="1:13">
      <c r="A215" s="6">
        <v>45588</v>
      </c>
      <c r="B215">
        <v>66126.02</v>
      </c>
      <c r="C215" s="8">
        <v>66925</v>
      </c>
      <c r="D215">
        <f t="shared" si="27"/>
        <v>8.0551246443280669E-3</v>
      </c>
      <c r="E215">
        <v>0</v>
      </c>
      <c r="F215">
        <v>0</v>
      </c>
      <c r="G215">
        <f t="shared" si="33"/>
        <v>37</v>
      </c>
      <c r="H215">
        <f t="shared" si="28"/>
        <v>8.2695827551348744E-2</v>
      </c>
      <c r="J215">
        <f t="shared" si="29"/>
        <v>1.0120826869664921</v>
      </c>
      <c r="K215">
        <f t="shared" si="30"/>
        <v>5.2159957313421415E-3</v>
      </c>
      <c r="L215">
        <f t="shared" si="31"/>
        <v>1.4097285760384165E-4</v>
      </c>
      <c r="M215">
        <f t="shared" si="32"/>
        <v>5.2798089055553055E-2</v>
      </c>
    </row>
    <row r="216" spans="1:13">
      <c r="A216" s="6">
        <v>45589</v>
      </c>
      <c r="B216">
        <v>67992.240000000005</v>
      </c>
      <c r="C216" s="8">
        <v>68840</v>
      </c>
      <c r="D216">
        <f t="shared" si="27"/>
        <v>8.3123211315486844E-3</v>
      </c>
      <c r="E216">
        <v>0</v>
      </c>
      <c r="F216">
        <v>0</v>
      </c>
      <c r="G216">
        <f t="shared" si="33"/>
        <v>36</v>
      </c>
      <c r="H216">
        <f t="shared" si="28"/>
        <v>8.7920387051751536E-2</v>
      </c>
      <c r="J216">
        <f t="shared" si="29"/>
        <v>1.0124684816973231</v>
      </c>
      <c r="K216">
        <f t="shared" si="30"/>
        <v>5.3815124417801053E-3</v>
      </c>
      <c r="L216">
        <f t="shared" si="31"/>
        <v>1.4948645671611404E-4</v>
      </c>
      <c r="M216">
        <f t="shared" si="32"/>
        <v>5.6074232695046744E-2</v>
      </c>
    </row>
    <row r="217" spans="1:13">
      <c r="A217" s="6">
        <v>45590</v>
      </c>
      <c r="B217">
        <v>66830.399999999994</v>
      </c>
      <c r="C217" s="8">
        <v>67285</v>
      </c>
      <c r="D217">
        <f t="shared" si="27"/>
        <v>4.5348623779996912E-3</v>
      </c>
      <c r="E217">
        <v>1</v>
      </c>
      <c r="F217">
        <v>0</v>
      </c>
      <c r="G217">
        <f t="shared" si="33"/>
        <v>35</v>
      </c>
      <c r="H217">
        <f t="shared" si="28"/>
        <v>4.8425036367028884E-2</v>
      </c>
      <c r="J217">
        <f t="shared" si="29"/>
        <v>1.0068022935669996</v>
      </c>
      <c r="K217">
        <f t="shared" si="30"/>
        <v>2.944196231070052E-3</v>
      </c>
      <c r="L217">
        <f t="shared" si="31"/>
        <v>8.4119892316287197E-5</v>
      </c>
      <c r="M217">
        <f t="shared" si="32"/>
        <v>3.1178651005356661E-2</v>
      </c>
    </row>
    <row r="218" spans="1:13">
      <c r="A218" s="6">
        <v>45593</v>
      </c>
      <c r="B218">
        <v>69609.86</v>
      </c>
      <c r="C218" s="8">
        <v>70300</v>
      </c>
      <c r="D218">
        <f t="shared" si="27"/>
        <v>6.6096000384619777E-3</v>
      </c>
      <c r="E218">
        <v>0</v>
      </c>
      <c r="F218">
        <v>0</v>
      </c>
      <c r="G218">
        <f t="shared" si="33"/>
        <v>32</v>
      </c>
      <c r="H218">
        <f t="shared" si="28"/>
        <v>7.8297022413406525E-2</v>
      </c>
      <c r="J218">
        <f t="shared" si="29"/>
        <v>1.009914400057693</v>
      </c>
      <c r="K218">
        <f t="shared" si="30"/>
        <v>4.2845647152718177E-3</v>
      </c>
      <c r="L218">
        <f t="shared" si="31"/>
        <v>1.338926473522443E-4</v>
      </c>
      <c r="M218">
        <f t="shared" si="32"/>
        <v>5.0081252862546277E-2</v>
      </c>
    </row>
    <row r="219" spans="1:13">
      <c r="A219" s="6">
        <v>45594</v>
      </c>
      <c r="B219">
        <v>73007.81</v>
      </c>
      <c r="C219" s="8">
        <v>73340</v>
      </c>
      <c r="D219">
        <f t="shared" si="27"/>
        <v>3.0333741006613067E-3</v>
      </c>
      <c r="E219">
        <v>0</v>
      </c>
      <c r="F219">
        <v>0</v>
      </c>
      <c r="G219">
        <f t="shared" si="33"/>
        <v>31</v>
      </c>
      <c r="H219">
        <f t="shared" si="28"/>
        <v>3.6359184032121572E-2</v>
      </c>
      <c r="J219">
        <f t="shared" si="29"/>
        <v>1.0045500611509919</v>
      </c>
      <c r="K219">
        <f t="shared" si="30"/>
        <v>1.9715844291087986E-3</v>
      </c>
      <c r="L219">
        <f t="shared" si="31"/>
        <v>6.3599497713187056E-5</v>
      </c>
      <c r="M219">
        <f t="shared" si="32"/>
        <v>2.3484598880779473E-2</v>
      </c>
    </row>
    <row r="220" spans="1:13">
      <c r="A220" s="6">
        <v>45595</v>
      </c>
      <c r="B220">
        <v>71906.83</v>
      </c>
      <c r="C220" s="8">
        <v>72535</v>
      </c>
      <c r="D220">
        <f t="shared" si="27"/>
        <v>5.8239252098861664E-3</v>
      </c>
      <c r="E220">
        <v>0</v>
      </c>
      <c r="F220">
        <v>0</v>
      </c>
      <c r="G220">
        <f t="shared" si="33"/>
        <v>30</v>
      </c>
      <c r="H220">
        <f t="shared" si="28"/>
        <v>7.3421145127485765E-2</v>
      </c>
      <c r="J220">
        <f t="shared" si="29"/>
        <v>1.0087358878148291</v>
      </c>
      <c r="K220">
        <f t="shared" si="30"/>
        <v>3.7774720056973172E-3</v>
      </c>
      <c r="L220">
        <f t="shared" si="31"/>
        <v>1.259157335232439E-4</v>
      </c>
      <c r="M220">
        <f t="shared" si="32"/>
        <v>4.7028706615020344E-2</v>
      </c>
    </row>
    <row r="221" spans="1:13">
      <c r="A221" s="6">
        <v>45596</v>
      </c>
      <c r="B221">
        <v>70409.98</v>
      </c>
      <c r="C221" s="8">
        <v>70465</v>
      </c>
      <c r="D221">
        <f t="shared" si="27"/>
        <v>5.2094887684959882E-4</v>
      </c>
      <c r="E221">
        <v>0</v>
      </c>
      <c r="F221">
        <v>0</v>
      </c>
      <c r="G221">
        <f t="shared" si="33"/>
        <v>29</v>
      </c>
      <c r="H221">
        <f t="shared" si="28"/>
        <v>6.5782537441256839E-3</v>
      </c>
      <c r="J221">
        <f t="shared" si="29"/>
        <v>1.0007814233152743</v>
      </c>
      <c r="K221">
        <f t="shared" si="30"/>
        <v>3.3923530792000667E-4</v>
      </c>
      <c r="L221">
        <f t="shared" si="31"/>
        <v>1.169776923862092E-5</v>
      </c>
      <c r="M221">
        <f t="shared" si="32"/>
        <v>4.2787887875890274E-3</v>
      </c>
    </row>
    <row r="222" spans="1:13">
      <c r="A222" s="6">
        <v>45597</v>
      </c>
      <c r="B222">
        <v>69061.56</v>
      </c>
      <c r="C222" s="8">
        <v>69730</v>
      </c>
      <c r="D222">
        <f t="shared" si="27"/>
        <v>6.4526006459551194E-3</v>
      </c>
      <c r="E222">
        <v>0</v>
      </c>
      <c r="F222">
        <v>0</v>
      </c>
      <c r="G222">
        <f t="shared" si="33"/>
        <v>28</v>
      </c>
      <c r="H222">
        <f t="shared" si="28"/>
        <v>8.7742630762598806E-2</v>
      </c>
      <c r="J222">
        <f t="shared" si="29"/>
        <v>1.0096789009689326</v>
      </c>
      <c r="K222">
        <f t="shared" si="30"/>
        <v>4.1832810012157147E-3</v>
      </c>
      <c r="L222">
        <f t="shared" si="31"/>
        <v>1.4940289290056125E-4</v>
      </c>
      <c r="M222">
        <f t="shared" si="32"/>
        <v>5.604202689792781E-2</v>
      </c>
    </row>
    <row r="223" spans="1:13">
      <c r="A223" s="6">
        <v>45600</v>
      </c>
      <c r="B223">
        <v>67548.67</v>
      </c>
      <c r="C223" s="8">
        <v>67680</v>
      </c>
      <c r="D223">
        <f t="shared" si="27"/>
        <v>1.2961518462663217E-3</v>
      </c>
      <c r="E223">
        <v>0</v>
      </c>
      <c r="F223">
        <v>0</v>
      </c>
      <c r="G223">
        <f t="shared" si="33"/>
        <v>25</v>
      </c>
      <c r="H223">
        <f t="shared" si="28"/>
        <v>1.9103507296872158E-2</v>
      </c>
      <c r="J223">
        <f t="shared" si="29"/>
        <v>1.0019442277693995</v>
      </c>
      <c r="K223">
        <f t="shared" si="30"/>
        <v>8.435476329079519E-4</v>
      </c>
      <c r="L223">
        <f t="shared" si="31"/>
        <v>3.3741905316318074E-5</v>
      </c>
      <c r="M223">
        <f t="shared" si="32"/>
        <v>1.2391736801702136E-2</v>
      </c>
    </row>
    <row r="224" spans="1:13">
      <c r="A224" s="6">
        <v>45601</v>
      </c>
      <c r="B224">
        <v>69424.009999999995</v>
      </c>
      <c r="C224" s="8">
        <v>69860</v>
      </c>
      <c r="D224">
        <f t="shared" si="27"/>
        <v>4.1867359721802812E-3</v>
      </c>
      <c r="E224">
        <v>0</v>
      </c>
      <c r="F224">
        <v>0</v>
      </c>
      <c r="G224">
        <f t="shared" si="33"/>
        <v>24</v>
      </c>
      <c r="H224">
        <f t="shared" si="28"/>
        <v>6.5738219701138911E-2</v>
      </c>
      <c r="J224">
        <f t="shared" si="29"/>
        <v>1.0062801039582705</v>
      </c>
      <c r="K224">
        <f t="shared" si="30"/>
        <v>2.7188859596736985E-3</v>
      </c>
      <c r="L224">
        <f t="shared" si="31"/>
        <v>1.1328691498640411E-4</v>
      </c>
      <c r="M224">
        <f t="shared" si="32"/>
        <v>4.2214089036963331E-2</v>
      </c>
    </row>
    <row r="225" spans="1:13">
      <c r="A225" s="6">
        <v>45602</v>
      </c>
      <c r="B225">
        <v>75938.83</v>
      </c>
      <c r="C225" s="8">
        <v>76875</v>
      </c>
      <c r="D225">
        <f t="shared" si="27"/>
        <v>8.2186324615922072E-3</v>
      </c>
      <c r="E225">
        <v>0</v>
      </c>
      <c r="F225">
        <v>0</v>
      </c>
      <c r="G225">
        <f t="shared" si="33"/>
        <v>23</v>
      </c>
      <c r="H225">
        <f t="shared" si="28"/>
        <v>0.13928722620695289</v>
      </c>
      <c r="J225">
        <f t="shared" si="29"/>
        <v>1.0123279486923884</v>
      </c>
      <c r="K225">
        <f t="shared" si="30"/>
        <v>5.3212271629734242E-3</v>
      </c>
      <c r="L225">
        <f t="shared" si="31"/>
        <v>2.3135770273797498E-4</v>
      </c>
      <c r="M225">
        <f t="shared" si="32"/>
        <v>8.8102979728292174E-2</v>
      </c>
    </row>
    <row r="226" spans="1:13">
      <c r="A226" s="6">
        <v>45603</v>
      </c>
      <c r="B226">
        <v>76669.279999999999</v>
      </c>
      <c r="C226" s="8">
        <v>77180</v>
      </c>
      <c r="D226">
        <f t="shared" si="27"/>
        <v>4.4408921017648892E-3</v>
      </c>
      <c r="E226">
        <v>0</v>
      </c>
      <c r="F226">
        <v>0</v>
      </c>
      <c r="G226">
        <f t="shared" si="33"/>
        <v>22</v>
      </c>
      <c r="H226">
        <f t="shared" si="28"/>
        <v>7.6452596293234754E-2</v>
      </c>
      <c r="J226">
        <f t="shared" si="29"/>
        <v>1.0066613381526472</v>
      </c>
      <c r="K226">
        <f t="shared" si="30"/>
        <v>2.8833894126272233E-3</v>
      </c>
      <c r="L226">
        <f t="shared" si="31"/>
        <v>1.3106315511941924E-4</v>
      </c>
      <c r="M226">
        <f t="shared" si="32"/>
        <v>4.8997469369598701E-2</v>
      </c>
    </row>
    <row r="227" spans="1:13">
      <c r="A227" s="6">
        <v>45604</v>
      </c>
      <c r="B227">
        <v>76776.56</v>
      </c>
      <c r="C227" s="8">
        <v>77360</v>
      </c>
      <c r="D227">
        <f t="shared" si="27"/>
        <v>5.0661295582922908E-3</v>
      </c>
      <c r="E227">
        <v>0</v>
      </c>
      <c r="F227">
        <v>0</v>
      </c>
      <c r="G227">
        <f t="shared" si="33"/>
        <v>21</v>
      </c>
      <c r="H227">
        <f t="shared" si="28"/>
        <v>9.2035664989552624E-2</v>
      </c>
      <c r="J227">
        <f t="shared" si="29"/>
        <v>1.0075991943374385</v>
      </c>
      <c r="K227">
        <f t="shared" si="30"/>
        <v>3.2878115702748871E-3</v>
      </c>
      <c r="L227">
        <f t="shared" si="31"/>
        <v>1.5656245572737558E-4</v>
      </c>
      <c r="M227">
        <f t="shared" si="32"/>
        <v>5.8804904407453673E-2</v>
      </c>
    </row>
    <row r="228" spans="1:13">
      <c r="A228" s="6">
        <v>45607</v>
      </c>
      <c r="B228">
        <v>87036.479999999996</v>
      </c>
      <c r="C228" s="8">
        <v>87735</v>
      </c>
      <c r="D228">
        <f t="shared" si="27"/>
        <v>5.3504002000081194E-3</v>
      </c>
      <c r="E228">
        <v>0</v>
      </c>
      <c r="F228">
        <v>0</v>
      </c>
      <c r="G228">
        <f t="shared" si="33"/>
        <v>18</v>
      </c>
      <c r="H228">
        <f t="shared" si="28"/>
        <v>0.11458050432920919</v>
      </c>
      <c r="J228">
        <f t="shared" si="29"/>
        <v>1.0080256003000121</v>
      </c>
      <c r="K228">
        <f t="shared" si="30"/>
        <v>3.4715617998330997E-3</v>
      </c>
      <c r="L228">
        <f t="shared" si="31"/>
        <v>1.9286454443517221E-4</v>
      </c>
      <c r="M228">
        <f t="shared" si="32"/>
        <v>7.2925222595402239E-2</v>
      </c>
    </row>
    <row r="229" spans="1:13">
      <c r="A229" s="6">
        <v>45608</v>
      </c>
      <c r="B229">
        <v>89547.57</v>
      </c>
      <c r="C229" s="8">
        <v>90090</v>
      </c>
      <c r="D229">
        <f t="shared" si="27"/>
        <v>4.0383005367984337E-3</v>
      </c>
      <c r="E229">
        <v>0</v>
      </c>
      <c r="F229">
        <v>0</v>
      </c>
      <c r="G229">
        <f t="shared" si="33"/>
        <v>17</v>
      </c>
      <c r="H229">
        <f t="shared" si="28"/>
        <v>9.0563343252769934E-2</v>
      </c>
      <c r="J229">
        <f t="shared" si="29"/>
        <v>1.0060574508051976</v>
      </c>
      <c r="K229">
        <f t="shared" si="30"/>
        <v>2.6227817688796442E-3</v>
      </c>
      <c r="L229">
        <f t="shared" si="31"/>
        <v>1.5428128052233202E-4</v>
      </c>
      <c r="M229">
        <f t="shared" si="32"/>
        <v>5.7923816592665878E-2</v>
      </c>
    </row>
    <row r="230" spans="1:13">
      <c r="A230" s="6">
        <v>45609</v>
      </c>
      <c r="B230">
        <v>90578.15</v>
      </c>
      <c r="C230" s="8">
        <v>90255</v>
      </c>
      <c r="D230">
        <f t="shared" si="27"/>
        <v>-2.378424965991572E-3</v>
      </c>
      <c r="E230">
        <v>0</v>
      </c>
      <c r="F230">
        <v>0</v>
      </c>
      <c r="G230">
        <f t="shared" si="33"/>
        <v>16</v>
      </c>
      <c r="H230">
        <f t="shared" si="28"/>
        <v>-5.2815948666578239E-2</v>
      </c>
      <c r="J230">
        <f t="shared" si="29"/>
        <v>0.99643236255101264</v>
      </c>
      <c r="K230">
        <f t="shared" si="30"/>
        <v>-1.5521757069055365E-3</v>
      </c>
      <c r="L230">
        <f t="shared" si="31"/>
        <v>-9.7010981681596033E-5</v>
      </c>
      <c r="M230">
        <f t="shared" si="32"/>
        <v>-3.4791101514689227E-2</v>
      </c>
    </row>
    <row r="231" spans="1:13">
      <c r="A231" s="6">
        <v>45610</v>
      </c>
      <c r="B231">
        <v>88273.67</v>
      </c>
      <c r="C231" s="8">
        <v>87920</v>
      </c>
      <c r="D231">
        <f t="shared" si="27"/>
        <v>-2.6710116391444791E-3</v>
      </c>
      <c r="E231">
        <v>0</v>
      </c>
      <c r="F231">
        <v>0</v>
      </c>
      <c r="G231">
        <f t="shared" si="33"/>
        <v>15</v>
      </c>
      <c r="H231">
        <f t="shared" si="28"/>
        <v>-6.2932915152920987E-2</v>
      </c>
      <c r="J231">
        <f t="shared" si="29"/>
        <v>0.99599348254128328</v>
      </c>
      <c r="K231">
        <f t="shared" si="30"/>
        <v>-1.7435034494113172E-3</v>
      </c>
      <c r="L231">
        <f t="shared" si="31"/>
        <v>-1.1623356329408782E-4</v>
      </c>
      <c r="M231">
        <f t="shared" si="32"/>
        <v>-4.1540256074094062E-2</v>
      </c>
    </row>
    <row r="232" spans="1:13">
      <c r="A232" s="6">
        <v>45611</v>
      </c>
      <c r="B232">
        <v>91011.38</v>
      </c>
      <c r="C232">
        <v>92775</v>
      </c>
      <c r="D232">
        <f t="shared" si="27"/>
        <v>1.2918677495788587E-2</v>
      </c>
      <c r="E232">
        <v>0</v>
      </c>
      <c r="F232">
        <v>0</v>
      </c>
      <c r="G232">
        <f t="shared" si="33"/>
        <v>14</v>
      </c>
      <c r="H232">
        <f t="shared" si="28"/>
        <v>0.40025319802205628</v>
      </c>
      <c r="J232">
        <f t="shared" si="29"/>
        <v>1.019378016243683</v>
      </c>
      <c r="K232">
        <f t="shared" si="30"/>
        <v>8.3352634227810331E-3</v>
      </c>
      <c r="L232">
        <f t="shared" si="31"/>
        <v>5.9537595877007384E-4</v>
      </c>
      <c r="M232">
        <f t="shared" si="32"/>
        <v>0.24265169414490062</v>
      </c>
    </row>
    <row r="233" spans="1:13">
      <c r="A233" s="6">
        <v>45614</v>
      </c>
      <c r="B233">
        <v>91307.39</v>
      </c>
      <c r="C233" s="8">
        <v>92855</v>
      </c>
      <c r="D233">
        <f t="shared" si="27"/>
        <v>1.1299633030798497E-2</v>
      </c>
      <c r="E233">
        <v>0</v>
      </c>
      <c r="F233">
        <v>1</v>
      </c>
      <c r="G233">
        <f>$A$262-A233</f>
        <v>39</v>
      </c>
      <c r="H233">
        <f t="shared" si="28"/>
        <v>0.11153023789244276</v>
      </c>
      <c r="J233">
        <f t="shared" si="29"/>
        <v>1.0169494495461977</v>
      </c>
      <c r="K233">
        <f t="shared" si="30"/>
        <v>7.2993655788177745E-3</v>
      </c>
      <c r="L233">
        <f t="shared" si="31"/>
        <v>1.8716321996968652E-4</v>
      </c>
      <c r="M233">
        <f t="shared" si="32"/>
        <v>7.0695227811301109E-2</v>
      </c>
    </row>
    <row r="234" spans="1:13">
      <c r="A234" s="6">
        <v>45615</v>
      </c>
      <c r="B234">
        <v>93137.21</v>
      </c>
      <c r="C234" s="8">
        <v>93910</v>
      </c>
      <c r="D234">
        <f t="shared" si="27"/>
        <v>5.5315521404745646E-3</v>
      </c>
      <c r="E234">
        <v>0</v>
      </c>
      <c r="F234">
        <v>0</v>
      </c>
      <c r="G234">
        <f t="shared" ref="G234:G250" si="34">$A$262-A234</f>
        <v>38</v>
      </c>
      <c r="H234">
        <f t="shared" si="28"/>
        <v>5.4564776003010573E-2</v>
      </c>
      <c r="J234">
        <f t="shared" si="29"/>
        <v>1.0082973282107119</v>
      </c>
      <c r="K234">
        <f t="shared" si="30"/>
        <v>3.5886163958422953E-3</v>
      </c>
      <c r="L234">
        <f t="shared" si="31"/>
        <v>9.4437273574797247E-5</v>
      </c>
      <c r="M234">
        <f t="shared" si="32"/>
        <v>3.5068882196341855E-2</v>
      </c>
    </row>
    <row r="235" spans="1:13">
      <c r="A235" s="6">
        <v>45616</v>
      </c>
      <c r="B235">
        <v>94312.2</v>
      </c>
      <c r="C235" s="8">
        <v>95630</v>
      </c>
      <c r="D235">
        <f t="shared" si="27"/>
        <v>9.3151610643515403E-3</v>
      </c>
      <c r="E235">
        <v>0</v>
      </c>
      <c r="F235">
        <v>0</v>
      </c>
      <c r="G235">
        <f t="shared" si="34"/>
        <v>37</v>
      </c>
      <c r="H235">
        <f t="shared" si="28"/>
        <v>9.6234624997512785E-2</v>
      </c>
      <c r="J235">
        <f t="shared" si="29"/>
        <v>1.0139727415965274</v>
      </c>
      <c r="K235">
        <f t="shared" si="30"/>
        <v>6.0262801123726738E-3</v>
      </c>
      <c r="L235">
        <f t="shared" si="31"/>
        <v>1.6287243546953171E-4</v>
      </c>
      <c r="M235">
        <f t="shared" si="32"/>
        <v>6.124590312933198E-2</v>
      </c>
    </row>
    <row r="236" spans="1:13">
      <c r="A236" s="6">
        <v>45617</v>
      </c>
      <c r="B236">
        <v>98319.23</v>
      </c>
      <c r="C236" s="8">
        <v>99700</v>
      </c>
      <c r="D236">
        <f t="shared" si="27"/>
        <v>9.3624953463664843E-3</v>
      </c>
      <c r="E236">
        <v>0</v>
      </c>
      <c r="F236">
        <v>0</v>
      </c>
      <c r="G236">
        <f t="shared" si="34"/>
        <v>36</v>
      </c>
      <c r="H236">
        <f t="shared" si="28"/>
        <v>9.9563143445757563E-2</v>
      </c>
      <c r="J236">
        <f t="shared" si="29"/>
        <v>1.0140437430195497</v>
      </c>
      <c r="K236">
        <f t="shared" si="30"/>
        <v>6.0566896543782448E-3</v>
      </c>
      <c r="L236">
        <f t="shared" si="31"/>
        <v>1.6824137928828458E-4</v>
      </c>
      <c r="M236">
        <f t="shared" si="32"/>
        <v>6.332728319537817E-2</v>
      </c>
    </row>
    <row r="237" spans="1:13">
      <c r="A237" s="6">
        <v>45618</v>
      </c>
      <c r="B237">
        <v>99366.35</v>
      </c>
      <c r="C237" s="8">
        <v>100500</v>
      </c>
      <c r="D237">
        <f t="shared" si="27"/>
        <v>7.6058612061997112E-3</v>
      </c>
      <c r="E237">
        <v>0</v>
      </c>
      <c r="F237">
        <v>0</v>
      </c>
      <c r="G237">
        <f t="shared" si="34"/>
        <v>35</v>
      </c>
      <c r="H237">
        <f t="shared" si="28"/>
        <v>8.2539478282004142E-2</v>
      </c>
      <c r="J237">
        <f t="shared" si="29"/>
        <v>1.0114087918092995</v>
      </c>
      <c r="K237">
        <f t="shared" si="30"/>
        <v>4.9267244771361695E-3</v>
      </c>
      <c r="L237">
        <f t="shared" si="31"/>
        <v>1.4076355648960485E-4</v>
      </c>
      <c r="M237">
        <f t="shared" si="32"/>
        <v>5.2717675043213008E-2</v>
      </c>
    </row>
    <row r="238" spans="1:13">
      <c r="A238" s="6">
        <v>45621</v>
      </c>
      <c r="B238">
        <v>94929.57</v>
      </c>
      <c r="C238" s="8">
        <v>95885</v>
      </c>
      <c r="D238">
        <f t="shared" si="27"/>
        <v>6.7097463238622972E-3</v>
      </c>
      <c r="E238">
        <v>0</v>
      </c>
      <c r="F238">
        <v>0</v>
      </c>
      <c r="G238">
        <f t="shared" si="34"/>
        <v>32</v>
      </c>
      <c r="H238">
        <f t="shared" si="28"/>
        <v>7.9529201352827483E-2</v>
      </c>
      <c r="J238">
        <f t="shared" si="29"/>
        <v>1.0100646194857934</v>
      </c>
      <c r="K238">
        <f t="shared" si="30"/>
        <v>4.349158919654891E-3</v>
      </c>
      <c r="L238">
        <f t="shared" si="31"/>
        <v>1.3591121623921534E-4</v>
      </c>
      <c r="M238">
        <f t="shared" si="32"/>
        <v>5.0855109904220264E-2</v>
      </c>
    </row>
    <row r="239" spans="1:13">
      <c r="A239" s="6">
        <v>45622</v>
      </c>
      <c r="B239">
        <v>91322.37</v>
      </c>
      <c r="C239" s="8">
        <v>91930</v>
      </c>
      <c r="D239">
        <f t="shared" si="27"/>
        <v>4.4357879308943669E-3</v>
      </c>
      <c r="E239">
        <v>0</v>
      </c>
      <c r="F239">
        <v>0</v>
      </c>
      <c r="G239">
        <f t="shared" si="34"/>
        <v>31</v>
      </c>
      <c r="H239">
        <f t="shared" si="28"/>
        <v>5.3611819255619642E-2</v>
      </c>
      <c r="J239">
        <f t="shared" si="29"/>
        <v>1.0066536818963416</v>
      </c>
      <c r="K239">
        <f t="shared" si="30"/>
        <v>2.8800863330470604E-3</v>
      </c>
      <c r="L239">
        <f t="shared" si="31"/>
        <v>9.2906010743453566E-5</v>
      </c>
      <c r="M239">
        <f t="shared" si="32"/>
        <v>3.4490586674063017E-2</v>
      </c>
    </row>
    <row r="240" spans="1:13">
      <c r="A240" s="6">
        <v>45623</v>
      </c>
      <c r="B240">
        <v>96954.75</v>
      </c>
      <c r="C240" s="8">
        <v>97945</v>
      </c>
      <c r="D240">
        <f t="shared" si="27"/>
        <v>6.8090182963358335E-3</v>
      </c>
      <c r="E240">
        <v>0</v>
      </c>
      <c r="F240">
        <v>0</v>
      </c>
      <c r="G240">
        <f t="shared" si="34"/>
        <v>30</v>
      </c>
      <c r="H240">
        <f t="shared" si="28"/>
        <v>8.6361083901501212E-2</v>
      </c>
      <c r="J240">
        <f t="shared" si="29"/>
        <v>1.0102135274445037</v>
      </c>
      <c r="K240">
        <f t="shared" si="30"/>
        <v>4.4131797130240735E-3</v>
      </c>
      <c r="L240">
        <f t="shared" si="31"/>
        <v>1.471059904341358E-4</v>
      </c>
      <c r="M240">
        <f t="shared" si="32"/>
        <v>5.515717572819212E-2</v>
      </c>
    </row>
    <row r="241" spans="1:13">
      <c r="A241" s="6">
        <v>45624</v>
      </c>
      <c r="B241">
        <v>94906.83</v>
      </c>
      <c r="C241" s="8">
        <v>97945</v>
      </c>
      <c r="D241">
        <f t="shared" si="27"/>
        <v>2.134142154644366E-2</v>
      </c>
      <c r="E241">
        <v>0</v>
      </c>
      <c r="F241">
        <v>0</v>
      </c>
      <c r="G241">
        <f t="shared" si="34"/>
        <v>29</v>
      </c>
      <c r="H241">
        <f t="shared" si="28"/>
        <v>0.30801243500812769</v>
      </c>
      <c r="J241">
        <f t="shared" si="29"/>
        <v>1.0320121323196656</v>
      </c>
      <c r="K241">
        <f t="shared" si="30"/>
        <v>1.3684802880836148E-2</v>
      </c>
      <c r="L241">
        <f t="shared" si="31"/>
        <v>4.718897545115913E-4</v>
      </c>
      <c r="M241">
        <f t="shared" si="32"/>
        <v>0.18791436390576299</v>
      </c>
    </row>
    <row r="242" spans="1:13">
      <c r="A242" s="6">
        <v>45625</v>
      </c>
      <c r="B242">
        <v>97483.42</v>
      </c>
      <c r="C242" s="8">
        <v>98365</v>
      </c>
      <c r="D242">
        <f t="shared" si="27"/>
        <v>6.0289226619254961E-3</v>
      </c>
      <c r="E242">
        <v>1</v>
      </c>
      <c r="F242">
        <v>0</v>
      </c>
      <c r="G242">
        <f t="shared" si="34"/>
        <v>28</v>
      </c>
      <c r="H242">
        <f t="shared" si="28"/>
        <v>8.1752978358918149E-2</v>
      </c>
      <c r="J242">
        <f t="shared" si="29"/>
        <v>1.0090433839928883</v>
      </c>
      <c r="K242">
        <f t="shared" si="30"/>
        <v>3.9098392038711587E-3</v>
      </c>
      <c r="L242">
        <f t="shared" si="31"/>
        <v>1.3963711442396996E-4</v>
      </c>
      <c r="M242">
        <f t="shared" si="32"/>
        <v>5.2284998361115553E-2</v>
      </c>
    </row>
    <row r="243" spans="1:13">
      <c r="A243" s="6">
        <v>45628</v>
      </c>
      <c r="B243">
        <v>95945.2</v>
      </c>
      <c r="C243" s="8">
        <v>96635</v>
      </c>
      <c r="D243">
        <f t="shared" si="27"/>
        <v>4.7930137898161513E-3</v>
      </c>
      <c r="E243">
        <v>0</v>
      </c>
      <c r="F243">
        <v>0</v>
      </c>
      <c r="G243">
        <f t="shared" si="34"/>
        <v>25</v>
      </c>
      <c r="H243">
        <f t="shared" si="28"/>
        <v>7.2477394359982794E-2</v>
      </c>
      <c r="J243">
        <f t="shared" si="29"/>
        <v>1.0071895206847243</v>
      </c>
      <c r="K243">
        <f t="shared" si="30"/>
        <v>3.1111985012415534E-3</v>
      </c>
      <c r="L243">
        <f t="shared" si="31"/>
        <v>1.2444794004966213E-4</v>
      </c>
      <c r="M243">
        <f t="shared" si="32"/>
        <v>4.6467987027296154E-2</v>
      </c>
    </row>
    <row r="244" spans="1:13">
      <c r="A244" s="6">
        <v>45629</v>
      </c>
      <c r="B244">
        <v>95536.46</v>
      </c>
      <c r="C244" s="8">
        <v>96535</v>
      </c>
      <c r="D244">
        <f t="shared" si="27"/>
        <v>6.9679505953363675E-3</v>
      </c>
      <c r="E244">
        <v>0</v>
      </c>
      <c r="F244">
        <v>0</v>
      </c>
      <c r="G244">
        <f t="shared" si="34"/>
        <v>24</v>
      </c>
      <c r="H244">
        <f t="shared" si="28"/>
        <v>0.11177244038528977</v>
      </c>
      <c r="J244">
        <f t="shared" si="29"/>
        <v>1.0104519258930045</v>
      </c>
      <c r="K244">
        <f t="shared" si="30"/>
        <v>4.5156559848755816E-3</v>
      </c>
      <c r="L244">
        <f t="shared" si="31"/>
        <v>1.8815233270314923E-4</v>
      </c>
      <c r="M244">
        <f t="shared" si="32"/>
        <v>7.1081774018853405E-2</v>
      </c>
    </row>
    <row r="245" spans="1:13">
      <c r="A245" s="6">
        <v>45630</v>
      </c>
      <c r="B245">
        <v>98559.2</v>
      </c>
      <c r="C245" s="8">
        <v>99915</v>
      </c>
      <c r="D245">
        <f t="shared" si="27"/>
        <v>9.1707995465331368E-3</v>
      </c>
      <c r="E245">
        <v>0</v>
      </c>
      <c r="F245">
        <v>0</v>
      </c>
      <c r="G245">
        <f t="shared" si="34"/>
        <v>23</v>
      </c>
      <c r="H245">
        <f t="shared" si="28"/>
        <v>0.15662651828867724</v>
      </c>
      <c r="J245">
        <f t="shared" si="29"/>
        <v>1.0137561993197997</v>
      </c>
      <c r="K245">
        <f t="shared" si="30"/>
        <v>5.9335230240444656E-3</v>
      </c>
      <c r="L245">
        <f t="shared" si="31"/>
        <v>2.5797926191497677E-4</v>
      </c>
      <c r="M245">
        <f t="shared" si="32"/>
        <v>9.8724857254228748E-2</v>
      </c>
    </row>
    <row r="246" spans="1:13">
      <c r="A246" s="6">
        <v>45631</v>
      </c>
      <c r="B246">
        <v>98748.51</v>
      </c>
      <c r="C246" s="8">
        <v>99775</v>
      </c>
      <c r="D246">
        <f t="shared" si="27"/>
        <v>6.9299948593317534E-3</v>
      </c>
      <c r="E246">
        <v>0</v>
      </c>
      <c r="F246">
        <v>0</v>
      </c>
      <c r="G246">
        <f t="shared" si="34"/>
        <v>22</v>
      </c>
      <c r="H246">
        <f t="shared" si="28"/>
        <v>0.12182498487969018</v>
      </c>
      <c r="J246">
        <f t="shared" si="29"/>
        <v>1.0103949922889977</v>
      </c>
      <c r="K246">
        <f t="shared" si="30"/>
        <v>4.4911851060186964E-3</v>
      </c>
      <c r="L246">
        <f t="shared" si="31"/>
        <v>2.0414477754630438E-4</v>
      </c>
      <c r="M246">
        <f t="shared" si="32"/>
        <v>7.735098789516015E-2</v>
      </c>
    </row>
    <row r="247" spans="1:13">
      <c r="A247" s="6">
        <v>45632</v>
      </c>
      <c r="B247">
        <v>101792.4</v>
      </c>
      <c r="C247" s="8">
        <v>102435</v>
      </c>
      <c r="D247">
        <f t="shared" si="27"/>
        <v>4.2085656689497836E-3</v>
      </c>
      <c r="E247">
        <v>0</v>
      </c>
      <c r="F247">
        <v>0</v>
      </c>
      <c r="G247">
        <f t="shared" si="34"/>
        <v>21</v>
      </c>
      <c r="H247">
        <f t="shared" si="28"/>
        <v>7.5882818056496326E-2</v>
      </c>
      <c r="J247">
        <f t="shared" si="29"/>
        <v>1.0063128485034247</v>
      </c>
      <c r="K247">
        <f t="shared" si="30"/>
        <v>2.7330177544380337E-3</v>
      </c>
      <c r="L247">
        <f t="shared" si="31"/>
        <v>1.3014370259228732E-4</v>
      </c>
      <c r="M247">
        <f t="shared" si="32"/>
        <v>4.8645530661016068E-2</v>
      </c>
    </row>
    <row r="248" spans="1:13">
      <c r="A248" s="6">
        <v>45635</v>
      </c>
      <c r="B248">
        <v>96777.94</v>
      </c>
      <c r="C248" s="8">
        <v>96790</v>
      </c>
      <c r="D248">
        <f t="shared" si="27"/>
        <v>8.3076783820759643E-5</v>
      </c>
      <c r="E248">
        <v>0</v>
      </c>
      <c r="F248">
        <v>0</v>
      </c>
      <c r="G248">
        <f t="shared" si="34"/>
        <v>18</v>
      </c>
      <c r="H248">
        <f t="shared" si="28"/>
        <v>1.6860284235549194E-3</v>
      </c>
      <c r="J248">
        <f t="shared" si="29"/>
        <v>1.000124615175731</v>
      </c>
      <c r="K248">
        <f t="shared" si="30"/>
        <v>5.4116311394591924E-5</v>
      </c>
      <c r="L248">
        <f t="shared" si="31"/>
        <v>3.0064617441439957E-6</v>
      </c>
      <c r="M248">
        <f t="shared" si="32"/>
        <v>1.0979592034170427E-3</v>
      </c>
    </row>
    <row r="249" spans="1:13">
      <c r="A249" s="6">
        <v>45636</v>
      </c>
      <c r="B249">
        <v>96266.3</v>
      </c>
      <c r="C249" s="8">
        <v>96975</v>
      </c>
      <c r="D249">
        <f t="shared" si="27"/>
        <v>4.9079134304181697E-3</v>
      </c>
      <c r="E249">
        <v>0</v>
      </c>
      <c r="F249">
        <v>0</v>
      </c>
      <c r="G249">
        <f t="shared" si="34"/>
        <v>17</v>
      </c>
      <c r="H249">
        <f t="shared" si="28"/>
        <v>0.11111118287938138</v>
      </c>
      <c r="J249">
        <f t="shared" si="29"/>
        <v>1.0073618701456273</v>
      </c>
      <c r="K249">
        <f t="shared" si="30"/>
        <v>3.1855082660382822E-3</v>
      </c>
      <c r="L249">
        <f t="shared" si="31"/>
        <v>1.8738283917872249E-4</v>
      </c>
      <c r="M249">
        <f t="shared" si="32"/>
        <v>7.0781043192134963E-2</v>
      </c>
    </row>
    <row r="250" spans="1:13">
      <c r="A250" s="6">
        <v>45637</v>
      </c>
      <c r="B250">
        <v>101473.5</v>
      </c>
      <c r="C250" s="8">
        <v>102150</v>
      </c>
      <c r="D250">
        <f t="shared" si="27"/>
        <v>4.4445101430422721E-3</v>
      </c>
      <c r="E250">
        <v>0</v>
      </c>
      <c r="F250">
        <v>0</v>
      </c>
      <c r="G250">
        <f t="shared" si="34"/>
        <v>16</v>
      </c>
      <c r="H250">
        <f t="shared" si="28"/>
        <v>0.10669302089558874</v>
      </c>
      <c r="J250">
        <f t="shared" si="29"/>
        <v>1.0066667652145633</v>
      </c>
      <c r="K250">
        <f t="shared" si="30"/>
        <v>2.8857307528580255E-3</v>
      </c>
      <c r="L250">
        <f t="shared" si="31"/>
        <v>1.8035817205362659E-4</v>
      </c>
      <c r="M250">
        <f t="shared" si="32"/>
        <v>6.8039576989816553E-2</v>
      </c>
    </row>
    <row r="251" spans="1:13">
      <c r="A251" s="6">
        <v>45638</v>
      </c>
      <c r="B251">
        <v>99859.66</v>
      </c>
      <c r="C251" s="8">
        <v>100405</v>
      </c>
      <c r="D251">
        <f t="shared" si="27"/>
        <v>3.6407093715319851E-3</v>
      </c>
      <c r="E251">
        <v>0</v>
      </c>
      <c r="F251">
        <v>0</v>
      </c>
      <c r="G251">
        <f>$A$262-A251</f>
        <v>15</v>
      </c>
      <c r="H251">
        <f t="shared" si="28"/>
        <v>9.262148988346941E-2</v>
      </c>
      <c r="J251">
        <f t="shared" si="29"/>
        <v>1.0054610640572981</v>
      </c>
      <c r="K251">
        <f t="shared" si="30"/>
        <v>2.3652574365222597E-3</v>
      </c>
      <c r="L251">
        <f t="shared" si="31"/>
        <v>1.5768382910148399E-4</v>
      </c>
      <c r="M251">
        <f t="shared" si="32"/>
        <v>5.9238295203695612E-2</v>
      </c>
    </row>
    <row r="252" spans="1:13">
      <c r="A252" s="6">
        <v>45639</v>
      </c>
      <c r="B252">
        <v>101635.9</v>
      </c>
      <c r="C252">
        <v>103825</v>
      </c>
      <c r="D252">
        <f t="shared" si="27"/>
        <v>1.4359099491419903E-2</v>
      </c>
      <c r="E252">
        <v>0</v>
      </c>
      <c r="F252">
        <v>1</v>
      </c>
      <c r="G252">
        <f t="shared" ref="G252:G274" si="35">$A$287-A252</f>
        <v>49</v>
      </c>
      <c r="H252">
        <f t="shared" si="28"/>
        <v>0.11287301150890761</v>
      </c>
      <c r="J252">
        <f t="shared" si="29"/>
        <v>1.0215386492371299</v>
      </c>
      <c r="K252">
        <f t="shared" si="30"/>
        <v>9.2548025229292116E-3</v>
      </c>
      <c r="L252">
        <f t="shared" si="31"/>
        <v>1.8887352087610635E-4</v>
      </c>
      <c r="M252">
        <f t="shared" si="32"/>
        <v>7.1363702776876758E-2</v>
      </c>
    </row>
    <row r="253" spans="1:13">
      <c r="A253" s="6">
        <v>45642</v>
      </c>
      <c r="B253">
        <v>106260.5</v>
      </c>
      <c r="C253" s="8">
        <v>108250</v>
      </c>
      <c r="D253">
        <f t="shared" si="27"/>
        <v>1.2481903749119694E-2</v>
      </c>
      <c r="E253">
        <v>0</v>
      </c>
      <c r="F253">
        <v>0</v>
      </c>
      <c r="G253">
        <f t="shared" si="35"/>
        <v>46</v>
      </c>
      <c r="H253">
        <f t="shared" si="28"/>
        <v>0.1040969466782522</v>
      </c>
      <c r="J253">
        <f t="shared" si="29"/>
        <v>1.0187228556236796</v>
      </c>
      <c r="K253">
        <f t="shared" si="30"/>
        <v>8.0560499100879781E-3</v>
      </c>
      <c r="L253">
        <f t="shared" si="31"/>
        <v>1.7513151978452125E-4</v>
      </c>
      <c r="M253">
        <f t="shared" si="32"/>
        <v>6.6004351596370414E-2</v>
      </c>
    </row>
    <row r="254" spans="1:13">
      <c r="A254" s="6">
        <v>45643</v>
      </c>
      <c r="B254">
        <v>106515</v>
      </c>
      <c r="C254" s="8">
        <v>108895</v>
      </c>
      <c r="D254">
        <f t="shared" si="27"/>
        <v>1.4896180506657905E-2</v>
      </c>
      <c r="E254">
        <v>0</v>
      </c>
      <c r="F254">
        <v>0</v>
      </c>
      <c r="G254">
        <f t="shared" si="35"/>
        <v>45</v>
      </c>
      <c r="H254">
        <f t="shared" si="28"/>
        <v>0.12840437981985597</v>
      </c>
      <c r="J254">
        <f t="shared" si="29"/>
        <v>1.0223442707599868</v>
      </c>
      <c r="K254">
        <f t="shared" si="30"/>
        <v>9.5971675347168335E-3</v>
      </c>
      <c r="L254">
        <f t="shared" si="31"/>
        <v>2.1327038966037409E-4</v>
      </c>
      <c r="M254">
        <f t="shared" si="32"/>
        <v>8.0944712449212197E-2</v>
      </c>
    </row>
    <row r="255" spans="1:13">
      <c r="A255" s="6">
        <v>45644</v>
      </c>
      <c r="B255">
        <v>101347.7</v>
      </c>
      <c r="C255" s="8">
        <v>102160</v>
      </c>
      <c r="D255">
        <f t="shared" si="27"/>
        <v>5.3433213909475528E-3</v>
      </c>
      <c r="E255">
        <v>0</v>
      </c>
      <c r="F255">
        <v>0</v>
      </c>
      <c r="G255">
        <f t="shared" si="35"/>
        <v>44</v>
      </c>
      <c r="H255">
        <f t="shared" si="28"/>
        <v>4.5319508584765966E-2</v>
      </c>
      <c r="J255">
        <f t="shared" si="29"/>
        <v>1.0080149820864213</v>
      </c>
      <c r="K255">
        <f t="shared" si="30"/>
        <v>3.4669870590163733E-3</v>
      </c>
      <c r="L255">
        <f t="shared" si="31"/>
        <v>7.8795160432190299E-5</v>
      </c>
      <c r="M255">
        <f t="shared" si="32"/>
        <v>2.9176636507348475E-2</v>
      </c>
    </row>
    <row r="256" spans="1:13">
      <c r="A256" s="6">
        <v>45645</v>
      </c>
      <c r="B256">
        <v>96485.21</v>
      </c>
      <c r="C256" s="8">
        <v>97500</v>
      </c>
      <c r="D256">
        <f t="shared" si="27"/>
        <v>7.0117136778441213E-3</v>
      </c>
      <c r="E256">
        <v>0</v>
      </c>
      <c r="F256">
        <v>0</v>
      </c>
      <c r="G256">
        <f t="shared" si="35"/>
        <v>43</v>
      </c>
      <c r="H256">
        <f t="shared" si="28"/>
        <v>6.1319751880158035E-2</v>
      </c>
      <c r="J256">
        <f t="shared" si="29"/>
        <v>1.0105175705167662</v>
      </c>
      <c r="K256">
        <f t="shared" si="30"/>
        <v>4.5438692735244078E-3</v>
      </c>
      <c r="L256">
        <f t="shared" si="31"/>
        <v>1.05671378454056E-4</v>
      </c>
      <c r="M256">
        <f t="shared" si="32"/>
        <v>3.9321415819919325E-2</v>
      </c>
    </row>
    <row r="257" spans="1:13">
      <c r="A257" s="6">
        <v>45646</v>
      </c>
      <c r="B257">
        <v>96851.41</v>
      </c>
      <c r="C257" s="8">
        <v>97775</v>
      </c>
      <c r="D257">
        <f t="shared" si="27"/>
        <v>6.3574362692981378E-3</v>
      </c>
      <c r="E257">
        <v>0</v>
      </c>
      <c r="F257">
        <v>0</v>
      </c>
      <c r="G257">
        <f t="shared" si="35"/>
        <v>42</v>
      </c>
      <c r="H257">
        <f t="shared" si="28"/>
        <v>5.6799464480657091E-2</v>
      </c>
      <c r="J257">
        <f t="shared" si="29"/>
        <v>1.0095361544039472</v>
      </c>
      <c r="K257">
        <f t="shared" si="30"/>
        <v>4.1218768972574446E-3</v>
      </c>
      <c r="L257">
        <f t="shared" si="31"/>
        <v>9.8139926125177256E-5</v>
      </c>
      <c r="M257">
        <f t="shared" si="32"/>
        <v>3.6468555677193759E-2</v>
      </c>
    </row>
    <row r="258" spans="1:13">
      <c r="A258" s="6">
        <v>45649</v>
      </c>
      <c r="B258">
        <v>92786.46</v>
      </c>
      <c r="C258" s="8">
        <v>94170</v>
      </c>
      <c r="D258">
        <f t="shared" si="27"/>
        <v>9.9406745337627458E-3</v>
      </c>
      <c r="E258">
        <v>0</v>
      </c>
      <c r="F258">
        <v>0</v>
      </c>
      <c r="G258">
        <f t="shared" si="35"/>
        <v>39</v>
      </c>
      <c r="H258">
        <f t="shared" si="28"/>
        <v>9.7486607703812567E-2</v>
      </c>
      <c r="J258">
        <f t="shared" si="29"/>
        <v>1.0149110118006441</v>
      </c>
      <c r="K258">
        <f t="shared" si="30"/>
        <v>6.4279646352527397E-3</v>
      </c>
      <c r="L258">
        <f t="shared" si="31"/>
        <v>1.6481960603212154E-4</v>
      </c>
      <c r="M258">
        <f t="shared" si="32"/>
        <v>6.2000293348302371E-2</v>
      </c>
    </row>
    <row r="259" spans="1:13">
      <c r="A259" s="6">
        <v>45650</v>
      </c>
      <c r="B259">
        <v>97604.78</v>
      </c>
      <c r="C259" s="8">
        <v>100320</v>
      </c>
      <c r="D259">
        <f t="shared" si="27"/>
        <v>1.8545676417350335E-2</v>
      </c>
      <c r="E259">
        <v>0</v>
      </c>
      <c r="F259">
        <v>0</v>
      </c>
      <c r="G259">
        <f t="shared" si="35"/>
        <v>38</v>
      </c>
      <c r="H259">
        <f t="shared" si="28"/>
        <v>0.19493602385761433</v>
      </c>
      <c r="J259">
        <f t="shared" si="29"/>
        <v>1.0278185146260255</v>
      </c>
      <c r="K259">
        <f t="shared" si="30"/>
        <v>1.1916436590539007E-2</v>
      </c>
      <c r="L259">
        <f t="shared" si="31"/>
        <v>3.1359043659313175E-4</v>
      </c>
      <c r="M259">
        <f t="shared" si="32"/>
        <v>0.1212482417201266</v>
      </c>
    </row>
    <row r="260" spans="1:13">
      <c r="A260" s="6">
        <v>45651</v>
      </c>
      <c r="B260">
        <v>99051.69</v>
      </c>
      <c r="C260" s="8">
        <v>100320</v>
      </c>
      <c r="D260">
        <f t="shared" si="27"/>
        <v>8.5363510708398663E-3</v>
      </c>
      <c r="E260">
        <v>0</v>
      </c>
      <c r="F260">
        <v>0</v>
      </c>
      <c r="G260">
        <f t="shared" si="35"/>
        <v>37</v>
      </c>
      <c r="H260">
        <f t="shared" si="28"/>
        <v>8.784669928714206E-2</v>
      </c>
      <c r="J260">
        <f t="shared" si="29"/>
        <v>1.0128045266062597</v>
      </c>
      <c r="K260">
        <f t="shared" si="30"/>
        <v>5.5256337038162373E-3</v>
      </c>
      <c r="L260">
        <f t="shared" si="31"/>
        <v>1.4934145145449289E-4</v>
      </c>
      <c r="M260">
        <f t="shared" si="32"/>
        <v>5.6018347766940257E-2</v>
      </c>
    </row>
    <row r="261" spans="1:13">
      <c r="A261" s="6">
        <v>45652</v>
      </c>
      <c r="B261">
        <v>95550.19</v>
      </c>
      <c r="C261" s="8">
        <v>96505</v>
      </c>
      <c r="D261">
        <f t="shared" si="27"/>
        <v>6.6618391862956882E-3</v>
      </c>
      <c r="E261">
        <v>0</v>
      </c>
      <c r="F261">
        <v>0</v>
      </c>
      <c r="G261">
        <f t="shared" si="35"/>
        <v>36</v>
      </c>
      <c r="H261">
        <f t="shared" si="28"/>
        <v>6.9870270461108719E-2</v>
      </c>
      <c r="J261">
        <f t="shared" si="29"/>
        <v>1.0099927587794435</v>
      </c>
      <c r="K261">
        <f t="shared" si="30"/>
        <v>4.3182600862035373E-3</v>
      </c>
      <c r="L261">
        <f t="shared" si="31"/>
        <v>1.1995166906120937E-4</v>
      </c>
      <c r="M261">
        <f t="shared" si="32"/>
        <v>4.4752205665917977E-2</v>
      </c>
    </row>
    <row r="262" spans="1:13">
      <c r="A262" s="6">
        <v>45653</v>
      </c>
      <c r="B262">
        <v>94392.07</v>
      </c>
      <c r="C262" s="8">
        <v>95310</v>
      </c>
      <c r="D262">
        <f t="shared" si="27"/>
        <v>6.4831011051386901E-3</v>
      </c>
      <c r="E262">
        <v>1</v>
      </c>
      <c r="F262">
        <v>0</v>
      </c>
      <c r="G262">
        <f t="shared" si="35"/>
        <v>35</v>
      </c>
      <c r="H262">
        <f t="shared" si="28"/>
        <v>6.994069534345515E-2</v>
      </c>
      <c r="J262">
        <f t="shared" si="29"/>
        <v>1.0097246516577081</v>
      </c>
      <c r="K262">
        <f t="shared" si="30"/>
        <v>4.2029593578829594E-3</v>
      </c>
      <c r="L262">
        <f t="shared" si="31"/>
        <v>1.2008455308237026E-4</v>
      </c>
      <c r="M262">
        <f t="shared" si="32"/>
        <v>4.4802874082609634E-2</v>
      </c>
    </row>
    <row r="263" spans="1:13">
      <c r="A263" s="6">
        <v>45656</v>
      </c>
      <c r="B263">
        <v>94456.82</v>
      </c>
      <c r="C263" s="8">
        <v>94955</v>
      </c>
      <c r="D263">
        <f t="shared" si="27"/>
        <v>3.5161039721641626E-3</v>
      </c>
      <c r="E263">
        <v>0</v>
      </c>
      <c r="F263">
        <v>0</v>
      </c>
      <c r="G263">
        <f t="shared" si="35"/>
        <v>32</v>
      </c>
      <c r="H263">
        <f t="shared" si="28"/>
        <v>4.0918355590429556E-2</v>
      </c>
      <c r="J263">
        <f t="shared" si="29"/>
        <v>1.0052741559582463</v>
      </c>
      <c r="K263">
        <f t="shared" si="30"/>
        <v>2.2845176598803888E-3</v>
      </c>
      <c r="L263">
        <f t="shared" si="31"/>
        <v>7.1391176871262151E-5</v>
      </c>
      <c r="M263">
        <f t="shared" si="32"/>
        <v>2.639929705503441E-2</v>
      </c>
    </row>
    <row r="264" spans="1:13">
      <c r="A264" s="6">
        <v>45657</v>
      </c>
      <c r="B264">
        <v>93730.35</v>
      </c>
      <c r="C264" s="8">
        <v>94120</v>
      </c>
      <c r="D264">
        <f t="shared" si="27"/>
        <v>2.7714253351946595E-3</v>
      </c>
      <c r="E264">
        <v>0</v>
      </c>
      <c r="F264">
        <v>0</v>
      </c>
      <c r="G264">
        <f t="shared" si="35"/>
        <v>31</v>
      </c>
      <c r="H264">
        <f t="shared" si="28"/>
        <v>3.316803072065011E-2</v>
      </c>
      <c r="J264">
        <f t="shared" si="29"/>
        <v>1.004157138002792</v>
      </c>
      <c r="K264">
        <f t="shared" si="30"/>
        <v>1.8016797687146924E-3</v>
      </c>
      <c r="L264">
        <f t="shared" si="31"/>
        <v>5.8118702216602983E-5</v>
      </c>
      <c r="M264">
        <f t="shared" si="32"/>
        <v>2.1439298769680759E-2</v>
      </c>
    </row>
    <row r="265" spans="1:13">
      <c r="A265" s="6">
        <v>45658</v>
      </c>
      <c r="B265">
        <v>94542.94</v>
      </c>
      <c r="C265" s="8">
        <v>94120</v>
      </c>
      <c r="D265">
        <f t="shared" si="27"/>
        <v>-2.9823485497700998E-3</v>
      </c>
      <c r="E265">
        <v>0</v>
      </c>
      <c r="F265">
        <v>0</v>
      </c>
      <c r="G265">
        <f t="shared" si="35"/>
        <v>30</v>
      </c>
      <c r="H265">
        <f t="shared" si="28"/>
        <v>-3.5636561370235631E-2</v>
      </c>
      <c r="J265">
        <f t="shared" si="29"/>
        <v>0.99552647717534481</v>
      </c>
      <c r="K265">
        <f t="shared" si="30"/>
        <v>-1.947184920113439E-3</v>
      </c>
      <c r="L265">
        <f t="shared" si="31"/>
        <v>-6.4906164003781304E-5</v>
      </c>
      <c r="M265">
        <f t="shared" si="32"/>
        <v>-2.3413077932121107E-2</v>
      </c>
    </row>
    <row r="266" spans="1:13">
      <c r="A266" s="6">
        <v>45659</v>
      </c>
      <c r="B266">
        <v>97496.16</v>
      </c>
      <c r="C266" s="8">
        <v>98190</v>
      </c>
      <c r="D266">
        <f t="shared" si="27"/>
        <v>4.7443919842586387E-3</v>
      </c>
      <c r="E266">
        <v>0</v>
      </c>
      <c r="F266">
        <v>0</v>
      </c>
      <c r="G266">
        <f t="shared" si="35"/>
        <v>29</v>
      </c>
      <c r="H266">
        <f t="shared" si="28"/>
        <v>6.152761304725729E-2</v>
      </c>
      <c r="J266">
        <f t="shared" si="29"/>
        <v>1.0071165879763879</v>
      </c>
      <c r="K266">
        <f t="shared" si="30"/>
        <v>3.0797491870996631E-3</v>
      </c>
      <c r="L266">
        <f t="shared" si="31"/>
        <v>1.0619824783102286E-4</v>
      </c>
      <c r="M266">
        <f t="shared" si="32"/>
        <v>3.9521282983182804E-2</v>
      </c>
    </row>
    <row r="267" spans="1:13">
      <c r="A267" s="6">
        <v>45660</v>
      </c>
      <c r="B267">
        <v>98478.42</v>
      </c>
      <c r="C267" s="8">
        <v>99230</v>
      </c>
      <c r="D267">
        <f t="shared" si="27"/>
        <v>5.0879505716413245E-3</v>
      </c>
      <c r="E267">
        <v>0</v>
      </c>
      <c r="F267">
        <v>0</v>
      </c>
      <c r="G267">
        <f t="shared" si="35"/>
        <v>28</v>
      </c>
      <c r="H267">
        <f t="shared" si="28"/>
        <v>6.8567583540735333E-2</v>
      </c>
      <c r="J267">
        <f t="shared" si="29"/>
        <v>1.007631925857462</v>
      </c>
      <c r="K267">
        <f t="shared" si="30"/>
        <v>3.3019192509168745E-3</v>
      </c>
      <c r="L267">
        <f t="shared" si="31"/>
        <v>1.1792568753274552E-4</v>
      </c>
      <c r="M267">
        <f t="shared" si="32"/>
        <v>4.3980006294962681E-2</v>
      </c>
    </row>
    <row r="268" spans="1:13">
      <c r="A268" s="6">
        <v>45663</v>
      </c>
      <c r="B268">
        <v>102142.39999999999</v>
      </c>
      <c r="C268" s="8">
        <v>103150</v>
      </c>
      <c r="D268">
        <f t="shared" si="27"/>
        <v>6.5764396894270874E-3</v>
      </c>
      <c r="E268">
        <v>0</v>
      </c>
      <c r="F268">
        <v>0</v>
      </c>
      <c r="G268">
        <f t="shared" si="35"/>
        <v>25</v>
      </c>
      <c r="H268">
        <f t="shared" si="28"/>
        <v>0.10076279866522952</v>
      </c>
      <c r="J268">
        <f t="shared" si="29"/>
        <v>1.0098646595341407</v>
      </c>
      <c r="K268">
        <f t="shared" si="30"/>
        <v>4.2631742222795383E-3</v>
      </c>
      <c r="L268">
        <f t="shared" si="31"/>
        <v>1.7052696889118153E-4</v>
      </c>
      <c r="M268">
        <f t="shared" si="32"/>
        <v>6.4214573328319924E-2</v>
      </c>
    </row>
    <row r="269" spans="1:13">
      <c r="A269" s="6">
        <v>45664</v>
      </c>
      <c r="B269">
        <v>96359.64</v>
      </c>
      <c r="C269" s="8">
        <v>96785</v>
      </c>
      <c r="D269">
        <f t="shared" si="27"/>
        <v>2.9428641839398086E-3</v>
      </c>
      <c r="E269">
        <v>0</v>
      </c>
      <c r="F269">
        <v>0</v>
      </c>
      <c r="G269">
        <f t="shared" si="35"/>
        <v>24</v>
      </c>
      <c r="H269">
        <f t="shared" si="28"/>
        <v>4.5769853092305413E-2</v>
      </c>
      <c r="J269">
        <f t="shared" si="29"/>
        <v>1.0044142962759097</v>
      </c>
      <c r="K269">
        <f t="shared" si="30"/>
        <v>1.9128855916144955E-3</v>
      </c>
      <c r="L269">
        <f t="shared" si="31"/>
        <v>7.9703566317270645E-5</v>
      </c>
      <c r="M269">
        <f t="shared" si="32"/>
        <v>2.9517908227486123E-2</v>
      </c>
    </row>
    <row r="270" spans="1:13">
      <c r="A270" s="6">
        <v>45665</v>
      </c>
      <c r="B270">
        <v>94038.080000000002</v>
      </c>
      <c r="C270" s="8">
        <v>94230</v>
      </c>
      <c r="D270">
        <f t="shared" si="27"/>
        <v>1.3605835706839773E-3</v>
      </c>
      <c r="E270">
        <v>0</v>
      </c>
      <c r="F270">
        <v>0</v>
      </c>
      <c r="G270">
        <f t="shared" si="35"/>
        <v>23</v>
      </c>
      <c r="H270">
        <f t="shared" si="28"/>
        <v>2.1826008387316298E-2</v>
      </c>
      <c r="J270">
        <f t="shared" si="29"/>
        <v>1.0020408753560259</v>
      </c>
      <c r="K270">
        <f t="shared" si="30"/>
        <v>8.8543767842595559E-4</v>
      </c>
      <c r="L270">
        <f t="shared" si="31"/>
        <v>3.8497290366345898E-5</v>
      </c>
      <c r="M270">
        <f t="shared" si="32"/>
        <v>1.4150423200305129E-2</v>
      </c>
    </row>
    <row r="271" spans="1:13">
      <c r="A271" s="6">
        <v>45666</v>
      </c>
      <c r="B271">
        <v>91708.74</v>
      </c>
      <c r="C271" s="8">
        <v>92140</v>
      </c>
      <c r="D271">
        <f t="shared" ref="D271:D311" si="36">(C271-B271)/(B271*1.5)</f>
        <v>3.1349974568036063E-3</v>
      </c>
      <c r="E271">
        <v>0</v>
      </c>
      <c r="F271">
        <v>0</v>
      </c>
      <c r="G271">
        <f t="shared" si="35"/>
        <v>22</v>
      </c>
      <c r="H271">
        <f t="shared" ref="H271:H311" si="37">(1+D271/G271)^365 - 1</f>
        <v>5.3384961986295165E-2</v>
      </c>
      <c r="J271">
        <f t="shared" ref="J271:J311" si="38">C271/B271</f>
        <v>1.0047024961852054</v>
      </c>
      <c r="K271">
        <f t="shared" ref="K271:K311" si="39">LOG(J271)</f>
        <v>2.0374812663112112E-3</v>
      </c>
      <c r="L271">
        <f t="shared" ref="L271:L311" si="40">K271/G271</f>
        <v>9.2612784832327776E-5</v>
      </c>
      <c r="M271">
        <f t="shared" ref="M271:M311" si="41">(1+L271)^365-1</f>
        <v>3.4379883969618552E-2</v>
      </c>
    </row>
    <row r="272" spans="1:13">
      <c r="A272" s="6">
        <v>45667</v>
      </c>
      <c r="B272">
        <v>94954.31</v>
      </c>
      <c r="C272" s="8">
        <v>95210</v>
      </c>
      <c r="D272">
        <f t="shared" si="36"/>
        <v>1.7951791761743258E-3</v>
      </c>
      <c r="E272">
        <v>0</v>
      </c>
      <c r="F272">
        <v>0</v>
      </c>
      <c r="G272">
        <f t="shared" si="35"/>
        <v>21</v>
      </c>
      <c r="H272">
        <f t="shared" si="37"/>
        <v>3.1692430531811144E-2</v>
      </c>
      <c r="J272">
        <f t="shared" si="38"/>
        <v>1.0026927687642615</v>
      </c>
      <c r="K272">
        <f t="shared" si="39"/>
        <v>1.1678829008074801E-3</v>
      </c>
      <c r="L272">
        <f t="shared" si="40"/>
        <v>5.5613471467022863E-5</v>
      </c>
      <c r="M272">
        <f t="shared" si="41"/>
        <v>2.0505765220854011E-2</v>
      </c>
    </row>
    <row r="273" spans="1:13">
      <c r="A273" s="6">
        <v>45670</v>
      </c>
      <c r="B273">
        <v>92540.21</v>
      </c>
      <c r="C273" s="8">
        <v>93905</v>
      </c>
      <c r="D273">
        <f t="shared" si="36"/>
        <v>9.8320503054833749E-3</v>
      </c>
      <c r="E273">
        <v>0</v>
      </c>
      <c r="F273">
        <v>0</v>
      </c>
      <c r="G273">
        <f t="shared" si="35"/>
        <v>18</v>
      </c>
      <c r="H273">
        <f t="shared" si="37"/>
        <v>0.22056967928546989</v>
      </c>
      <c r="J273">
        <f t="shared" si="38"/>
        <v>1.014748075458225</v>
      </c>
      <c r="K273">
        <f t="shared" si="39"/>
        <v>6.3582363197830592E-3</v>
      </c>
      <c r="L273">
        <f t="shared" si="40"/>
        <v>3.5323535109905882E-4</v>
      </c>
      <c r="M273">
        <f t="shared" si="41"/>
        <v>0.13758561737880726</v>
      </c>
    </row>
    <row r="274" spans="1:13">
      <c r="A274" s="6">
        <v>45671</v>
      </c>
      <c r="B274">
        <v>96505.26</v>
      </c>
      <c r="C274" s="8">
        <v>96905</v>
      </c>
      <c r="D274">
        <f t="shared" si="36"/>
        <v>2.7614384266032425E-3</v>
      </c>
      <c r="E274">
        <v>0</v>
      </c>
      <c r="F274">
        <v>0</v>
      </c>
      <c r="G274">
        <f t="shared" si="35"/>
        <v>17</v>
      </c>
      <c r="H274">
        <f t="shared" si="37"/>
        <v>6.1077490680103486E-2</v>
      </c>
      <c r="J274">
        <f t="shared" si="38"/>
        <v>1.0041421576399048</v>
      </c>
      <c r="K274">
        <f t="shared" si="39"/>
        <v>1.7952007653578845E-3</v>
      </c>
      <c r="L274">
        <f t="shared" si="40"/>
        <v>1.0560004502105204E-4</v>
      </c>
      <c r="M274">
        <f t="shared" si="41"/>
        <v>3.9294358527350637E-2</v>
      </c>
    </row>
    <row r="275" spans="1:13">
      <c r="A275" s="6">
        <v>45672</v>
      </c>
      <c r="B275">
        <v>100059.4</v>
      </c>
      <c r="C275">
        <v>100940</v>
      </c>
      <c r="D275">
        <f t="shared" si="36"/>
        <v>5.86718156081958E-3</v>
      </c>
      <c r="E275">
        <v>0</v>
      </c>
      <c r="F275">
        <v>1</v>
      </c>
      <c r="G275">
        <f>$A$307-A275</f>
        <v>44</v>
      </c>
      <c r="H275">
        <f t="shared" si="37"/>
        <v>4.987141337964851E-2</v>
      </c>
      <c r="J275">
        <f t="shared" si="38"/>
        <v>1.0088007723412293</v>
      </c>
      <c r="K275">
        <f t="shared" si="39"/>
        <v>3.8054060624534837E-3</v>
      </c>
      <c r="L275">
        <f t="shared" si="40"/>
        <v>8.6486501419397361E-5</v>
      </c>
      <c r="M275">
        <f t="shared" si="41"/>
        <v>3.2069704617353034E-2</v>
      </c>
    </row>
    <row r="276" spans="1:13">
      <c r="A276" s="6">
        <v>45673</v>
      </c>
      <c r="B276">
        <v>100480.3</v>
      </c>
      <c r="C276" s="8">
        <v>101585</v>
      </c>
      <c r="D276">
        <f t="shared" si="36"/>
        <v>7.329463254654541E-3</v>
      </c>
      <c r="E276">
        <v>0</v>
      </c>
      <c r="F276">
        <v>0</v>
      </c>
      <c r="G276">
        <f t="shared" ref="G276:G296" si="42">$A$307-A276</f>
        <v>43</v>
      </c>
      <c r="H276">
        <f t="shared" si="37"/>
        <v>6.4185704055330417E-2</v>
      </c>
      <c r="J276">
        <f t="shared" si="38"/>
        <v>1.0109941948819818</v>
      </c>
      <c r="K276">
        <f t="shared" si="39"/>
        <v>4.7486618838198311E-3</v>
      </c>
      <c r="L276">
        <f t="shared" si="40"/>
        <v>1.1043399729813561E-4</v>
      </c>
      <c r="M276">
        <f t="shared" si="41"/>
        <v>4.1129502037204446E-2</v>
      </c>
    </row>
    <row r="277" spans="1:13">
      <c r="A277" s="6">
        <v>45674</v>
      </c>
      <c r="B277">
        <v>105283.4</v>
      </c>
      <c r="C277" s="8">
        <v>106255</v>
      </c>
      <c r="D277">
        <f t="shared" si="36"/>
        <v>6.1522835825337831E-3</v>
      </c>
      <c r="E277">
        <v>0</v>
      </c>
      <c r="F277">
        <v>0</v>
      </c>
      <c r="G277">
        <f t="shared" si="42"/>
        <v>42</v>
      </c>
      <c r="H277">
        <f t="shared" si="37"/>
        <v>5.4917282272129331E-2</v>
      </c>
      <c r="J277">
        <f t="shared" si="38"/>
        <v>1.0092284253738006</v>
      </c>
      <c r="K277">
        <f t="shared" si="39"/>
        <v>3.9894741177674987E-3</v>
      </c>
      <c r="L277">
        <f t="shared" si="40"/>
        <v>9.4987478994464254E-5</v>
      </c>
      <c r="M277">
        <f t="shared" si="41"/>
        <v>3.5276751066181333E-2</v>
      </c>
    </row>
    <row r="278" spans="1:13">
      <c r="A278" s="6">
        <v>45677</v>
      </c>
      <c r="B278">
        <v>103774.39999999999</v>
      </c>
      <c r="C278" s="8">
        <v>106255</v>
      </c>
      <c r="D278">
        <f t="shared" si="36"/>
        <v>1.5935850588712993E-2</v>
      </c>
      <c r="E278">
        <v>0</v>
      </c>
      <c r="F278">
        <v>0</v>
      </c>
      <c r="G278">
        <f t="shared" si="42"/>
        <v>39</v>
      </c>
      <c r="H278">
        <f t="shared" si="37"/>
        <v>0.16080386771947541</v>
      </c>
      <c r="J278">
        <f t="shared" si="38"/>
        <v>1.0239037758830696</v>
      </c>
      <c r="K278">
        <f t="shared" si="39"/>
        <v>1.0259144563061297E-2</v>
      </c>
      <c r="L278">
        <f t="shared" si="40"/>
        <v>2.6305498879644352E-4</v>
      </c>
      <c r="M278">
        <f t="shared" si="41"/>
        <v>0.10076175480642413</v>
      </c>
    </row>
    <row r="279" spans="1:13">
      <c r="A279" s="6">
        <v>45678</v>
      </c>
      <c r="B279">
        <v>106604.9</v>
      </c>
      <c r="C279" s="8">
        <v>107310</v>
      </c>
      <c r="D279">
        <f t="shared" si="36"/>
        <v>4.4094283345950383E-3</v>
      </c>
      <c r="E279">
        <v>0</v>
      </c>
      <c r="F279">
        <v>0</v>
      </c>
      <c r="G279">
        <f t="shared" si="42"/>
        <v>38</v>
      </c>
      <c r="H279">
        <f t="shared" si="37"/>
        <v>4.326087272312229E-2</v>
      </c>
      <c r="J279">
        <f t="shared" si="38"/>
        <v>1.0066141425018926</v>
      </c>
      <c r="K279">
        <f t="shared" si="39"/>
        <v>2.8630277573115244E-3</v>
      </c>
      <c r="L279">
        <f t="shared" si="40"/>
        <v>7.5342835718724324E-5</v>
      </c>
      <c r="M279">
        <f t="shared" si="41"/>
        <v>2.7880689109982981E-2</v>
      </c>
    </row>
    <row r="280" spans="1:13">
      <c r="A280" s="6">
        <v>45679</v>
      </c>
      <c r="B280">
        <v>104405.1</v>
      </c>
      <c r="C280" s="8">
        <v>105310</v>
      </c>
      <c r="D280">
        <f t="shared" si="36"/>
        <v>5.778134082211144E-3</v>
      </c>
      <c r="E280">
        <v>0</v>
      </c>
      <c r="F280">
        <v>0</v>
      </c>
      <c r="G280">
        <f t="shared" si="42"/>
        <v>37</v>
      </c>
      <c r="H280">
        <f t="shared" si="37"/>
        <v>5.8651640983602649E-2</v>
      </c>
      <c r="J280">
        <f t="shared" si="38"/>
        <v>1.0086672011233166</v>
      </c>
      <c r="K280">
        <f t="shared" si="39"/>
        <v>3.7478990846691292E-3</v>
      </c>
      <c r="L280">
        <f t="shared" si="40"/>
        <v>1.0129456985592242E-4</v>
      </c>
      <c r="M280">
        <f t="shared" si="41"/>
        <v>3.7662560394185585E-2</v>
      </c>
    </row>
    <row r="281" spans="1:13">
      <c r="A281" s="6">
        <v>45680</v>
      </c>
      <c r="B281">
        <v>104615.9</v>
      </c>
      <c r="C281" s="8">
        <v>104155</v>
      </c>
      <c r="D281">
        <f t="shared" si="36"/>
        <v>-2.937093373633098E-3</v>
      </c>
      <c r="E281">
        <v>0</v>
      </c>
      <c r="F281">
        <v>0</v>
      </c>
      <c r="G281">
        <f t="shared" si="42"/>
        <v>36</v>
      </c>
      <c r="H281">
        <f t="shared" si="37"/>
        <v>-2.934102085867174E-2</v>
      </c>
      <c r="J281">
        <f t="shared" si="38"/>
        <v>0.99559435993955037</v>
      </c>
      <c r="K281">
        <f t="shared" si="39"/>
        <v>-1.917572342742243E-3</v>
      </c>
      <c r="L281">
        <f t="shared" si="40"/>
        <v>-5.3265898409506747E-5</v>
      </c>
      <c r="M281">
        <f t="shared" si="41"/>
        <v>-1.9254782953655902E-2</v>
      </c>
    </row>
    <row r="282" spans="1:13">
      <c r="A282" s="6">
        <v>45681</v>
      </c>
      <c r="B282">
        <v>105325.3</v>
      </c>
      <c r="C282" s="8">
        <v>105920</v>
      </c>
      <c r="D282">
        <f t="shared" si="36"/>
        <v>3.7642111312919564E-3</v>
      </c>
      <c r="E282">
        <v>0</v>
      </c>
      <c r="F282">
        <v>0</v>
      </c>
      <c r="G282">
        <f t="shared" si="42"/>
        <v>35</v>
      </c>
      <c r="H282">
        <f t="shared" si="37"/>
        <v>4.0033822097300886E-2</v>
      </c>
      <c r="J282">
        <f t="shared" si="38"/>
        <v>1.0056463166969378</v>
      </c>
      <c r="K282">
        <f t="shared" si="39"/>
        <v>2.4452672859724056E-3</v>
      </c>
      <c r="L282">
        <f t="shared" si="40"/>
        <v>6.9864779599211583E-5</v>
      </c>
      <c r="M282">
        <f t="shared" si="41"/>
        <v>2.5827653708287102E-2</v>
      </c>
    </row>
    <row r="283" spans="1:13">
      <c r="A283" s="6">
        <v>45684</v>
      </c>
      <c r="B283">
        <v>100425.4</v>
      </c>
      <c r="C283" s="8">
        <v>102210</v>
      </c>
      <c r="D283">
        <f t="shared" si="36"/>
        <v>1.1846936465608675E-2</v>
      </c>
      <c r="E283">
        <v>0</v>
      </c>
      <c r="F283">
        <v>0</v>
      </c>
      <c r="G283">
        <f t="shared" si="42"/>
        <v>32</v>
      </c>
      <c r="H283">
        <f t="shared" si="37"/>
        <v>0.14465595022496691</v>
      </c>
      <c r="J283">
        <f t="shared" si="38"/>
        <v>1.0177704046984131</v>
      </c>
      <c r="K283">
        <f t="shared" si="39"/>
        <v>7.64981806110947E-3</v>
      </c>
      <c r="L283">
        <f t="shared" si="40"/>
        <v>2.3905681440967094E-4</v>
      </c>
      <c r="M283">
        <f t="shared" si="41"/>
        <v>9.1164319734684529E-2</v>
      </c>
    </row>
    <row r="284" spans="1:13">
      <c r="A284" s="6">
        <v>45685</v>
      </c>
      <c r="B284">
        <v>101946.4</v>
      </c>
      <c r="C284" s="8">
        <v>101975</v>
      </c>
      <c r="D284">
        <f t="shared" si="36"/>
        <v>1.8702638510698319E-4</v>
      </c>
      <c r="E284">
        <v>0</v>
      </c>
      <c r="F284">
        <v>0</v>
      </c>
      <c r="G284">
        <f t="shared" si="42"/>
        <v>31</v>
      </c>
      <c r="H284">
        <f t="shared" si="37"/>
        <v>2.2045045690910481E-3</v>
      </c>
      <c r="J284">
        <f t="shared" si="38"/>
        <v>1.0002805395776604</v>
      </c>
      <c r="K284">
        <f t="shared" si="39"/>
        <v>1.2181970370810792E-4</v>
      </c>
      <c r="L284">
        <f t="shared" si="40"/>
        <v>3.9296678615518683E-6</v>
      </c>
      <c r="M284">
        <f t="shared" si="41"/>
        <v>1.4353550887125088E-3</v>
      </c>
    </row>
    <row r="285" spans="1:13">
      <c r="A285" s="6">
        <v>45686</v>
      </c>
      <c r="B285">
        <v>103967.1</v>
      </c>
      <c r="C285" s="8">
        <v>105110</v>
      </c>
      <c r="D285">
        <f t="shared" si="36"/>
        <v>7.3286004258398029E-3</v>
      </c>
      <c r="E285">
        <v>0</v>
      </c>
      <c r="F285">
        <v>0</v>
      </c>
      <c r="G285">
        <f t="shared" si="42"/>
        <v>30</v>
      </c>
      <c r="H285">
        <f t="shared" si="37"/>
        <v>9.3248729764549676E-2</v>
      </c>
      <c r="J285">
        <f t="shared" si="38"/>
        <v>1.0109929006387597</v>
      </c>
      <c r="K285">
        <f t="shared" si="39"/>
        <v>4.748105913219558E-3</v>
      </c>
      <c r="L285">
        <f t="shared" si="40"/>
        <v>1.582701971073186E-4</v>
      </c>
      <c r="M285">
        <f t="shared" si="41"/>
        <v>5.9464986407596898E-2</v>
      </c>
    </row>
    <row r="286" spans="1:13">
      <c r="A286" s="6">
        <v>45687</v>
      </c>
      <c r="B286">
        <v>105506.2</v>
      </c>
      <c r="C286" s="8">
        <v>105735</v>
      </c>
      <c r="D286">
        <f t="shared" si="36"/>
        <v>1.4457286238470847E-3</v>
      </c>
      <c r="E286">
        <v>0</v>
      </c>
      <c r="F286">
        <v>0</v>
      </c>
      <c r="G286">
        <f t="shared" si="42"/>
        <v>29</v>
      </c>
      <c r="H286">
        <f t="shared" si="37"/>
        <v>1.8362337987389399E-2</v>
      </c>
      <c r="J286">
        <f t="shared" si="38"/>
        <v>1.0021685929357707</v>
      </c>
      <c r="K286">
        <f t="shared" si="39"/>
        <v>9.4078822045041565E-4</v>
      </c>
      <c r="L286">
        <f t="shared" si="40"/>
        <v>3.2440973118979848E-5</v>
      </c>
      <c r="M286">
        <f t="shared" si="41"/>
        <v>1.1911142469645197E-2</v>
      </c>
    </row>
    <row r="287" spans="1:13">
      <c r="A287" s="6">
        <v>45688</v>
      </c>
      <c r="B287">
        <v>101907</v>
      </c>
      <c r="C287" s="8">
        <v>102095</v>
      </c>
      <c r="D287">
        <f t="shared" si="36"/>
        <v>1.2298795306832045E-3</v>
      </c>
      <c r="E287">
        <v>1</v>
      </c>
      <c r="F287">
        <v>0</v>
      </c>
      <c r="G287">
        <f t="shared" si="42"/>
        <v>28</v>
      </c>
      <c r="H287">
        <f t="shared" si="37"/>
        <v>1.6161208215771161E-2</v>
      </c>
      <c r="J287">
        <f t="shared" si="38"/>
        <v>1.0018448192960248</v>
      </c>
      <c r="K287">
        <f t="shared" si="39"/>
        <v>8.0045671818344431E-4</v>
      </c>
      <c r="L287">
        <f t="shared" si="40"/>
        <v>2.8587739935123013E-5</v>
      </c>
      <c r="M287">
        <f t="shared" si="41"/>
        <v>1.0489003867419244E-2</v>
      </c>
    </row>
    <row r="288" spans="1:13">
      <c r="A288" s="6">
        <v>45691</v>
      </c>
      <c r="B288">
        <v>101702.6</v>
      </c>
      <c r="C288" s="8">
        <v>101965</v>
      </c>
      <c r="D288">
        <f t="shared" si="36"/>
        <v>1.7200477994990238E-3</v>
      </c>
      <c r="E288">
        <v>0</v>
      </c>
      <c r="F288">
        <v>0</v>
      </c>
      <c r="G288">
        <f t="shared" si="42"/>
        <v>25</v>
      </c>
      <c r="H288">
        <f t="shared" si="37"/>
        <v>2.5429792039317833E-2</v>
      </c>
      <c r="J288">
        <f t="shared" si="38"/>
        <v>1.0025800716992486</v>
      </c>
      <c r="K288">
        <f t="shared" si="39"/>
        <v>1.1190678841915612E-3</v>
      </c>
      <c r="L288">
        <f t="shared" si="40"/>
        <v>4.4762715367662449E-5</v>
      </c>
      <c r="M288">
        <f t="shared" si="41"/>
        <v>1.6472220815485272E-2</v>
      </c>
    </row>
    <row r="289" spans="1:13">
      <c r="A289" s="6">
        <v>45692</v>
      </c>
      <c r="B289">
        <v>98665.2</v>
      </c>
      <c r="C289" s="8">
        <v>99185</v>
      </c>
      <c r="D289">
        <f t="shared" si="36"/>
        <v>3.51221437075418E-3</v>
      </c>
      <c r="E289">
        <v>0</v>
      </c>
      <c r="F289">
        <v>0</v>
      </c>
      <c r="G289">
        <f t="shared" si="42"/>
        <v>24</v>
      </c>
      <c r="H289">
        <f t="shared" si="37"/>
        <v>5.4863124646102879E-2</v>
      </c>
      <c r="J289">
        <f t="shared" si="38"/>
        <v>1.0052683215561313</v>
      </c>
      <c r="K289">
        <f t="shared" si="39"/>
        <v>2.2819970977215782E-3</v>
      </c>
      <c r="L289">
        <f t="shared" si="40"/>
        <v>9.5083212405065756E-5</v>
      </c>
      <c r="M289">
        <f t="shared" si="41"/>
        <v>3.5312923620152148E-2</v>
      </c>
    </row>
    <row r="290" spans="1:13">
      <c r="A290" s="6">
        <v>45693</v>
      </c>
      <c r="B290">
        <v>97524.64</v>
      </c>
      <c r="C290" s="8">
        <v>97710</v>
      </c>
      <c r="D290">
        <f t="shared" si="36"/>
        <v>1.2670985848636173E-3</v>
      </c>
      <c r="E290">
        <v>0</v>
      </c>
      <c r="F290">
        <v>0</v>
      </c>
      <c r="G290">
        <f t="shared" si="42"/>
        <v>23</v>
      </c>
      <c r="H290">
        <f t="shared" si="37"/>
        <v>2.0311272392637525E-2</v>
      </c>
      <c r="J290">
        <f t="shared" si="38"/>
        <v>1.0019006478772954</v>
      </c>
      <c r="K290">
        <f t="shared" si="39"/>
        <v>8.246574414607342E-4</v>
      </c>
      <c r="L290">
        <f t="shared" si="40"/>
        <v>3.5854671367858008E-5</v>
      </c>
      <c r="M290">
        <f t="shared" si="41"/>
        <v>1.317272633546307E-2</v>
      </c>
    </row>
    <row r="291" spans="1:13">
      <c r="A291" s="6">
        <v>45694</v>
      </c>
      <c r="B291">
        <v>96496.59</v>
      </c>
      <c r="C291" s="8">
        <v>97285</v>
      </c>
      <c r="D291">
        <f t="shared" si="36"/>
        <v>5.4468936847060501E-3</v>
      </c>
      <c r="E291">
        <v>0</v>
      </c>
      <c r="F291">
        <v>0</v>
      </c>
      <c r="G291">
        <f t="shared" si="42"/>
        <v>22</v>
      </c>
      <c r="H291">
        <f t="shared" si="37"/>
        <v>9.456577570573188E-2</v>
      </c>
      <c r="J291">
        <f t="shared" si="38"/>
        <v>1.008170340527059</v>
      </c>
      <c r="K291">
        <f t="shared" si="39"/>
        <v>3.5339167334494203E-3</v>
      </c>
      <c r="L291">
        <f t="shared" si="40"/>
        <v>1.6063257879315548E-4</v>
      </c>
      <c r="M291">
        <f t="shared" si="41"/>
        <v>6.0378778761521978E-2</v>
      </c>
    </row>
    <row r="292" spans="1:13">
      <c r="A292" s="6">
        <v>45695</v>
      </c>
      <c r="B292">
        <v>96193.14</v>
      </c>
      <c r="C292" s="8">
        <v>95990</v>
      </c>
      <c r="D292">
        <f t="shared" si="36"/>
        <v>-1.4078620020790077E-3</v>
      </c>
      <c r="E292">
        <v>0</v>
      </c>
      <c r="F292">
        <v>0</v>
      </c>
      <c r="G292">
        <f t="shared" si="42"/>
        <v>21</v>
      </c>
      <c r="H292">
        <f t="shared" si="37"/>
        <v>-2.4173820008166813E-2</v>
      </c>
      <c r="J292">
        <f t="shared" si="38"/>
        <v>0.99788820699688152</v>
      </c>
      <c r="K292">
        <f t="shared" si="39"/>
        <v>-9.1810981868815629E-4</v>
      </c>
      <c r="L292">
        <f t="shared" si="40"/>
        <v>-4.3719515175626489E-5</v>
      </c>
      <c r="M292">
        <f t="shared" si="41"/>
        <v>-1.5831318053507903E-2</v>
      </c>
    </row>
    <row r="293" spans="1:13">
      <c r="A293" s="6">
        <v>45698</v>
      </c>
      <c r="B293">
        <v>97394.97</v>
      </c>
      <c r="C293" s="8">
        <v>97680</v>
      </c>
      <c r="D293">
        <f t="shared" si="36"/>
        <v>1.9510247808485306E-3</v>
      </c>
      <c r="E293">
        <v>0</v>
      </c>
      <c r="F293">
        <v>0</v>
      </c>
      <c r="G293">
        <f t="shared" si="42"/>
        <v>18</v>
      </c>
      <c r="H293">
        <f t="shared" si="37"/>
        <v>4.0353233422619317E-2</v>
      </c>
      <c r="J293">
        <f t="shared" si="38"/>
        <v>1.0029265371712728</v>
      </c>
      <c r="K293">
        <f t="shared" si="39"/>
        <v>1.2691227815441767E-3</v>
      </c>
      <c r="L293">
        <f t="shared" si="40"/>
        <v>7.0506821196898709E-5</v>
      </c>
      <c r="M293">
        <f t="shared" si="41"/>
        <v>2.6068062772612199E-2</v>
      </c>
    </row>
    <row r="294" spans="1:13">
      <c r="A294" s="6">
        <v>45699</v>
      </c>
      <c r="B294">
        <v>95148.19</v>
      </c>
      <c r="C294" s="8">
        <v>95425</v>
      </c>
      <c r="D294">
        <f t="shared" si="36"/>
        <v>1.9395008985457153E-3</v>
      </c>
      <c r="E294">
        <v>0</v>
      </c>
      <c r="F294">
        <v>0</v>
      </c>
      <c r="G294">
        <f t="shared" si="42"/>
        <v>17</v>
      </c>
      <c r="H294">
        <f t="shared" si="37"/>
        <v>4.2518947838457777E-2</v>
      </c>
      <c r="J294">
        <f t="shared" si="38"/>
        <v>1.0029092513478186</v>
      </c>
      <c r="K294">
        <f t="shared" si="39"/>
        <v>1.2616374851061975E-3</v>
      </c>
      <c r="L294">
        <f t="shared" si="40"/>
        <v>7.4213969712129269E-5</v>
      </c>
      <c r="M294">
        <f t="shared" si="41"/>
        <v>2.745728406400505E-2</v>
      </c>
    </row>
    <row r="295" spans="1:13">
      <c r="A295" s="6">
        <v>45700</v>
      </c>
      <c r="B295">
        <v>97235.29</v>
      </c>
      <c r="C295" s="8">
        <v>97395</v>
      </c>
      <c r="D295">
        <f t="shared" si="36"/>
        <v>1.0950071042451523E-3</v>
      </c>
      <c r="E295">
        <v>0</v>
      </c>
      <c r="F295">
        <v>0</v>
      </c>
      <c r="G295">
        <f t="shared" si="42"/>
        <v>16</v>
      </c>
      <c r="H295">
        <f t="shared" si="37"/>
        <v>2.5293583821750953E-2</v>
      </c>
      <c r="J295">
        <f t="shared" si="38"/>
        <v>1.0016425106563678</v>
      </c>
      <c r="K295">
        <f t="shared" si="39"/>
        <v>7.1274812643997007E-4</v>
      </c>
      <c r="L295">
        <f t="shared" si="40"/>
        <v>4.4546757902498129E-5</v>
      </c>
      <c r="M295">
        <f t="shared" si="41"/>
        <v>1.6392104661698603E-2</v>
      </c>
    </row>
    <row r="296" spans="1:13">
      <c r="A296" s="6">
        <v>45701</v>
      </c>
      <c r="B296">
        <v>96074.94</v>
      </c>
      <c r="C296" s="8">
        <v>96510</v>
      </c>
      <c r="D296">
        <f t="shared" si="36"/>
        <v>3.0188933763580644E-3</v>
      </c>
      <c r="E296">
        <v>0</v>
      </c>
      <c r="F296">
        <v>0</v>
      </c>
      <c r="G296">
        <f t="shared" si="42"/>
        <v>15</v>
      </c>
      <c r="H296">
        <f t="shared" si="37"/>
        <v>7.621725109251809E-2</v>
      </c>
      <c r="J296">
        <f t="shared" si="38"/>
        <v>1.0045283400645371</v>
      </c>
      <c r="K296">
        <f t="shared" si="39"/>
        <v>1.9621937074894421E-3</v>
      </c>
      <c r="L296">
        <f t="shared" si="40"/>
        <v>1.3081291383262948E-4</v>
      </c>
      <c r="M296">
        <f t="shared" si="41"/>
        <v>4.8901672884029468E-2</v>
      </c>
    </row>
    <row r="297" spans="1:13">
      <c r="A297" s="6">
        <v>45702</v>
      </c>
      <c r="B297">
        <v>97890.49</v>
      </c>
      <c r="C297">
        <v>98360</v>
      </c>
      <c r="D297">
        <f t="shared" si="36"/>
        <v>3.197518642175181E-3</v>
      </c>
      <c r="E297">
        <v>0</v>
      </c>
      <c r="F297">
        <v>1</v>
      </c>
      <c r="G297">
        <f t="shared" ref="G297:G311" si="43">$A$315-A297</f>
        <v>42</v>
      </c>
      <c r="H297">
        <f t="shared" si="37"/>
        <v>2.8176558617937442E-2</v>
      </c>
      <c r="J297">
        <f t="shared" si="38"/>
        <v>1.0047962779632629</v>
      </c>
      <c r="K297">
        <f t="shared" si="39"/>
        <v>2.0780176520676899E-3</v>
      </c>
      <c r="L297">
        <f t="shared" si="40"/>
        <v>4.9476610763516428E-5</v>
      </c>
      <c r="M297">
        <f t="shared" si="41"/>
        <v>1.8222557156535091E-2</v>
      </c>
    </row>
    <row r="298" spans="1:13">
      <c r="A298" s="6">
        <v>45705</v>
      </c>
      <c r="B298">
        <v>95836.99</v>
      </c>
      <c r="C298" s="8">
        <v>98360</v>
      </c>
      <c r="D298">
        <f t="shared" si="36"/>
        <v>1.7550704239215599E-2</v>
      </c>
      <c r="E298">
        <v>0</v>
      </c>
      <c r="F298">
        <v>0</v>
      </c>
      <c r="G298">
        <f t="shared" si="43"/>
        <v>39</v>
      </c>
      <c r="H298">
        <f t="shared" si="37"/>
        <v>0.17847312983602448</v>
      </c>
      <c r="J298">
        <f t="shared" si="38"/>
        <v>1.0263260563588235</v>
      </c>
      <c r="K298">
        <f t="shared" si="39"/>
        <v>1.1285354909993767E-2</v>
      </c>
      <c r="L298">
        <f t="shared" si="40"/>
        <v>2.8936807461522478E-4</v>
      </c>
      <c r="M298">
        <f t="shared" si="41"/>
        <v>0.11138175861329525</v>
      </c>
    </row>
    <row r="299" spans="1:13">
      <c r="A299" s="6">
        <v>45706</v>
      </c>
      <c r="B299">
        <v>94067.09</v>
      </c>
      <c r="C299" s="8">
        <v>94750</v>
      </c>
      <c r="D299">
        <f t="shared" si="36"/>
        <v>4.8398789984184232E-3</v>
      </c>
      <c r="E299">
        <v>0</v>
      </c>
      <c r="F299">
        <v>0</v>
      </c>
      <c r="G299">
        <f t="shared" si="43"/>
        <v>38</v>
      </c>
      <c r="H299">
        <f t="shared" si="37"/>
        <v>4.7582733111712017E-2</v>
      </c>
      <c r="J299">
        <f t="shared" si="38"/>
        <v>1.0072598184976276</v>
      </c>
      <c r="K299">
        <f t="shared" si="39"/>
        <v>3.1415094667767104E-3</v>
      </c>
      <c r="L299">
        <f t="shared" si="40"/>
        <v>8.267130175728185E-5</v>
      </c>
      <c r="M299">
        <f t="shared" si="41"/>
        <v>3.0633619744567131E-2</v>
      </c>
    </row>
    <row r="300" spans="1:13">
      <c r="A300" s="6">
        <v>45707</v>
      </c>
      <c r="B300">
        <v>96322.44</v>
      </c>
      <c r="C300" s="8">
        <v>97010</v>
      </c>
      <c r="D300">
        <f t="shared" si="36"/>
        <v>4.7587388082499966E-3</v>
      </c>
      <c r="E300">
        <v>0</v>
      </c>
      <c r="F300">
        <v>0</v>
      </c>
      <c r="G300">
        <f t="shared" si="43"/>
        <v>37</v>
      </c>
      <c r="H300">
        <f t="shared" si="37"/>
        <v>4.8060482631394175E-2</v>
      </c>
      <c r="J300">
        <f t="shared" si="38"/>
        <v>1.0071381082123749</v>
      </c>
      <c r="K300">
        <f t="shared" si="39"/>
        <v>3.0890291652041716E-3</v>
      </c>
      <c r="L300">
        <f t="shared" si="40"/>
        <v>8.348727473524788E-5</v>
      </c>
      <c r="M300">
        <f t="shared" si="41"/>
        <v>3.094059370436808E-2</v>
      </c>
    </row>
    <row r="301" spans="1:13">
      <c r="A301" s="6">
        <v>45708</v>
      </c>
      <c r="B301">
        <v>98559.7</v>
      </c>
      <c r="C301" s="8">
        <v>99425</v>
      </c>
      <c r="D301">
        <f t="shared" si="36"/>
        <v>5.8529669496423858E-3</v>
      </c>
      <c r="E301">
        <v>0</v>
      </c>
      <c r="F301">
        <v>0</v>
      </c>
      <c r="G301">
        <f t="shared" si="43"/>
        <v>36</v>
      </c>
      <c r="H301">
        <f t="shared" si="37"/>
        <v>6.113358664703239E-2</v>
      </c>
      <c r="J301">
        <f t="shared" si="38"/>
        <v>1.0087794504244636</v>
      </c>
      <c r="K301">
        <f t="shared" si="39"/>
        <v>3.7962267587600606E-3</v>
      </c>
      <c r="L301">
        <f t="shared" si="40"/>
        <v>1.0545074329889058E-4</v>
      </c>
      <c r="M301">
        <f t="shared" si="41"/>
        <v>3.9237729566451884E-2</v>
      </c>
    </row>
    <row r="302" spans="1:13">
      <c r="A302" s="6">
        <v>45709</v>
      </c>
      <c r="B302">
        <v>95182.21</v>
      </c>
      <c r="C302" s="8">
        <v>95295</v>
      </c>
      <c r="D302">
        <f t="shared" si="36"/>
        <v>7.8999356427350304E-4</v>
      </c>
      <c r="E302">
        <v>0</v>
      </c>
      <c r="F302">
        <v>0</v>
      </c>
      <c r="G302">
        <f t="shared" si="43"/>
        <v>35</v>
      </c>
      <c r="H302">
        <f t="shared" si="37"/>
        <v>8.2724404329450607E-3</v>
      </c>
      <c r="J302">
        <f t="shared" si="38"/>
        <v>1.0011849903464103</v>
      </c>
      <c r="K302">
        <f t="shared" si="39"/>
        <v>5.1433009060814156E-4</v>
      </c>
      <c r="L302">
        <f t="shared" si="40"/>
        <v>1.4695145445946901E-5</v>
      </c>
      <c r="M302">
        <f t="shared" si="41"/>
        <v>5.3780990085789959E-3</v>
      </c>
    </row>
    <row r="303" spans="1:13">
      <c r="A303" s="6">
        <v>45712</v>
      </c>
      <c r="B303">
        <v>94261.88</v>
      </c>
      <c r="C303" s="8">
        <v>94530</v>
      </c>
      <c r="D303">
        <f t="shared" si="36"/>
        <v>1.8962773357232379E-3</v>
      </c>
      <c r="E303">
        <v>0</v>
      </c>
      <c r="F303">
        <v>0</v>
      </c>
      <c r="G303">
        <f t="shared" si="43"/>
        <v>32</v>
      </c>
      <c r="H303">
        <f t="shared" si="37"/>
        <v>2.1864369916154924E-2</v>
      </c>
      <c r="J303">
        <f t="shared" si="38"/>
        <v>1.0028444160035848</v>
      </c>
      <c r="K303">
        <f t="shared" si="39"/>
        <v>1.2335606253190755E-3</v>
      </c>
      <c r="L303">
        <f t="shared" si="40"/>
        <v>3.8548769541221108E-5</v>
      </c>
      <c r="M303">
        <f t="shared" si="41"/>
        <v>1.4169478429032045E-2</v>
      </c>
    </row>
    <row r="304" spans="1:13">
      <c r="A304" s="6">
        <v>45713</v>
      </c>
      <c r="B304">
        <v>88166.35</v>
      </c>
      <c r="C304" s="8">
        <v>88465</v>
      </c>
      <c r="D304">
        <f t="shared" si="36"/>
        <v>2.2582311732310127E-3</v>
      </c>
      <c r="E304">
        <v>0</v>
      </c>
      <c r="F304">
        <v>0</v>
      </c>
      <c r="G304">
        <f t="shared" si="43"/>
        <v>31</v>
      </c>
      <c r="H304">
        <f t="shared" si="37"/>
        <v>2.6944493755542087E-2</v>
      </c>
      <c r="J304">
        <f t="shared" si="38"/>
        <v>1.0033873467598464</v>
      </c>
      <c r="K304">
        <f t="shared" si="39"/>
        <v>1.4686200453049216E-3</v>
      </c>
      <c r="L304">
        <f t="shared" si="40"/>
        <v>4.7374840171126502E-5</v>
      </c>
      <c r="M304">
        <f t="shared" si="41"/>
        <v>1.7441768861574447E-2</v>
      </c>
    </row>
    <row r="305" spans="1:13">
      <c r="A305" s="6">
        <v>45714</v>
      </c>
      <c r="B305">
        <v>83582.53</v>
      </c>
      <c r="C305" s="8">
        <v>84785</v>
      </c>
      <c r="D305">
        <f t="shared" si="36"/>
        <v>9.5910792203426649E-3</v>
      </c>
      <c r="E305">
        <v>0</v>
      </c>
      <c r="F305">
        <v>0</v>
      </c>
      <c r="G305">
        <f t="shared" si="43"/>
        <v>30</v>
      </c>
      <c r="H305">
        <f t="shared" si="37"/>
        <v>0.1237516943172785</v>
      </c>
      <c r="J305">
        <f t="shared" si="38"/>
        <v>1.014386618830514</v>
      </c>
      <c r="K305">
        <f t="shared" si="39"/>
        <v>6.2035116275637745E-3</v>
      </c>
      <c r="L305">
        <f t="shared" si="40"/>
        <v>2.0678372091879248E-4</v>
      </c>
      <c r="M305">
        <f t="shared" si="41"/>
        <v>7.8388994364047893E-2</v>
      </c>
    </row>
    <row r="306" spans="1:13">
      <c r="A306" s="6">
        <v>45715</v>
      </c>
      <c r="B306">
        <v>83140.66</v>
      </c>
      <c r="C306" s="8">
        <v>83825</v>
      </c>
      <c r="D306">
        <f t="shared" si="36"/>
        <v>5.4874073247273272E-3</v>
      </c>
      <c r="E306">
        <v>0</v>
      </c>
      <c r="F306">
        <v>0</v>
      </c>
      <c r="G306">
        <f t="shared" si="43"/>
        <v>29</v>
      </c>
      <c r="H306">
        <f t="shared" si="37"/>
        <v>7.1499544049264507E-2</v>
      </c>
      <c r="J306">
        <f t="shared" si="38"/>
        <v>1.008231110987091</v>
      </c>
      <c r="K306">
        <f t="shared" si="39"/>
        <v>3.5600943335922569E-3</v>
      </c>
      <c r="L306">
        <f t="shared" si="40"/>
        <v>1.2276187357214679E-4</v>
      </c>
      <c r="M306">
        <f t="shared" si="41"/>
        <v>4.5824253371348211E-2</v>
      </c>
    </row>
    <row r="307" spans="1:13">
      <c r="A307" s="6">
        <v>45716</v>
      </c>
      <c r="B307">
        <v>84039.64</v>
      </c>
      <c r="C307" s="8">
        <v>84650</v>
      </c>
      <c r="D307">
        <f t="shared" si="36"/>
        <v>4.8418420957855972E-3</v>
      </c>
      <c r="E307">
        <v>1</v>
      </c>
      <c r="F307">
        <v>0</v>
      </c>
      <c r="G307">
        <f t="shared" si="43"/>
        <v>28</v>
      </c>
      <c r="H307">
        <f t="shared" si="37"/>
        <v>6.5145504346924898E-2</v>
      </c>
      <c r="J307">
        <f t="shared" si="38"/>
        <v>1.0072627631436784</v>
      </c>
      <c r="K307">
        <f t="shared" si="39"/>
        <v>3.142779091195582E-3</v>
      </c>
      <c r="L307">
        <f t="shared" si="40"/>
        <v>1.1224211039984221E-4</v>
      </c>
      <c r="M307">
        <f t="shared" si="41"/>
        <v>4.1816757436551999E-2</v>
      </c>
    </row>
    <row r="308" spans="1:13">
      <c r="A308" s="6">
        <v>45719</v>
      </c>
      <c r="B308">
        <v>85741.79</v>
      </c>
      <c r="C308" s="8">
        <v>86315</v>
      </c>
      <c r="D308">
        <f t="shared" si="36"/>
        <v>4.456869864741619E-3</v>
      </c>
      <c r="E308">
        <v>0</v>
      </c>
      <c r="F308">
        <v>0</v>
      </c>
      <c r="G308">
        <f t="shared" si="43"/>
        <v>25</v>
      </c>
      <c r="H308">
        <f t="shared" si="37"/>
        <v>6.7227858913270655E-2</v>
      </c>
      <c r="J308">
        <f t="shared" si="38"/>
        <v>1.0066853047971125</v>
      </c>
      <c r="K308">
        <f t="shared" si="39"/>
        <v>2.8937289947135302E-3</v>
      </c>
      <c r="L308">
        <f t="shared" si="40"/>
        <v>1.1574915978854121E-4</v>
      </c>
      <c r="M308">
        <f t="shared" si="41"/>
        <v>4.3151060682568909E-2</v>
      </c>
    </row>
    <row r="309" spans="1:13">
      <c r="A309" s="6">
        <v>45720</v>
      </c>
      <c r="B309">
        <v>88040.97</v>
      </c>
      <c r="C309" s="8">
        <v>87330</v>
      </c>
      <c r="D309">
        <f t="shared" si="36"/>
        <v>-5.3836299168444042E-3</v>
      </c>
      <c r="E309">
        <v>0</v>
      </c>
      <c r="F309">
        <v>0</v>
      </c>
      <c r="G309">
        <f t="shared" si="43"/>
        <v>24</v>
      </c>
      <c r="H309">
        <f t="shared" si="37"/>
        <v>-7.8622294240638824E-2</v>
      </c>
      <c r="J309">
        <f t="shared" si="38"/>
        <v>0.99192455512473343</v>
      </c>
      <c r="K309">
        <f t="shared" si="39"/>
        <v>-3.5213586311375572E-3</v>
      </c>
      <c r="L309">
        <f t="shared" si="40"/>
        <v>-1.4672327629739821E-4</v>
      </c>
      <c r="M309">
        <f t="shared" si="41"/>
        <v>-5.2148964897180128E-2</v>
      </c>
    </row>
    <row r="310" spans="1:13">
      <c r="A310" s="6">
        <v>45721</v>
      </c>
      <c r="B310">
        <v>90123.77</v>
      </c>
      <c r="C310" s="8">
        <v>90935</v>
      </c>
      <c r="D310">
        <f t="shared" si="36"/>
        <v>6.0008585970160516E-3</v>
      </c>
      <c r="E310">
        <v>0</v>
      </c>
      <c r="F310">
        <v>0</v>
      </c>
      <c r="G310">
        <f t="shared" si="43"/>
        <v>23</v>
      </c>
      <c r="H310">
        <f t="shared" si="37"/>
        <v>9.9899262221097906E-2</v>
      </c>
      <c r="J310">
        <f t="shared" si="38"/>
        <v>1.0090012878955241</v>
      </c>
      <c r="K310">
        <f t="shared" si="39"/>
        <v>3.8917205734441502E-3</v>
      </c>
      <c r="L310">
        <f t="shared" si="40"/>
        <v>1.6920524232365871E-4</v>
      </c>
      <c r="M310">
        <f t="shared" si="41"/>
        <v>6.3701375058035747E-2</v>
      </c>
    </row>
    <row r="311" spans="1:13">
      <c r="A311" s="6">
        <v>45722</v>
      </c>
      <c r="B311">
        <v>88991.29</v>
      </c>
      <c r="C311" s="8">
        <v>89460</v>
      </c>
      <c r="D311">
        <f t="shared" si="36"/>
        <v>3.5112799615932932E-3</v>
      </c>
      <c r="E311">
        <v>0</v>
      </c>
      <c r="F311">
        <v>0</v>
      </c>
      <c r="G311">
        <f t="shared" si="43"/>
        <v>22</v>
      </c>
      <c r="H311">
        <f t="shared" si="37"/>
        <v>5.9980676508837538E-2</v>
      </c>
      <c r="J311">
        <f t="shared" si="38"/>
        <v>1.00526691994239</v>
      </c>
      <c r="K311">
        <f t="shared" si="39"/>
        <v>2.2813915742758424E-3</v>
      </c>
      <c r="L311">
        <f t="shared" si="40"/>
        <v>1.036996170125383E-4</v>
      </c>
      <c r="M311">
        <f t="shared" si="41"/>
        <v>3.8573770886227043E-2</v>
      </c>
    </row>
    <row r="313" spans="1:13">
      <c r="H313">
        <f>AVERAGE(H14:H311)</f>
        <v>7.128839596137701E-2</v>
      </c>
      <c r="M313">
        <f>AVERAGE(M14:M311)</f>
        <v>4.5283556986383082E-2</v>
      </c>
    </row>
    <row r="315" spans="1:13">
      <c r="A315" s="6">
        <v>45744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5C438-9069-402C-90B4-20434646E3B9}">
  <dimension ref="A1:D311"/>
  <sheetViews>
    <sheetView workbookViewId="0">
      <selection activeCell="D13" sqref="D13"/>
    </sheetView>
  </sheetViews>
  <sheetFormatPr defaultRowHeight="14"/>
  <cols>
    <col min="1" max="4" width="10.6640625" customWidth="1"/>
  </cols>
  <sheetData>
    <row r="1" spans="1:4">
      <c r="A1" t="s">
        <v>23</v>
      </c>
      <c r="B1" t="s">
        <v>304</v>
      </c>
      <c r="C1" t="s">
        <v>305</v>
      </c>
      <c r="D1" t="s">
        <v>306</v>
      </c>
    </row>
    <row r="2" spans="1:4">
      <c r="A2" t="s">
        <v>26</v>
      </c>
      <c r="B2" s="2"/>
      <c r="C2" s="2"/>
      <c r="D2" s="2">
        <f t="shared" ref="D2:D65" si="0">C2-B2</f>
        <v>0</v>
      </c>
    </row>
    <row r="3" spans="1:4">
      <c r="A3" t="s">
        <v>27</v>
      </c>
      <c r="B3" s="2"/>
      <c r="C3" s="2">
        <f>(bitcoin_futures!D8-bitcoin_futures!D7)/bitcoin_futures!D7</f>
        <v>2.9406225205603948E-2</v>
      </c>
      <c r="D3" s="2">
        <f t="shared" si="0"/>
        <v>2.9406225205603948E-2</v>
      </c>
    </row>
    <row r="4" spans="1:4">
      <c r="A4" t="s">
        <v>28</v>
      </c>
      <c r="B4" s="2"/>
      <c r="C4" s="2">
        <f>(bitcoin_futures!D9-bitcoin_futures!D8)/bitcoin_futures!D8</f>
        <v>-5.0435253523478218E-2</v>
      </c>
      <c r="D4" s="2">
        <f t="shared" si="0"/>
        <v>-5.0435253523478218E-2</v>
      </c>
    </row>
    <row r="5" spans="1:4">
      <c r="A5" t="s">
        <v>29</v>
      </c>
      <c r="B5" s="2"/>
      <c r="C5" s="2">
        <f>(bitcoin_futures!D10-bitcoin_futures!D9)/bitcoin_futures!D9</f>
        <v>3.4486561050505245E-2</v>
      </c>
      <c r="D5" s="2">
        <f t="shared" si="0"/>
        <v>3.4486561050505245E-2</v>
      </c>
    </row>
    <row r="6" spans="1:4">
      <c r="A6" t="s">
        <v>30</v>
      </c>
      <c r="B6" s="2"/>
      <c r="C6" s="2">
        <f>(bitcoin_futures!D11-bitcoin_futures!D10)/bitcoin_futures!D10</f>
        <v>-8.9482709416675073E-3</v>
      </c>
      <c r="D6" s="2">
        <f t="shared" si="0"/>
        <v>-8.9482709416675073E-3</v>
      </c>
    </row>
    <row r="7" spans="1:4">
      <c r="A7" t="s">
        <v>31</v>
      </c>
      <c r="B7" s="2"/>
      <c r="C7" s="2">
        <f>(bitcoin_futures!D12-bitcoin_futures!D11)/bitcoin_futures!D11</f>
        <v>7.2423431405683289E-2</v>
      </c>
      <c r="D7" s="2">
        <f t="shared" si="0"/>
        <v>7.2423431405683289E-2</v>
      </c>
    </row>
    <row r="8" spans="1:4">
      <c r="A8" t="s">
        <v>32</v>
      </c>
      <c r="B8" s="2"/>
      <c r="C8" s="2">
        <f>(bitcoin_futures!D13-bitcoin_futures!D12)/bitcoin_futures!D12</f>
        <v>-3.9301754514474109E-3</v>
      </c>
      <c r="D8" s="2">
        <f t="shared" si="0"/>
        <v>-3.9301754514474109E-3</v>
      </c>
    </row>
    <row r="9" spans="1:4">
      <c r="A9" t="s">
        <v>33</v>
      </c>
      <c r="B9" s="2"/>
      <c r="C9" s="2">
        <f>(bitcoin_futures!D14-bitcoin_futures!D13)/bitcoin_futures!D13</f>
        <v>-1.9775444330216156E-2</v>
      </c>
      <c r="D9" s="2">
        <f t="shared" si="0"/>
        <v>-1.9775444330216156E-2</v>
      </c>
    </row>
    <row r="10" spans="1:4">
      <c r="A10" t="s">
        <v>34</v>
      </c>
      <c r="B10" s="2"/>
      <c r="C10" s="2">
        <f>(bitcoin_futures!D15-bitcoin_futures!D14)/bitcoin_futures!D14</f>
        <v>1.7757530315580292E-2</v>
      </c>
      <c r="D10" s="2">
        <f t="shared" si="0"/>
        <v>1.7757530315580292E-2</v>
      </c>
    </row>
    <row r="11" spans="1:4">
      <c r="A11" t="s">
        <v>35</v>
      </c>
      <c r="B11" s="2">
        <f>(bitcoin_futures!B16-bitcoin_futures!B15)/bitcoin_futures!B15</f>
        <v>-6.233571160345476E-2</v>
      </c>
      <c r="C11" s="2">
        <f>(bitcoin_futures!D16-bitcoin_futures!D15)/bitcoin_futures!D15</f>
        <v>-6.2075060069355349E-2</v>
      </c>
      <c r="D11" s="2">
        <f t="shared" si="0"/>
        <v>2.6065153409941116E-4</v>
      </c>
    </row>
    <row r="12" spans="1:4">
      <c r="A12" t="s">
        <v>36</v>
      </c>
      <c r="B12" s="2">
        <f>(bitcoin_futures!B17-bitcoin_futures!B16)/bitcoin_futures!B16</f>
        <v>0</v>
      </c>
      <c r="C12" s="2">
        <f>(bitcoin_futures!D17-bitcoin_futures!D16)/bitcoin_futures!D16</f>
        <v>-1.8571607428277365E-2</v>
      </c>
      <c r="D12" s="2">
        <f t="shared" si="0"/>
        <v>-1.8571607428277365E-2</v>
      </c>
    </row>
    <row r="13" spans="1:4">
      <c r="A13" t="s">
        <v>37</v>
      </c>
      <c r="B13" s="2">
        <f>(bitcoin_futures!B18-bitcoin_futures!B17)/bitcoin_futures!B17</f>
        <v>-1.0012014417300761E-2</v>
      </c>
      <c r="C13" s="2">
        <f>(bitcoin_futures!D18-bitcoin_futures!D17)/bitcoin_futures!D17</f>
        <v>5.8961067258636E-3</v>
      </c>
      <c r="D13" s="2">
        <f t="shared" si="0"/>
        <v>1.590812114316436E-2</v>
      </c>
    </row>
    <row r="14" spans="1:4">
      <c r="A14" t="s">
        <v>38</v>
      </c>
      <c r="B14" s="2">
        <f>(bitcoin_futures!B19-bitcoin_futures!B18)/bitcoin_futures!B18</f>
        <v>-1.2540453074433605E-2</v>
      </c>
      <c r="C14" s="2">
        <f>(bitcoin_futures!D19-bitcoin_futures!D18)/bitcoin_futures!D18</f>
        <v>-1.2591401522409902E-2</v>
      </c>
      <c r="D14" s="2">
        <f t="shared" si="0"/>
        <v>-5.0948447976296996E-5</v>
      </c>
    </row>
    <row r="15" spans="1:4">
      <c r="A15" t="s">
        <v>39</v>
      </c>
      <c r="B15" s="2">
        <f>(bitcoin_futures!B20-bitcoin_futures!B19)/bitcoin_futures!B19</f>
        <v>-4.3834494059811567E-2</v>
      </c>
      <c r="C15" s="2">
        <f>(bitcoin_futures!D20-bitcoin_futures!D19)/bitcoin_futures!D19</f>
        <v>-4.0613260657810971E-2</v>
      </c>
      <c r="D15" s="2">
        <f t="shared" si="0"/>
        <v>3.2212334020005964E-3</v>
      </c>
    </row>
    <row r="16" spans="1:4">
      <c r="A16" t="s">
        <v>40</v>
      </c>
      <c r="B16" s="2">
        <f>(bitcoin_futures!B21-bitcoin_futures!B20)/bitcoin_futures!B20</f>
        <v>1.9708654670094295E-2</v>
      </c>
      <c r="C16" s="2">
        <f>(bitcoin_futures!D21-bitcoin_futures!D20)/bitcoin_futures!D20</f>
        <v>2.3575043839355259E-2</v>
      </c>
      <c r="D16" s="2">
        <f t="shared" si="0"/>
        <v>3.8663891692609642E-3</v>
      </c>
    </row>
    <row r="17" spans="1:4">
      <c r="A17" t="s">
        <v>41</v>
      </c>
      <c r="B17" s="2">
        <f>(bitcoin_futures!B22-bitcoin_futures!B21)/bitcoin_futures!B21</f>
        <v>-3.5714285714285775E-2</v>
      </c>
      <c r="C17" s="2">
        <f>(bitcoin_futures!D22-bitcoin_futures!D21)/bitcoin_futures!D21</f>
        <v>-4.2534407515295983E-2</v>
      </c>
      <c r="D17" s="2">
        <f t="shared" si="0"/>
        <v>-6.820121801010208E-3</v>
      </c>
    </row>
    <row r="18" spans="1:4">
      <c r="A18" t="s">
        <v>42</v>
      </c>
      <c r="B18" s="2">
        <f>(bitcoin_futures!B23-bitcoin_futures!B22)/bitcoin_futures!B22</f>
        <v>-2.7450980392156821E-2</v>
      </c>
      <c r="C18" s="2">
        <f>(bitcoin_futures!D23-bitcoin_futures!D22)/bitcoin_futures!D22</f>
        <v>-2.1886050649584335E-2</v>
      </c>
      <c r="D18" s="2">
        <f t="shared" si="0"/>
        <v>5.5649297425724858E-3</v>
      </c>
    </row>
    <row r="19" spans="1:4">
      <c r="A19" t="s">
        <v>43</v>
      </c>
      <c r="B19" s="2">
        <f>(bitcoin_futures!B24-bitcoin_futures!B23)/bitcoin_futures!B23</f>
        <v>1.2544802867383563E-2</v>
      </c>
      <c r="C19" s="2">
        <f>(bitcoin_futures!D24-bitcoin_futures!D23)/bitcoin_futures!D23</f>
        <v>1.3596109732219102E-2</v>
      </c>
      <c r="D19" s="2">
        <f t="shared" si="0"/>
        <v>1.0513068648355384E-3</v>
      </c>
    </row>
    <row r="20" spans="1:4">
      <c r="A20" t="s">
        <v>44</v>
      </c>
      <c r="B20" s="2">
        <f>(bitcoin_futures!B25-bitcoin_futures!B24)/bitcoin_futures!B24</f>
        <v>7.079646017699121E-3</v>
      </c>
      <c r="C20" s="2">
        <f>(bitcoin_futures!D25-bitcoin_futures!D24)/bitcoin_futures!D24</f>
        <v>1.549837171552176E-3</v>
      </c>
      <c r="D20" s="2">
        <f t="shared" si="0"/>
        <v>-5.5298088461469448E-3</v>
      </c>
    </row>
    <row r="21" spans="1:4">
      <c r="A21" t="s">
        <v>45</v>
      </c>
      <c r="B21" s="2">
        <f>(bitcoin_futures!B26-bitcoin_futures!B25)/bitcoin_futures!B25</f>
        <v>5.4042179261862777E-2</v>
      </c>
      <c r="C21" s="2">
        <f>(bitcoin_futures!D26-bitcoin_futures!D25)/bitcoin_futures!D25</f>
        <v>5.4745797262408913E-2</v>
      </c>
      <c r="D21" s="2">
        <f t="shared" si="0"/>
        <v>7.0361800054613566E-4</v>
      </c>
    </row>
    <row r="22" spans="1:4">
      <c r="A22" t="s">
        <v>46</v>
      </c>
      <c r="B22" s="2">
        <f>(bitcoin_futures!B27-bitcoin_futures!B26)/bitcoin_futures!B26</f>
        <v>2.8345143809920939E-2</v>
      </c>
      <c r="C22" s="2">
        <f>(bitcoin_futures!D27-bitcoin_futures!D26)/bitcoin_futures!D26</f>
        <v>2.5696739299114604E-2</v>
      </c>
      <c r="D22" s="2">
        <f t="shared" si="0"/>
        <v>-2.6484045108063348E-3</v>
      </c>
    </row>
    <row r="23" spans="1:4">
      <c r="A23" t="s">
        <v>47</v>
      </c>
      <c r="B23" s="2">
        <f>(bitcoin_futures!B28-bitcoin_futures!B27)/bitcoin_futures!B27</f>
        <v>8.5123631941628405E-3</v>
      </c>
      <c r="C23" s="2">
        <f>(bitcoin_futures!D28-bitcoin_futures!D27)/bitcoin_futures!D27</f>
        <v>1.2127931765764568E-2</v>
      </c>
      <c r="D23" s="2">
        <f t="shared" si="0"/>
        <v>3.6155685716017273E-3</v>
      </c>
    </row>
    <row r="24" spans="1:4">
      <c r="A24" t="s">
        <v>48</v>
      </c>
      <c r="B24" s="2">
        <f>(bitcoin_futures!B29-bitcoin_futures!B28)/bitcoin_futures!B28</f>
        <v>-2.3311897106109258E-2</v>
      </c>
      <c r="C24" s="2">
        <f>(bitcoin_futures!D29-bitcoin_futures!D28)/bitcoin_futures!D28</f>
        <v>-1.7579565554818113E-2</v>
      </c>
      <c r="D24" s="2">
        <f t="shared" si="0"/>
        <v>5.7323315512911449E-3</v>
      </c>
    </row>
    <row r="25" spans="1:4">
      <c r="A25" t="s">
        <v>49</v>
      </c>
      <c r="B25" s="2">
        <f>(bitcoin_futures!B30-bitcoin_futures!B29)/bitcoin_futures!B29</f>
        <v>9.8765432098764788E-3</v>
      </c>
      <c r="C25" s="2">
        <f>(bitcoin_futures!D30-bitcoin_futures!D29)/bitcoin_futures!D29</f>
        <v>4.8506655458521158E-3</v>
      </c>
      <c r="D25" s="2">
        <f t="shared" si="0"/>
        <v>-5.025877664024363E-3</v>
      </c>
    </row>
    <row r="26" spans="1:4">
      <c r="A26" t="s">
        <v>50</v>
      </c>
      <c r="B26" s="2">
        <f>(bitcoin_futures!B31-bitcoin_futures!B30)/bitcoin_futures!B30</f>
        <v>-1.629991850040715E-3</v>
      </c>
      <c r="C26" s="2">
        <f>(bitcoin_futures!D31-bitcoin_futures!D30)/bitcoin_futures!D30</f>
        <v>-1.3421543772487502E-3</v>
      </c>
      <c r="D26" s="2">
        <f t="shared" si="0"/>
        <v>2.8783747279196486E-4</v>
      </c>
    </row>
    <row r="27" spans="1:4">
      <c r="A27" t="s">
        <v>51</v>
      </c>
      <c r="B27" s="2">
        <f>(bitcoin_futures!B32-bitcoin_futures!B31)/bitcoin_futures!B31</f>
        <v>-1.2653061224489743E-2</v>
      </c>
      <c r="C27" s="2">
        <f>(bitcoin_futures!D32-bitcoin_futures!D31)/bitcoin_futures!D31</f>
        <v>-1.299632440578273E-2</v>
      </c>
      <c r="D27" s="2">
        <f t="shared" si="0"/>
        <v>-3.4326318129298747E-4</v>
      </c>
    </row>
    <row r="28" spans="1:4">
      <c r="A28" t="s">
        <v>52</v>
      </c>
      <c r="B28" s="2">
        <f>(bitcoin_futures!B33-bitcoin_futures!B32)/bitcoin_futures!B32</f>
        <v>1.6949152542372885E-2</v>
      </c>
      <c r="C28" s="2">
        <f>(bitcoin_futures!D33-bitcoin_futures!D32)/bitcoin_futures!D32</f>
        <v>1.6785651425354896E-2</v>
      </c>
      <c r="D28" s="2">
        <f t="shared" si="0"/>
        <v>-1.6350111701798897E-4</v>
      </c>
    </row>
    <row r="29" spans="1:4">
      <c r="A29" t="s">
        <v>53</v>
      </c>
      <c r="B29" s="2">
        <f>(bitcoin_futures!B34-bitcoin_futures!B33)/bitcoin_futures!B33</f>
        <v>2.5203252032520218E-2</v>
      </c>
      <c r="C29" s="2">
        <f>(bitcoin_futures!D34-bitcoin_futures!D33)/bitcoin_futures!D33</f>
        <v>2.0371043678819225E-2</v>
      </c>
      <c r="D29" s="2">
        <f t="shared" si="0"/>
        <v>-4.8322083537009931E-3</v>
      </c>
    </row>
    <row r="30" spans="1:4">
      <c r="A30" t="s">
        <v>54</v>
      </c>
      <c r="B30" s="2">
        <f>(bitcoin_futures!B35-bitcoin_futures!B34)/bitcoin_futures!B34</f>
        <v>3.2117367168913655E-2</v>
      </c>
      <c r="C30" s="2">
        <f>(bitcoin_futures!D35-bitcoin_futures!D34)/bitcoin_futures!D34</f>
        <v>3.2582531671499895E-2</v>
      </c>
      <c r="D30" s="2">
        <f t="shared" si="0"/>
        <v>4.6516450258624054E-4</v>
      </c>
    </row>
    <row r="31" spans="1:4">
      <c r="A31" t="s">
        <v>55</v>
      </c>
      <c r="B31" s="2">
        <f>(bitcoin_futures!B36-bitcoin_futures!B35)/bitcoin_futures!B35</f>
        <v>4.3027276219746349E-2</v>
      </c>
      <c r="C31" s="2">
        <f>(bitcoin_futures!D36-bitcoin_futures!D35)/bitcoin_futures!D35</f>
        <v>4.755364198967249E-2</v>
      </c>
      <c r="D31" s="2">
        <f t="shared" si="0"/>
        <v>4.5263657699261411E-3</v>
      </c>
    </row>
    <row r="32" spans="1:4">
      <c r="A32" t="s">
        <v>56</v>
      </c>
      <c r="B32" s="2">
        <f>(bitcoin_futures!B37-bitcoin_futures!B36)/bitcoin_futures!B36</f>
        <v>5.5616942909760651E-2</v>
      </c>
      <c r="C32" s="2">
        <f>(bitcoin_futures!D37-bitcoin_futures!D36)/bitcoin_futures!D36</f>
        <v>4.9430487235695916E-2</v>
      </c>
      <c r="D32" s="2">
        <f t="shared" si="0"/>
        <v>-6.186455674064735E-3</v>
      </c>
    </row>
    <row r="33" spans="1:4">
      <c r="A33" t="s">
        <v>57</v>
      </c>
      <c r="B33" s="2">
        <f>(bitcoin_futures!B38-bitcoin_futures!B37)/bitcoin_futures!B37</f>
        <v>-1.5352407536636472E-2</v>
      </c>
      <c r="C33" s="2">
        <f>(bitcoin_futures!D38-bitcoin_futures!D37)/bitcoin_futures!D37</f>
        <v>-1.381771839391488E-2</v>
      </c>
      <c r="D33" s="2">
        <f t="shared" si="0"/>
        <v>1.534689142721592E-3</v>
      </c>
    </row>
    <row r="34" spans="1:4">
      <c r="A34" t="s">
        <v>58</v>
      </c>
      <c r="B34" s="2">
        <f>(bitcoin_futures!B39-bitcoin_futures!B38)/bitcoin_futures!B38</f>
        <v>4.7129695251594682E-2</v>
      </c>
      <c r="C34" s="2">
        <f>(bitcoin_futures!D39-bitcoin_futures!D38)/bitcoin_futures!D38</f>
        <v>5.0951058152487787E-2</v>
      </c>
      <c r="D34" s="2">
        <f t="shared" si="0"/>
        <v>3.8213629008931049E-3</v>
      </c>
    </row>
    <row r="35" spans="1:4">
      <c r="A35" t="s">
        <v>59</v>
      </c>
      <c r="B35" s="2">
        <f>(bitcoin_futures!B40-bitcoin_futures!B39)/bitcoin_futures!B39</f>
        <v>-1.0152284263959775E-3</v>
      </c>
      <c r="C35" s="2">
        <f>(bitcoin_futures!D40-bitcoin_futures!D39)/bitcoin_futures!D39</f>
        <v>9.925774816561476E-4</v>
      </c>
      <c r="D35" s="2">
        <f t="shared" si="0"/>
        <v>2.0078059080521253E-3</v>
      </c>
    </row>
    <row r="36" spans="1:4">
      <c r="A36" t="s">
        <v>60</v>
      </c>
      <c r="B36" s="2">
        <f>(bitcoin_futures!B41-bitcoin_futures!B40)/bitcoin_futures!B40</f>
        <v>3.3875338753388017E-3</v>
      </c>
      <c r="C36" s="2">
        <f>(bitcoin_futures!D41-bitcoin_futures!D40)/bitcoin_futures!D40</f>
        <v>-3.0025489847449892E-4</v>
      </c>
      <c r="D36" s="2">
        <f t="shared" si="0"/>
        <v>-3.6877887738133008E-3</v>
      </c>
    </row>
    <row r="37" spans="1:4">
      <c r="A37" t="s">
        <v>61</v>
      </c>
      <c r="B37" s="2">
        <f>(bitcoin_futures!B42-bitcoin_futures!B41)/bitcoin_futures!B41</f>
        <v>0</v>
      </c>
      <c r="C37" s="2">
        <f>(bitcoin_futures!D42-bitcoin_futures!D41)/bitcoin_futures!D41</f>
        <v>3.5319963958586079E-4</v>
      </c>
      <c r="D37" s="2">
        <f t="shared" si="0"/>
        <v>3.5319963958586079E-4</v>
      </c>
    </row>
    <row r="38" spans="1:4">
      <c r="A38" t="s">
        <v>62</v>
      </c>
      <c r="B38" s="2">
        <f>(bitcoin_futures!B43-bitcoin_futures!B42)/bitcoin_futures!B42</f>
        <v>1.6880486158001591E-3</v>
      </c>
      <c r="C38" s="2">
        <f>(bitcoin_futures!D43-bitcoin_futures!D42)/bitcoin_futures!D42</f>
        <v>4.6813763867494659E-3</v>
      </c>
      <c r="D38" s="2">
        <f t="shared" si="0"/>
        <v>2.9933277709493066E-3</v>
      </c>
    </row>
    <row r="39" spans="1:4">
      <c r="A39" t="s">
        <v>63</v>
      </c>
      <c r="B39" s="2">
        <f>(bitcoin_futures!B44-bitcoin_futures!B43)/bitcoin_futures!B43</f>
        <v>-1.9885406134142344E-2</v>
      </c>
      <c r="C39" s="2">
        <f>(bitcoin_futures!D44-bitcoin_futures!D43)/bitcoin_futures!D43</f>
        <v>-2.0456052566675088E-2</v>
      </c>
      <c r="D39" s="2">
        <f t="shared" si="0"/>
        <v>-5.706464325327433E-4</v>
      </c>
    </row>
    <row r="40" spans="1:4">
      <c r="A40" t="s">
        <v>64</v>
      </c>
      <c r="B40" s="2">
        <f>(bitcoin_futures!B45-bitcoin_futures!B44)/bitcoin_futures!B44</f>
        <v>2.2008253094910613E-2</v>
      </c>
      <c r="C40" s="2">
        <f>(bitcoin_futures!D45-bitcoin_futures!D44)/bitcoin_futures!D44</f>
        <v>1.4544732055978027E-2</v>
      </c>
      <c r="D40" s="2">
        <f t="shared" si="0"/>
        <v>-7.4635210389325853E-3</v>
      </c>
    </row>
    <row r="41" spans="1:4">
      <c r="A41" t="s">
        <v>65</v>
      </c>
      <c r="B41" s="2">
        <f>(bitcoin_futures!B46-bitcoin_futures!B45)/bitcoin_futures!B45</f>
        <v>-1.8842530282637913E-2</v>
      </c>
      <c r="C41" s="2">
        <f>(bitcoin_futures!D46-bitcoin_futures!D45)/bitcoin_futures!D45</f>
        <v>-1.3894908181009779E-2</v>
      </c>
      <c r="D41" s="2">
        <f t="shared" si="0"/>
        <v>4.9476221016281335E-3</v>
      </c>
    </row>
    <row r="42" spans="1:4">
      <c r="A42" t="s">
        <v>66</v>
      </c>
      <c r="B42" s="2">
        <f>(bitcoin_futures!B47-bitcoin_futures!B46)/bitcoin_futures!B46</f>
        <v>6.721536351165984E-2</v>
      </c>
      <c r="C42" s="2">
        <f>(bitcoin_futures!D47-bitcoin_futures!D46)/bitcoin_futures!D46</f>
        <v>6.8123805414611507E-2</v>
      </c>
      <c r="D42" s="2">
        <f t="shared" si="0"/>
        <v>9.0844190295166771E-4</v>
      </c>
    </row>
    <row r="43" spans="1:4">
      <c r="A43" t="s">
        <v>67</v>
      </c>
      <c r="B43" s="2">
        <f>(bitcoin_futures!B48-bitcoin_futures!B47)/bitcoin_futures!B47</f>
        <v>4.7236503856041209E-2</v>
      </c>
      <c r="C43" s="2">
        <f>(bitcoin_futures!D48-bitcoin_futures!D47)/bitcoin_futures!D47</f>
        <v>4.6499969470161516E-2</v>
      </c>
      <c r="D43" s="2">
        <f t="shared" si="0"/>
        <v>-7.3653438587969328E-4</v>
      </c>
    </row>
    <row r="44" spans="1:4">
      <c r="A44" t="s">
        <v>68</v>
      </c>
      <c r="B44" s="2">
        <f>(bitcoin_futures!B49-bitcoin_futures!B48)/bitcoin_futures!B48</f>
        <v>5.7072721693771075E-2</v>
      </c>
      <c r="C44" s="2">
        <f>(bitcoin_futures!D49-bitcoin_futures!D48)/bitcoin_futures!D48</f>
        <v>5.7675140001089843E-2</v>
      </c>
      <c r="D44" s="2">
        <f t="shared" si="0"/>
        <v>6.0241830731876805E-4</v>
      </c>
    </row>
    <row r="45" spans="1:4">
      <c r="A45" t="s">
        <v>69</v>
      </c>
      <c r="B45" s="2">
        <f>(bitcoin_futures!B50-bitcoin_futures!B49)/bitcoin_futures!B49</f>
        <v>2.8156748911465856E-2</v>
      </c>
      <c r="C45" s="2">
        <f>(bitcoin_futures!D50-bitcoin_futures!D49)/bitcoin_futures!D49</f>
        <v>2.8260176312382597E-2</v>
      </c>
      <c r="D45" s="2">
        <f t="shared" si="0"/>
        <v>1.0342740091674046E-4</v>
      </c>
    </row>
    <row r="46" spans="1:4">
      <c r="A46" t="s">
        <v>70</v>
      </c>
      <c r="B46" s="2">
        <f>(bitcoin_futures!B51-bitcoin_futures!B50)/bitcoin_futures!B50</f>
        <v>1.6092603049124795E-2</v>
      </c>
      <c r="C46" s="2">
        <f>(bitcoin_futures!D51-bitcoin_futures!D50)/bitcoin_futures!D50</f>
        <v>8.3442403105121396E-3</v>
      </c>
      <c r="D46" s="2">
        <f t="shared" si="0"/>
        <v>-7.7483627386126554E-3</v>
      </c>
    </row>
    <row r="47" spans="1:4">
      <c r="A47" t="s">
        <v>71</v>
      </c>
      <c r="B47" s="2">
        <f>(bitcoin_futures!B52-bitcoin_futures!B51)/bitcoin_futures!B51</f>
        <v>7.3909419283134103E-2</v>
      </c>
      <c r="C47" s="2">
        <f>(bitcoin_futures!D52-bitcoin_futures!D51)/bitcoin_futures!D51</f>
        <v>7.9035071896036868E-2</v>
      </c>
      <c r="D47" s="2">
        <f t="shared" si="0"/>
        <v>5.1256526129027646E-3</v>
      </c>
    </row>
    <row r="48" spans="1:4">
      <c r="A48" t="s">
        <v>72</v>
      </c>
      <c r="B48" s="2">
        <f>(bitcoin_futures!B53-bitcoin_futures!B52)/bitcoin_futures!B52</f>
        <v>-8.6157826649417818E-2</v>
      </c>
      <c r="C48" s="2">
        <f>(bitcoin_futures!D53-bitcoin_futures!D52)/bitcoin_futures!D52</f>
        <v>-7.5342015453922051E-2</v>
      </c>
      <c r="D48" s="2">
        <f t="shared" si="0"/>
        <v>1.0815811195495767E-2</v>
      </c>
    </row>
    <row r="49" spans="1:4">
      <c r="A49" t="s">
        <v>73</v>
      </c>
      <c r="B49" s="2">
        <f>(bitcoin_futures!B54-bitcoin_futures!B53)/bitcoin_futures!B53</f>
        <v>8.4088335220838015E-2</v>
      </c>
      <c r="C49" s="2">
        <f>(bitcoin_futures!D54-bitcoin_futures!D53)/bitcoin_futures!D53</f>
        <v>7.5773691308785696E-2</v>
      </c>
      <c r="D49" s="2">
        <f t="shared" si="0"/>
        <v>-8.3146439120523191E-3</v>
      </c>
    </row>
    <row r="50" spans="1:4">
      <c r="A50" t="s">
        <v>74</v>
      </c>
      <c r="B50" s="2">
        <f>(bitcoin_futures!B55-bitcoin_futures!B54)/bitcoin_futures!B54</f>
        <v>8.8796030295117106E-3</v>
      </c>
      <c r="C50" s="2">
        <f>(bitcoin_futures!D55-bitcoin_futures!D54)/bitcoin_futures!D54</f>
        <v>9.841383917726201E-3</v>
      </c>
      <c r="D50" s="2">
        <f t="shared" si="0"/>
        <v>9.6178088821449043E-4</v>
      </c>
    </row>
    <row r="51" spans="1:4">
      <c r="A51" t="s">
        <v>75</v>
      </c>
      <c r="B51" s="2">
        <f>(bitcoin_futures!B56-bitcoin_futures!B55)/bitcoin_futures!B55</f>
        <v>2.3815687289671098E-2</v>
      </c>
      <c r="C51" s="2">
        <f>(bitcoin_futures!D56-bitcoin_futures!D55)/bitcoin_futures!D55</f>
        <v>2.1354165975699526E-2</v>
      </c>
      <c r="D51" s="2">
        <f t="shared" si="0"/>
        <v>-2.4615213139715722E-3</v>
      </c>
    </row>
    <row r="52" spans="1:4">
      <c r="A52" t="s">
        <v>76</v>
      </c>
      <c r="B52" s="2">
        <f>(bitcoin_futures!B57-bitcoin_futures!B56)/bitcoin_futures!B56</f>
        <v>3.9696586599241475E-2</v>
      </c>
      <c r="C52" s="2">
        <f>(bitcoin_futures!D57-bitcoin_futures!D56)/bitcoin_futures!D56</f>
        <v>4.5525979475626102E-2</v>
      </c>
      <c r="D52" s="2">
        <f t="shared" si="0"/>
        <v>5.8293928763846273E-3</v>
      </c>
    </row>
    <row r="53" spans="1:4">
      <c r="A53" t="s">
        <v>77</v>
      </c>
      <c r="B53" s="2">
        <f>(bitcoin_futures!B58-bitcoin_futures!B57)/bitcoin_futures!B57</f>
        <v>-9.4844357976653845E-3</v>
      </c>
      <c r="C53" s="2">
        <f>(bitcoin_futures!D58-bitcoin_futures!D57)/bitcoin_futures!D57</f>
        <v>-1.2788025637341155E-2</v>
      </c>
      <c r="D53" s="2">
        <f t="shared" si="0"/>
        <v>-3.3035898396757708E-3</v>
      </c>
    </row>
    <row r="54" spans="1:4">
      <c r="A54" t="s">
        <v>78</v>
      </c>
      <c r="B54" s="2">
        <f>(bitcoin_futures!B59-bitcoin_futures!B58)/bitcoin_futures!B58</f>
        <v>2.9953351338080188E-2</v>
      </c>
      <c r="C54" s="2">
        <f>(bitcoin_futures!D59-bitcoin_futures!D58)/bitcoin_futures!D58</f>
        <v>2.2524353515146263E-2</v>
      </c>
      <c r="D54" s="2">
        <f t="shared" si="0"/>
        <v>-7.4289978229339255E-3</v>
      </c>
    </row>
    <row r="55" spans="1:4">
      <c r="A55" t="s">
        <v>79</v>
      </c>
      <c r="B55" s="2">
        <f>(bitcoin_futures!B60-bitcoin_futures!B59)/bitcoin_futures!B59</f>
        <v>-5.8164481525625859E-2</v>
      </c>
      <c r="C55" s="2">
        <f>(bitcoin_futures!D60-bitcoin_futures!D59)/bitcoin_futures!D59</f>
        <v>-4.9165816892011376E-2</v>
      </c>
      <c r="D55" s="2">
        <f t="shared" si="0"/>
        <v>8.9986646336144838E-3</v>
      </c>
    </row>
    <row r="56" spans="1:4">
      <c r="A56" t="s">
        <v>80</v>
      </c>
      <c r="B56" s="2">
        <f>(bitcoin_futures!B61-bitcoin_futures!B60)/bitcoin_futures!B60</f>
        <v>-3.0372057706908998E-3</v>
      </c>
      <c r="C56" s="2">
        <f>(bitcoin_futures!D61-bitcoin_futures!D60)/bitcoin_futures!D60</f>
        <v>2.9510208771891559E-3</v>
      </c>
      <c r="D56" s="2">
        <f t="shared" si="0"/>
        <v>5.9882266478800562E-3</v>
      </c>
    </row>
    <row r="57" spans="1:4">
      <c r="A57" t="s">
        <v>81</v>
      </c>
      <c r="B57" s="2">
        <f>(bitcoin_futures!B62-bitcoin_futures!B61)/bitcoin_futures!B61</f>
        <v>-3.1733942625031736E-2</v>
      </c>
      <c r="C57" s="2">
        <f>(bitcoin_futures!D62-bitcoin_futures!D61)/bitcoin_futures!D61</f>
        <v>-3.6792345418633847E-2</v>
      </c>
      <c r="D57" s="2">
        <f t="shared" si="0"/>
        <v>-5.0584027936021111E-3</v>
      </c>
    </row>
    <row r="58" spans="1:4">
      <c r="A58" t="s">
        <v>82</v>
      </c>
      <c r="B58" s="2">
        <f>(bitcoin_futures!B63-bitcoin_futures!B62)/bitcoin_futures!B62</f>
        <v>-3.7755637126376446E-2</v>
      </c>
      <c r="C58" s="2">
        <f>(bitcoin_futures!D63-bitcoin_futures!D62)/bitcoin_futures!D62</f>
        <v>-3.6186304055290414E-2</v>
      </c>
      <c r="D58" s="2">
        <f t="shared" si="0"/>
        <v>1.569333071086032E-3</v>
      </c>
    </row>
    <row r="59" spans="1:4">
      <c r="A59" t="s">
        <v>83</v>
      </c>
      <c r="B59" s="2">
        <f>(bitcoin_futures!B64-bitcoin_futures!B63)/bitcoin_futures!B63</f>
        <v>2.3160762942779134E-2</v>
      </c>
      <c r="C59" s="2">
        <f>(bitcoin_futures!D64-bitcoin_futures!D63)/bitcoin_futures!D63</f>
        <v>1.2441653682797925E-2</v>
      </c>
      <c r="D59" s="2">
        <f t="shared" si="0"/>
        <v>-1.0719109259981209E-2</v>
      </c>
    </row>
    <row r="60" spans="1:4">
      <c r="A60" t="s">
        <v>84</v>
      </c>
      <c r="B60" s="2">
        <f>(bitcoin_futures!B65-bitcoin_futures!B64)/bitcoin_futures!B64</f>
        <v>-1.0652463382157086E-2</v>
      </c>
      <c r="C60" s="2">
        <f>(bitcoin_futures!D65-bitcoin_futures!D64)/bitcoin_futures!D64</f>
        <v>-4.3418316307904312E-3</v>
      </c>
      <c r="D60" s="2">
        <f t="shared" si="0"/>
        <v>6.3106317513666552E-3</v>
      </c>
    </row>
    <row r="61" spans="1:4">
      <c r="A61" t="s">
        <v>85</v>
      </c>
      <c r="B61" s="2">
        <f>(bitcoin_futures!B66-bitcoin_futures!B65)/bitcoin_futures!B65</f>
        <v>-1.9919246298788749E-2</v>
      </c>
      <c r="C61" s="2">
        <f>(bitcoin_futures!D66-bitcoin_futures!D65)/bitcoin_futures!D65</f>
        <v>-2.270343853679082E-2</v>
      </c>
      <c r="D61" s="2">
        <f t="shared" si="0"/>
        <v>-2.7841922380020707E-3</v>
      </c>
    </row>
    <row r="62" spans="1:4">
      <c r="A62" t="s">
        <v>86</v>
      </c>
      <c r="B62" s="2">
        <f>(bitcoin_futures!B67-bitcoin_futures!B66)/bitcoin_futures!B66</f>
        <v>0.11370502609173307</v>
      </c>
      <c r="C62" s="2">
        <f>(bitcoin_futures!D67-bitcoin_futures!D66)/bitcoin_futures!D66</f>
        <v>0.10981310389399018</v>
      </c>
      <c r="D62" s="2">
        <f t="shared" si="0"/>
        <v>-3.8919221977428836E-3</v>
      </c>
    </row>
    <row r="63" spans="1:4">
      <c r="A63" t="s">
        <v>87</v>
      </c>
      <c r="B63" s="2">
        <f>(bitcoin_futures!B68-bitcoin_futures!B67)/bitcoin_futures!B67</f>
        <v>-2.2688039457459796E-2</v>
      </c>
      <c r="C63" s="2">
        <f>(bitcoin_futures!D68-bitcoin_futures!D67)/bitcoin_futures!D67</f>
        <v>-1.4166683619726887E-2</v>
      </c>
      <c r="D63" s="2">
        <f t="shared" si="0"/>
        <v>8.5213558377329086E-3</v>
      </c>
    </row>
    <row r="64" spans="1:4">
      <c r="A64" t="s">
        <v>88</v>
      </c>
      <c r="B64" s="2">
        <f>(bitcoin_futures!B69-bitcoin_futures!B68)/bitcoin_futures!B68</f>
        <v>-1.2616704516780217E-2</v>
      </c>
      <c r="C64" s="2">
        <f>(bitcoin_futures!D69-bitcoin_futures!D68)/bitcoin_futures!D68</f>
        <v>-1.6220911994412276E-2</v>
      </c>
      <c r="D64" s="2">
        <f t="shared" si="0"/>
        <v>-3.6042074776320588E-3</v>
      </c>
    </row>
    <row r="65" spans="1:4">
      <c r="A65" t="s">
        <v>89</v>
      </c>
      <c r="B65" s="2">
        <f>(bitcoin_futures!B70-bitcoin_futures!B69)/bitcoin_futures!B69</f>
        <v>3.4244824942499266E-2</v>
      </c>
      <c r="C65" s="2">
        <f>(bitcoin_futures!D70-bitcoin_futures!D69)/bitcoin_futures!D69</f>
        <v>3.0774228320878606E-2</v>
      </c>
      <c r="D65" s="2">
        <f t="shared" si="0"/>
        <v>-3.4705966216206606E-3</v>
      </c>
    </row>
    <row r="66" spans="1:4">
      <c r="A66" t="s">
        <v>90</v>
      </c>
      <c r="B66" s="2">
        <f>(bitcoin_futures!B71-bitcoin_futures!B70)/bitcoin_futures!B70</f>
        <v>0</v>
      </c>
      <c r="C66" s="2">
        <f>(bitcoin_futures!D71-bitcoin_futures!D70)/bitcoin_futures!D70</f>
        <v>-1.7500164637270835E-2</v>
      </c>
      <c r="D66" s="2">
        <f t="shared" ref="D66:D129" si="1">C66-B66</f>
        <v>-1.7500164637270835E-2</v>
      </c>
    </row>
    <row r="67" spans="1:4">
      <c r="A67" t="s">
        <v>91</v>
      </c>
      <c r="B67" s="2">
        <f>(bitcoin_futures!B72-bitcoin_futures!B71)/bitcoin_futures!B71</f>
        <v>-1.7790956263899156E-2</v>
      </c>
      <c r="C67" s="2">
        <f>(bitcoin_futures!D72-bitcoin_futures!D71)/bitcoin_futures!D71</f>
        <v>-2.7737471534714201E-3</v>
      </c>
      <c r="D67" s="2">
        <f t="shared" si="1"/>
        <v>1.5017209110427737E-2</v>
      </c>
    </row>
    <row r="68" spans="1:4">
      <c r="A68" t="s">
        <v>92</v>
      </c>
      <c r="B68" s="2">
        <f>(bitcoin_futures!B73-bitcoin_futures!B72)/bitcoin_futures!B72</f>
        <v>-5.4088050314465376E-2</v>
      </c>
      <c r="C68" s="2">
        <f>(bitcoin_futures!D73-bitcoin_futures!D72)/bitcoin_futures!D72</f>
        <v>-4.7331446331510506E-2</v>
      </c>
      <c r="D68" s="2">
        <f t="shared" si="1"/>
        <v>6.7566039829548702E-3</v>
      </c>
    </row>
    <row r="69" spans="1:4">
      <c r="A69" t="s">
        <v>93</v>
      </c>
      <c r="B69" s="2">
        <f>(bitcoin_futures!B74-bitcoin_futures!B73)/bitcoin_futures!B73</f>
        <v>-1.5957446808511242E-3</v>
      </c>
      <c r="C69" s="2">
        <f>(bitcoin_futures!D74-bitcoin_futures!D73)/bitcoin_futures!D73</f>
        <v>-2.3270626791379832E-3</v>
      </c>
      <c r="D69" s="2">
        <f t="shared" si="1"/>
        <v>-7.3131799828685898E-4</v>
      </c>
    </row>
    <row r="70" spans="1:4">
      <c r="A70" t="s">
        <v>94</v>
      </c>
      <c r="B70" s="2">
        <f>(bitcoin_futures!B75-bitcoin_futures!B74)/bitcoin_futures!B74</f>
        <v>4.1022908897176323E-2</v>
      </c>
      <c r="C70" s="2">
        <f>(bitcoin_futures!D75-bitcoin_futures!D74)/bitcoin_futures!D74</f>
        <v>4.2787619073489845E-2</v>
      </c>
      <c r="D70" s="2">
        <f t="shared" si="1"/>
        <v>1.764710176313522E-3</v>
      </c>
    </row>
    <row r="71" spans="1:4">
      <c r="A71" t="s">
        <v>95</v>
      </c>
      <c r="B71" s="2">
        <f>(bitcoin_futures!B76-bitcoin_futures!B75)/bitcoin_futures!B75</f>
        <v>-1.7144319344933514E-2</v>
      </c>
      <c r="C71" s="2">
        <f>(bitcoin_futures!D76-bitcoin_futures!D75)/bitcoin_futures!D75</f>
        <v>-1.3657042674838457E-2</v>
      </c>
      <c r="D71" s="2">
        <f t="shared" si="1"/>
        <v>3.4872766700950568E-3</v>
      </c>
    </row>
    <row r="72" spans="1:4">
      <c r="A72" t="s">
        <v>96</v>
      </c>
      <c r="B72" s="2">
        <f>(bitcoin_futures!B77-bitcoin_futures!B76)/bitcoin_futures!B76</f>
        <v>6.6128612340536491E-2</v>
      </c>
      <c r="C72" s="2">
        <f>(bitcoin_futures!D77-bitcoin_futures!D76)/bitcoin_futures!D76</f>
        <v>5.9599160709445792E-2</v>
      </c>
      <c r="D72" s="2">
        <f t="shared" si="1"/>
        <v>-6.5294516310906991E-3</v>
      </c>
    </row>
    <row r="73" spans="1:4">
      <c r="A73" t="s">
        <v>97</v>
      </c>
      <c r="B73" s="2">
        <f>(bitcoin_futures!B78-bitcoin_futures!B77)/bitcoin_futures!B77</f>
        <v>-3.956043956043967E-2</v>
      </c>
      <c r="C73" s="2">
        <f>(bitcoin_futures!D78-bitcoin_futures!D77)/bitcoin_futures!D77</f>
        <v>-4.092308506357243E-2</v>
      </c>
      <c r="D73" s="2">
        <f t="shared" si="1"/>
        <v>-1.3626455031327603E-3</v>
      </c>
    </row>
    <row r="74" spans="1:4">
      <c r="A74" t="s">
        <v>98</v>
      </c>
      <c r="B74" s="2">
        <f>(bitcoin_futures!B79-bitcoin_futures!B78)/bitcoin_futures!B78</f>
        <v>1.7035341978133785E-2</v>
      </c>
      <c r="C74" s="2">
        <f>(bitcoin_futures!D79-bitcoin_futures!D78)/bitcoin_futures!D78</f>
        <v>9.7545210446829921E-3</v>
      </c>
      <c r="D74" s="2">
        <f t="shared" si="1"/>
        <v>-7.2808209334507927E-3</v>
      </c>
    </row>
    <row r="75" spans="1:4">
      <c r="A75" t="s">
        <v>99</v>
      </c>
      <c r="B75" s="2">
        <f>(bitcoin_futures!B80-bitcoin_futures!B79)/bitcoin_futures!B79</f>
        <v>4.2500000000000428E-3</v>
      </c>
      <c r="C75" s="2">
        <f>(bitcoin_futures!D80-bitcoin_futures!D79)/bitcoin_futures!D79</f>
        <v>1.0372740574078854E-2</v>
      </c>
      <c r="D75" s="2">
        <f t="shared" si="1"/>
        <v>6.1227405740788112E-3</v>
      </c>
    </row>
    <row r="76" spans="1:4">
      <c r="A76" t="s">
        <v>100</v>
      </c>
      <c r="B76" s="2">
        <f>(bitcoin_futures!B81-bitcoin_futures!B80)/bitcoin_futures!B80</f>
        <v>-5.0535225292506869E-2</v>
      </c>
      <c r="C76" s="2">
        <f>(bitcoin_futures!D81-bitcoin_futures!D80)/bitcoin_futures!D80</f>
        <v>-4.8907749460830041E-2</v>
      </c>
      <c r="D76" s="2">
        <f t="shared" si="1"/>
        <v>1.6274758316768279E-3</v>
      </c>
    </row>
    <row r="77" spans="1:4">
      <c r="A77" t="s">
        <v>101</v>
      </c>
      <c r="B77" s="2">
        <f>(bitcoin_futures!B82-bitcoin_futures!B81)/bitcoin_futures!B81</f>
        <v>-5.4011536444677564E-2</v>
      </c>
      <c r="C77" s="2">
        <f>(bitcoin_futures!D82-bitcoin_futures!D81)/bitcoin_futures!D81</f>
        <v>-5.4640127002557194E-2</v>
      </c>
      <c r="D77" s="2">
        <f t="shared" si="1"/>
        <v>-6.285905578796297E-4</v>
      </c>
    </row>
    <row r="78" spans="1:4">
      <c r="A78" t="s">
        <v>102</v>
      </c>
      <c r="B78" s="2">
        <f>(bitcoin_futures!B83-bitcoin_futures!B82)/bitcoin_futures!B82</f>
        <v>-9.1463414634145868E-3</v>
      </c>
      <c r="C78" s="2">
        <f>(bitcoin_futures!D83-bitcoin_futures!D82)/bitcoin_futures!D82</f>
        <v>-4.8648718802585846E-3</v>
      </c>
      <c r="D78" s="2">
        <f t="shared" si="1"/>
        <v>4.2814695831560022E-3</v>
      </c>
    </row>
    <row r="79" spans="1:4">
      <c r="A79" t="s">
        <v>103</v>
      </c>
      <c r="B79" s="2">
        <f>(bitcoin_futures!B84-bitcoin_futures!B83)/bitcoin_futures!B83</f>
        <v>-2.7692307692307749E-2</v>
      </c>
      <c r="C79" s="2">
        <f>(bitcoin_futures!D84-bitcoin_futures!D83)/bitcoin_futures!D83</f>
        <v>-2.8380821052849194E-2</v>
      </c>
      <c r="D79" s="2">
        <f t="shared" si="1"/>
        <v>-6.8851336054144563E-4</v>
      </c>
    </row>
    <row r="80" spans="1:4">
      <c r="A80" t="s">
        <v>104</v>
      </c>
      <c r="B80" s="2">
        <f>(bitcoin_futures!B85-bitcoin_futures!B84)/bitcoin_futures!B84</f>
        <v>4.1714614499424707E-2</v>
      </c>
      <c r="C80" s="2">
        <f>(bitcoin_futures!D85-bitcoin_futures!D84)/bitcoin_futures!D84</f>
        <v>3.7112784751217577E-2</v>
      </c>
      <c r="D80" s="2">
        <f t="shared" si="1"/>
        <v>-4.6018297482071299E-3</v>
      </c>
    </row>
    <row r="81" spans="1:4">
      <c r="A81" t="s">
        <v>105</v>
      </c>
      <c r="B81" s="2">
        <f>(bitcoin_futures!B86-bitcoin_futures!B85)/bitcoin_futures!B85</f>
        <v>1.2703673018503199E-2</v>
      </c>
      <c r="C81" s="2">
        <f>(bitcoin_futures!D86-bitcoin_futures!D85)/bitcoin_futures!D85</f>
        <v>1.4209966579825282E-2</v>
      </c>
      <c r="D81" s="2">
        <f t="shared" si="1"/>
        <v>1.5062935613220831E-3</v>
      </c>
    </row>
    <row r="82" spans="1:4">
      <c r="A82" t="s">
        <v>106</v>
      </c>
      <c r="B82" s="2">
        <f>(bitcoin_futures!B87-bitcoin_futures!B86)/bitcoin_futures!B86</f>
        <v>3.4360512680665339E-2</v>
      </c>
      <c r="C82" s="2">
        <f>(bitcoin_futures!D87-bitcoin_futures!D86)/bitcoin_futures!D86</f>
        <v>3.2831631112696491E-2</v>
      </c>
      <c r="D82" s="2">
        <f t="shared" si="1"/>
        <v>-1.5288815679688483E-3</v>
      </c>
    </row>
    <row r="83" spans="1:4">
      <c r="A83" t="s">
        <v>107</v>
      </c>
      <c r="B83" s="2">
        <f>(bitcoin_futures!B88-bitcoin_futures!B87)/bitcoin_futures!B87</f>
        <v>-7.9093066174535027E-4</v>
      </c>
      <c r="C83" s="2">
        <f>(bitcoin_futures!D88-bitcoin_futures!D87)/bitcoin_futures!D87</f>
        <v>3.3837645899137451E-3</v>
      </c>
      <c r="D83" s="2">
        <f t="shared" si="1"/>
        <v>4.1746952516590954E-3</v>
      </c>
    </row>
    <row r="84" spans="1:4">
      <c r="A84" t="s">
        <v>108</v>
      </c>
      <c r="B84" s="2">
        <f>(bitcoin_futures!B89-bitcoin_futures!B88)/bitcoin_futures!B88</f>
        <v>-3.9313984168865487E-2</v>
      </c>
      <c r="C84" s="2">
        <f>(bitcoin_futures!D89-bitcoin_futures!D88)/bitcoin_futures!D88</f>
        <v>-3.5762382815339049E-2</v>
      </c>
      <c r="D84" s="2">
        <f t="shared" si="1"/>
        <v>3.5516013535264387E-3</v>
      </c>
    </row>
    <row r="85" spans="1:4">
      <c r="A85" t="s">
        <v>109</v>
      </c>
      <c r="B85" s="2">
        <f>(bitcoin_futures!B90-bitcoin_futures!B89)/bitcoin_futures!B89</f>
        <v>1.2359241966492801E-2</v>
      </c>
      <c r="C85" s="2">
        <f>(bitcoin_futures!D90-bitcoin_futures!D89)/bitcoin_futures!D89</f>
        <v>6.6695208426225134E-3</v>
      </c>
      <c r="D85" s="2">
        <f t="shared" si="1"/>
        <v>-5.6897211238702873E-3</v>
      </c>
    </row>
    <row r="86" spans="1:4">
      <c r="A86" t="s">
        <v>110</v>
      </c>
      <c r="B86" s="2">
        <f>(bitcoin_futures!B91-bitcoin_futures!B90)/bitcoin_futures!B90</f>
        <v>-1.4650027129679846E-2</v>
      </c>
      <c r="C86" s="2">
        <f>(bitcoin_futures!D91-bitcoin_futures!D90)/bitcoin_futures!D90</f>
        <v>-1.1468904020621869E-2</v>
      </c>
      <c r="D86" s="2">
        <f t="shared" si="1"/>
        <v>3.1811231090579772E-3</v>
      </c>
    </row>
    <row r="87" spans="1:4">
      <c r="A87" t="s">
        <v>111</v>
      </c>
      <c r="B87" s="2">
        <f>(bitcoin_futures!B92-bitcoin_futures!B91)/bitcoin_futures!B91</f>
        <v>-1.2389867841409771E-2</v>
      </c>
      <c r="C87" s="2">
        <f>(bitcoin_futures!D92-bitcoin_futures!D91)/bitcoin_futures!D91</f>
        <v>-1.8688221797197497E-2</v>
      </c>
      <c r="D87" s="2">
        <f t="shared" si="1"/>
        <v>-6.2983539557877263E-3</v>
      </c>
    </row>
    <row r="88" spans="1:4">
      <c r="A88" t="s">
        <v>112</v>
      </c>
      <c r="B88" s="2">
        <f>(bitcoin_futures!B93-bitcoin_futures!B92)/bitcoin_futures!B92</f>
        <v>-6.4120434903819273E-2</v>
      </c>
      <c r="C88" s="2">
        <f>(bitcoin_futures!D93-bitcoin_futures!D92)/bitcoin_futures!D92</f>
        <v>-4.3919403293089979E-2</v>
      </c>
      <c r="D88" s="2">
        <f t="shared" si="1"/>
        <v>2.0201031610729295E-2</v>
      </c>
    </row>
    <row r="89" spans="1:4">
      <c r="A89" t="s">
        <v>113</v>
      </c>
      <c r="B89" s="2">
        <f>(bitcoin_futures!B94-bitcoin_futures!B93)/bitcoin_futures!B93</f>
        <v>-3.5150431933273746E-2</v>
      </c>
      <c r="C89" s="2">
        <f>(bitcoin_futures!D94-bitcoin_futures!D93)/bitcoin_futures!D93</f>
        <v>-3.4078834421426056E-2</v>
      </c>
      <c r="D89" s="2">
        <f t="shared" si="1"/>
        <v>1.0715975118476898E-3</v>
      </c>
    </row>
    <row r="90" spans="1:4">
      <c r="A90" t="s">
        <v>114</v>
      </c>
      <c r="B90" s="2">
        <f>(bitcoin_futures!B95-bitcoin_futures!B94)/bitcoin_futures!B94</f>
        <v>4.3531954306884738E-2</v>
      </c>
      <c r="C90" s="2">
        <f>(bitcoin_futures!D95-bitcoin_futures!D94)/bitcoin_futures!D94</f>
        <v>2.2067680436984555E-2</v>
      </c>
      <c r="D90" s="2">
        <f t="shared" si="1"/>
        <v>-2.1464273869900182E-2</v>
      </c>
    </row>
    <row r="91" spans="1:4">
      <c r="A91" t="s">
        <v>115</v>
      </c>
      <c r="B91" s="2">
        <f>(bitcoin_futures!B96-bitcoin_futures!B95)/bitcoin_futures!B95</f>
        <v>4.7337278106508923E-2</v>
      </c>
      <c r="C91" s="2">
        <f>(bitcoin_futures!D96-bitcoin_futures!D95)/bitcoin_futures!D95</f>
        <v>4.3885826864783851E-2</v>
      </c>
      <c r="D91" s="2">
        <f t="shared" si="1"/>
        <v>-3.4514512417250717E-3</v>
      </c>
    </row>
    <row r="92" spans="1:4">
      <c r="A92" t="s">
        <v>116</v>
      </c>
      <c r="B92" s="2">
        <f>(bitcoin_futures!B97-bitcoin_futures!B96)/bitcoin_futures!B96</f>
        <v>1.7231638418079082E-2</v>
      </c>
      <c r="C92" s="2">
        <f>(bitcoin_futures!D97-bitcoin_futures!D96)/bitcoin_futures!D96</f>
        <v>2.0782721196585481E-2</v>
      </c>
      <c r="D92" s="2">
        <f t="shared" si="1"/>
        <v>3.5510827785063988E-3</v>
      </c>
    </row>
    <row r="93" spans="1:4">
      <c r="A93" t="s">
        <v>117</v>
      </c>
      <c r="B93" s="2">
        <f>(bitcoin_futures!B98-bitcoin_futures!B97)/bitcoin_futures!B97</f>
        <v>-2.2216051096917051E-3</v>
      </c>
      <c r="C93" s="2">
        <f>(bitcoin_futures!D98-bitcoin_futures!D97)/bitcoin_futures!D97</f>
        <v>9.8422091073811975E-4</v>
      </c>
      <c r="D93" s="2">
        <f t="shared" si="1"/>
        <v>3.2058260204298247E-3</v>
      </c>
    </row>
    <row r="94" spans="1:4">
      <c r="A94" t="s">
        <v>118</v>
      </c>
      <c r="B94" s="2">
        <f>(bitcoin_futures!B99-bitcoin_futures!B98)/bitcoin_futures!B98</f>
        <v>-1.5307542443640333E-2</v>
      </c>
      <c r="C94" s="2">
        <f>(bitcoin_futures!D99-bitcoin_futures!D98)/bitcoin_futures!D98</f>
        <v>-1.3587015925628217E-2</v>
      </c>
      <c r="D94" s="2">
        <f t="shared" si="1"/>
        <v>1.7205265180121158E-3</v>
      </c>
    </row>
    <row r="95" spans="1:4">
      <c r="A95" t="s">
        <v>119</v>
      </c>
      <c r="B95" s="2">
        <f>(bitcoin_futures!B100-bitcoin_futures!B99)/bitcoin_futures!B99</f>
        <v>5.6529112492932649E-3</v>
      </c>
      <c r="C95" s="2">
        <f>(bitcoin_futures!D100-bitcoin_futures!D99)/bitcoin_futures!D99</f>
        <v>7.8786602808724197E-4</v>
      </c>
      <c r="D95" s="2">
        <f t="shared" si="1"/>
        <v>-4.8650452212060233E-3</v>
      </c>
    </row>
    <row r="96" spans="1:4">
      <c r="A96" t="s">
        <v>120</v>
      </c>
      <c r="B96" s="2">
        <f>(bitcoin_futures!B101-bitcoin_futures!B100)/bitcoin_futures!B100</f>
        <v>-2.8105677346824058E-2</v>
      </c>
      <c r="C96" s="2">
        <f>(bitcoin_futures!D101-bitcoin_futures!D100)/bitcoin_futures!D100</f>
        <v>-2.6515869356995427E-2</v>
      </c>
      <c r="D96" s="2">
        <f t="shared" si="1"/>
        <v>1.5898079898286309E-3</v>
      </c>
    </row>
    <row r="97" spans="1:4">
      <c r="A97" t="s">
        <v>121</v>
      </c>
      <c r="B97" s="2">
        <f>(bitcoin_futures!B102-bitcoin_futures!B101)/bitcoin_futures!B101</f>
        <v>4.1064198958935851E-2</v>
      </c>
      <c r="C97" s="2">
        <f>(bitcoin_futures!D102-bitcoin_futures!D101)/bitcoin_futures!D101</f>
        <v>3.8397226787283238E-2</v>
      </c>
      <c r="D97" s="2">
        <f t="shared" si="1"/>
        <v>-2.6669721716526124E-3</v>
      </c>
    </row>
    <row r="98" spans="1:4">
      <c r="A98" t="s">
        <v>122</v>
      </c>
      <c r="B98" s="2">
        <f>(bitcoin_futures!B103-bitcoin_futures!B102)/bitcoin_futures!B102</f>
        <v>-2.5833333333333326E-2</v>
      </c>
      <c r="C98" s="2">
        <f>(bitcoin_futures!D103-bitcoin_futures!D102)/bitcoin_futures!D102</f>
        <v>-2.3665337418492284E-2</v>
      </c>
      <c r="D98" s="2">
        <f t="shared" si="1"/>
        <v>2.1679959148410421E-3</v>
      </c>
    </row>
    <row r="99" spans="1:4">
      <c r="A99" t="s">
        <v>123</v>
      </c>
      <c r="B99" s="2">
        <f>(bitcoin_futures!B104-bitcoin_futures!B103)/bitcoin_futures!B103</f>
        <v>7.4137439406900527E-2</v>
      </c>
      <c r="C99" s="2">
        <f>(bitcoin_futures!D104-bitcoin_futures!D103)/bitcoin_futures!D103</f>
        <v>7.2017585647926069E-2</v>
      </c>
      <c r="D99" s="2">
        <f t="shared" si="1"/>
        <v>-2.1198537589744576E-3</v>
      </c>
    </row>
    <row r="100" spans="1:4">
      <c r="A100" t="s">
        <v>124</v>
      </c>
      <c r="B100" s="2">
        <f>(bitcoin_futures!B105-bitcoin_futures!B104)/bitcoin_futures!B104</f>
        <v>-1.3804088133793552E-2</v>
      </c>
      <c r="C100" s="2">
        <f>(bitcoin_futures!D105-bitcoin_futures!D104)/bitcoin_futures!D104</f>
        <v>-9.6199054450108509E-3</v>
      </c>
      <c r="D100" s="2">
        <f t="shared" si="1"/>
        <v>4.1841826887827008E-3</v>
      </c>
    </row>
    <row r="101" spans="1:4">
      <c r="A101" t="s">
        <v>125</v>
      </c>
      <c r="B101" s="2">
        <f>(bitcoin_futures!B106-bitcoin_futures!B105)/bitcoin_futures!B105</f>
        <v>3.041722745625848E-2</v>
      </c>
      <c r="C101" s="2">
        <f>(bitcoin_futures!D106-bitcoin_futures!D105)/bitcoin_futures!D105</f>
        <v>2.4214760709980319E-2</v>
      </c>
      <c r="D101" s="2">
        <f t="shared" si="1"/>
        <v>-6.202466746278161E-3</v>
      </c>
    </row>
    <row r="102" spans="1:4">
      <c r="A102" t="s">
        <v>126</v>
      </c>
      <c r="B102" s="2">
        <f>(bitcoin_futures!B107-bitcoin_futures!B106)/bitcoin_futures!B106</f>
        <v>4.4148380355276844E-2</v>
      </c>
      <c r="C102" s="2">
        <f>(bitcoin_futures!D107-bitcoin_futures!D106)/bitcoin_futures!D106</f>
        <v>3.707088374496452E-2</v>
      </c>
      <c r="D102" s="2">
        <f t="shared" si="1"/>
        <v>-7.0774966103123241E-3</v>
      </c>
    </row>
    <row r="103" spans="1:4">
      <c r="A103" t="s">
        <v>127</v>
      </c>
      <c r="B103" s="2">
        <f>(bitcoin_futures!B108-bitcoin_futures!B107)/bitcoin_futures!B107</f>
        <v>-1.2509382036527395E-2</v>
      </c>
      <c r="C103" s="2">
        <f>(bitcoin_futures!D108-bitcoin_futures!D107)/bitcoin_futures!D107</f>
        <v>3.096291255529226E-3</v>
      </c>
      <c r="D103" s="2">
        <f t="shared" si="1"/>
        <v>1.5605673292056621E-2</v>
      </c>
    </row>
    <row r="104" spans="1:4">
      <c r="A104" t="s">
        <v>128</v>
      </c>
      <c r="B104" s="2">
        <f>(bitcoin_futures!B109-bitcoin_futures!B108)/bitcoin_futures!B108</f>
        <v>6.0805675196352162E-3</v>
      </c>
      <c r="C104" s="2">
        <f>(bitcoin_futures!D109-bitcoin_futures!D108)/bitcoin_futures!D108</f>
        <v>4.7416348018446071E-4</v>
      </c>
      <c r="D104" s="2">
        <f t="shared" si="1"/>
        <v>-5.6064040394507558E-3</v>
      </c>
    </row>
    <row r="105" spans="1:4">
      <c r="A105" t="s">
        <v>129</v>
      </c>
      <c r="B105" s="2">
        <f>(bitcoin_futures!B110-bitcoin_futures!B109)/bitcoin_futures!B109</f>
        <v>-3.6262906069000192E-2</v>
      </c>
      <c r="C105" s="2">
        <f>(bitcoin_futures!D110-bitcoin_futures!D109)/bitcoin_futures!D109</f>
        <v>-3.2627357572353098E-2</v>
      </c>
      <c r="D105" s="2">
        <f t="shared" si="1"/>
        <v>3.6355484966470938E-3</v>
      </c>
    </row>
    <row r="106" spans="1:4">
      <c r="A106" t="s">
        <v>130</v>
      </c>
      <c r="B106" s="2">
        <f>(bitcoin_futures!B111-bitcoin_futures!B110)/bitcoin_futures!B110</f>
        <v>3.1094852364776524E-2</v>
      </c>
      <c r="C106" s="2">
        <f>(bitcoin_futures!D111-bitcoin_futures!D110)/bitcoin_futures!D110</f>
        <v>2.3673901815078689E-2</v>
      </c>
      <c r="D106" s="2">
        <f t="shared" si="1"/>
        <v>-7.4209505496978349E-3</v>
      </c>
    </row>
    <row r="107" spans="1:4">
      <c r="A107" t="s">
        <v>131</v>
      </c>
      <c r="B107" s="2">
        <f>(bitcoin_futures!B112-bitcoin_futures!B111)/bitcoin_futures!B111</f>
        <v>0</v>
      </c>
      <c r="C107" s="2">
        <f>(bitcoin_futures!D112-bitcoin_futures!D111)/bitcoin_futures!D111</f>
        <v>1.1651046007501832E-2</v>
      </c>
      <c r="D107" s="2">
        <f t="shared" si="1"/>
        <v>1.1651046007501832E-2</v>
      </c>
    </row>
    <row r="108" spans="1:4">
      <c r="A108" t="s">
        <v>132</v>
      </c>
      <c r="B108" s="2">
        <f>(bitcoin_futures!B113-bitcoin_futures!B112)/bitcoin_futures!B112</f>
        <v>-1.2164216928535325E-2</v>
      </c>
      <c r="C108" s="2">
        <f>(bitcoin_futures!D113-bitcoin_futures!D112)/bitcoin_futures!D112</f>
        <v>-2.2040239325657331E-2</v>
      </c>
      <c r="D108" s="2">
        <f t="shared" si="1"/>
        <v>-9.8760223971220053E-3</v>
      </c>
    </row>
    <row r="109" spans="1:4">
      <c r="A109" t="s">
        <v>133</v>
      </c>
      <c r="B109" s="2">
        <f>(bitcoin_futures!B114-bitcoin_futures!B113)/bitcoin_futures!B113</f>
        <v>-1.6931759876859843E-2</v>
      </c>
      <c r="C109" s="2">
        <f>(bitcoin_futures!D114-bitcoin_futures!D113)/bitcoin_futures!D113</f>
        <v>-1.1552655082729811E-2</v>
      </c>
      <c r="D109" s="2">
        <f t="shared" si="1"/>
        <v>5.3791047941300317E-3</v>
      </c>
    </row>
    <row r="110" spans="1:4">
      <c r="A110" t="s">
        <v>134</v>
      </c>
      <c r="B110" s="2">
        <f>(bitcoin_futures!B115-bitcoin_futures!B114)/bitcoin_futures!B114</f>
        <v>2.1920668058455019E-2</v>
      </c>
      <c r="C110" s="2">
        <f>(bitcoin_futures!D115-bitcoin_futures!D114)/bitcoin_futures!D114</f>
        <v>2.2843088024008452E-2</v>
      </c>
      <c r="D110" s="2">
        <f t="shared" si="1"/>
        <v>9.2241996555343306E-4</v>
      </c>
    </row>
    <row r="111" spans="1:4">
      <c r="A111" t="s">
        <v>135</v>
      </c>
      <c r="B111" s="2">
        <f>(bitcoin_futures!B116-bitcoin_futures!B115)/bitcoin_futures!B115</f>
        <v>-1.5577119509703766E-2</v>
      </c>
      <c r="C111" s="2">
        <f>(bitcoin_futures!D116-bitcoin_futures!D115)/bitcoin_futures!D115</f>
        <v>-2.1190936121314539E-2</v>
      </c>
      <c r="D111" s="2">
        <f t="shared" si="1"/>
        <v>-5.6138166116107731E-3</v>
      </c>
    </row>
    <row r="112" spans="1:4">
      <c r="A112" t="s">
        <v>136</v>
      </c>
      <c r="B112" s="2">
        <f>(bitcoin_futures!B117-bitcoin_futures!B116)/bitcoin_futures!B116</f>
        <v>2.3086900129701701E-2</v>
      </c>
      <c r="C112" s="2">
        <f>(bitcoin_futures!D117-bitcoin_futures!D116)/bitcoin_futures!D116</f>
        <v>2.4031760223529486E-2</v>
      </c>
      <c r="D112" s="2">
        <f t="shared" si="1"/>
        <v>9.4486009382778458E-4</v>
      </c>
    </row>
    <row r="113" spans="1:4">
      <c r="A113" t="s">
        <v>137</v>
      </c>
      <c r="B113" s="2">
        <f>(bitcoin_futures!B118-bitcoin_futures!B117)/bitcoin_futures!B117</f>
        <v>1.8509127789046755E-2</v>
      </c>
      <c r="C113" s="2">
        <f>(bitcoin_futures!D118-bitcoin_futures!D117)/bitcoin_futures!D117</f>
        <v>1.9665012541591316E-2</v>
      </c>
      <c r="D113" s="2">
        <f t="shared" si="1"/>
        <v>1.1558847525445608E-3</v>
      </c>
    </row>
    <row r="114" spans="1:4">
      <c r="A114" t="s">
        <v>138</v>
      </c>
      <c r="B114" s="2">
        <f>(bitcoin_futures!B119-bitcoin_futures!B118)/bitcoin_futures!B118</f>
        <v>1.2447099825740602E-2</v>
      </c>
      <c r="C114" s="2">
        <f>(bitcoin_futures!D119-bitcoin_futures!D118)/bitcoin_futures!D118</f>
        <v>8.8284084797448821E-3</v>
      </c>
      <c r="D114" s="2">
        <f t="shared" si="1"/>
        <v>-3.6186913459957202E-3</v>
      </c>
    </row>
    <row r="115" spans="1:4">
      <c r="A115" t="s">
        <v>139</v>
      </c>
      <c r="B115" s="2">
        <f>(bitcoin_futures!B120-bitcoin_futures!B119)/bitcoin_futures!B119</f>
        <v>-1.2539955741332803E-2</v>
      </c>
      <c r="C115" s="2">
        <f>(bitcoin_futures!D120-bitcoin_futures!D119)/bitcoin_futures!D119</f>
        <v>-3.9553402015973325E-3</v>
      </c>
      <c r="D115" s="2">
        <f t="shared" si="1"/>
        <v>8.5846155397354702E-3</v>
      </c>
    </row>
    <row r="116" spans="1:4">
      <c r="A116" t="s">
        <v>140</v>
      </c>
      <c r="B116" s="2">
        <f>(bitcoin_futures!B121-bitcoin_futures!B120)/bitcoin_futures!B120</f>
        <v>-1.8426294820717004E-2</v>
      </c>
      <c r="C116" s="2">
        <f>(bitcoin_futures!D121-bitcoin_futures!D120)/bitcoin_futures!D120</f>
        <v>-2.443368200328646E-2</v>
      </c>
      <c r="D116" s="2">
        <f t="shared" si="1"/>
        <v>-6.0073871825694555E-3</v>
      </c>
    </row>
    <row r="117" spans="1:4">
      <c r="A117" t="s">
        <v>141</v>
      </c>
      <c r="B117" s="2">
        <f>(bitcoin_futures!B122-bitcoin_futures!B121)/bitcoin_futures!B121</f>
        <v>4.3125317097920269E-3</v>
      </c>
      <c r="C117" s="2">
        <f>(bitcoin_futures!D122-bitcoin_futures!D121)/bitcoin_futures!D121</f>
        <v>8.0389531598849071E-3</v>
      </c>
      <c r="D117" s="2">
        <f t="shared" si="1"/>
        <v>3.7264214500928802E-3</v>
      </c>
    </row>
    <row r="118" spans="1:4">
      <c r="A118" t="s">
        <v>142</v>
      </c>
      <c r="B118" s="2">
        <f>(bitcoin_futures!B123-bitcoin_futures!B122)/bitcoin_futures!B122</f>
        <v>-2.9300328365749018E-2</v>
      </c>
      <c r="C118" s="2">
        <f>(bitcoin_futures!D123-bitcoin_futures!D122)/bitcoin_futures!D122</f>
        <v>-3.3992137886546536E-2</v>
      </c>
      <c r="D118" s="2">
        <f t="shared" si="1"/>
        <v>-4.6918095207975179E-3</v>
      </c>
    </row>
    <row r="119" spans="1:4">
      <c r="A119" t="s">
        <v>143</v>
      </c>
      <c r="B119" s="2">
        <f>(bitcoin_futures!B124-bitcoin_futures!B123)/bitcoin_futures!B123</f>
        <v>5.2042674993502797E-4</v>
      </c>
      <c r="C119" s="2">
        <f>(bitcoin_futures!D124-bitcoin_futures!D123)/bitcoin_futures!D123</f>
        <v>1.6961959868984099E-2</v>
      </c>
      <c r="D119" s="2">
        <f t="shared" si="1"/>
        <v>1.644153311904907E-2</v>
      </c>
    </row>
    <row r="120" spans="1:4">
      <c r="A120" t="s">
        <v>144</v>
      </c>
      <c r="B120" s="2">
        <f>(bitcoin_futures!B125-bitcoin_futures!B124)/bitcoin_futures!B124</f>
        <v>-1.4304291287386325E-2</v>
      </c>
      <c r="C120" s="2">
        <f>(bitcoin_futures!D125-bitcoin_futures!D124)/bitcoin_futures!D124</f>
        <v>-2.4995040869520847E-2</v>
      </c>
      <c r="D120" s="2">
        <f t="shared" si="1"/>
        <v>-1.0690749582134522E-2</v>
      </c>
    </row>
    <row r="121" spans="1:4">
      <c r="A121" t="s">
        <v>145</v>
      </c>
      <c r="B121" s="2">
        <f>(bitcoin_futures!B126-bitcoin_futures!B125)/bitcoin_futures!B125</f>
        <v>-1.5831134564643839E-2</v>
      </c>
      <c r="C121" s="2">
        <f>(bitcoin_futures!D126-bitcoin_futures!D125)/bitcoin_futures!D125</f>
        <v>-1.9082814687055059E-2</v>
      </c>
      <c r="D121" s="2">
        <f t="shared" si="1"/>
        <v>-3.2516801224112199E-3</v>
      </c>
    </row>
    <row r="122" spans="1:4">
      <c r="A122" t="s">
        <v>146</v>
      </c>
      <c r="B122" s="2">
        <f>(bitcoin_futures!B127-bitcoin_futures!B126)/bitcoin_futures!B126</f>
        <v>1.8230563002680958E-2</v>
      </c>
      <c r="C122" s="2">
        <f>(bitcoin_futures!D127-bitcoin_futures!D126)/bitcoin_futures!D126</f>
        <v>2.0465722818302744E-2</v>
      </c>
      <c r="D122" s="2">
        <f t="shared" si="1"/>
        <v>2.2351598156217858E-3</v>
      </c>
    </row>
    <row r="123" spans="1:4">
      <c r="A123" t="s">
        <v>147</v>
      </c>
      <c r="B123" s="2">
        <f>(bitcoin_futures!B128-bitcoin_futures!B127)/bitcoin_futures!B127</f>
        <v>-3.5281727224855092E-2</v>
      </c>
      <c r="C123" s="2">
        <f>(bitcoin_futures!D128-bitcoin_futures!D127)/bitcoin_futures!D127</f>
        <v>-3.5439127441175812E-2</v>
      </c>
      <c r="D123" s="2">
        <f t="shared" si="1"/>
        <v>-1.5740021632072027E-4</v>
      </c>
    </row>
    <row r="124" spans="1:4">
      <c r="A124" t="s">
        <v>148</v>
      </c>
      <c r="B124" s="2">
        <f>(bitcoin_futures!B129-bitcoin_futures!B128)/bitcoin_futures!B128</f>
        <v>0</v>
      </c>
      <c r="C124" s="2">
        <f>(bitcoin_futures!D129-bitcoin_futures!D128)/bitcoin_futures!D128</f>
        <v>7.1409094748768097E-3</v>
      </c>
      <c r="D124" s="2">
        <f t="shared" si="1"/>
        <v>7.1409094748768097E-3</v>
      </c>
    </row>
    <row r="125" spans="1:4">
      <c r="A125" t="s">
        <v>149</v>
      </c>
      <c r="B125" s="2">
        <f>(bitcoin_futures!B130-bitcoin_futures!B129)/bitcoin_futures!B129</f>
        <v>1.0917030567685551E-2</v>
      </c>
      <c r="C125" s="2">
        <f>(bitcoin_futures!D130-bitcoin_futures!D129)/bitcoin_futures!D129</f>
        <v>1.4247779383134245E-3</v>
      </c>
      <c r="D125" s="2">
        <f t="shared" si="1"/>
        <v>-9.492252629372127E-3</v>
      </c>
    </row>
    <row r="126" spans="1:4">
      <c r="A126" t="s">
        <v>150</v>
      </c>
      <c r="B126" s="2">
        <f>(bitcoin_futures!B131-bitcoin_futures!B130)/bitcoin_futures!B130</f>
        <v>-1.2419006479481664E-2</v>
      </c>
      <c r="C126" s="2">
        <f>(bitcoin_futures!D131-bitcoin_futures!D130)/bitcoin_futures!D130</f>
        <v>-1.3996721252919874E-2</v>
      </c>
      <c r="D126" s="2">
        <f t="shared" si="1"/>
        <v>-1.5777147734382102E-3</v>
      </c>
    </row>
    <row r="127" spans="1:4">
      <c r="A127" t="s">
        <v>151</v>
      </c>
      <c r="B127" s="2">
        <f>(bitcoin_futures!B132-bitcoin_futures!B131)/bitcoin_futures!B131</f>
        <v>-7.6954620010934879E-2</v>
      </c>
      <c r="C127" s="2">
        <f>(bitcoin_futures!D132-bitcoin_futures!D131)/bitcoin_futures!D131</f>
        <v>-6.3811189220663173E-2</v>
      </c>
      <c r="D127" s="2">
        <f t="shared" si="1"/>
        <v>1.3143430790271707E-2</v>
      </c>
    </row>
    <row r="128" spans="1:4">
      <c r="A128" t="s">
        <v>152</v>
      </c>
      <c r="B128" s="2">
        <f>(bitcoin_futures!B133-bitcoin_futures!B132)/bitcoin_futures!B132</f>
        <v>4.5461276469717059E-2</v>
      </c>
      <c r="C128" s="2">
        <f>(bitcoin_futures!D133-bitcoin_futures!D132)/bitcoin_futures!D132</f>
        <v>3.3451086548613174E-2</v>
      </c>
      <c r="D128" s="2">
        <f t="shared" si="1"/>
        <v>-1.2010189921103885E-2</v>
      </c>
    </row>
    <row r="129" spans="1:4">
      <c r="A129" t="s">
        <v>153</v>
      </c>
      <c r="B129" s="2">
        <f>(bitcoin_futures!B134-bitcoin_futures!B133)/bitcoin_futures!B133</f>
        <v>-1.6713881019829926E-2</v>
      </c>
      <c r="C129" s="2">
        <f>(bitcoin_futures!D134-bitcoin_futures!D133)/bitcoin_futures!D133</f>
        <v>-1.8583155440580836E-2</v>
      </c>
      <c r="D129" s="2">
        <f t="shared" si="1"/>
        <v>-1.8692744207509104E-3</v>
      </c>
    </row>
    <row r="130" spans="1:4">
      <c r="A130" t="s">
        <v>154</v>
      </c>
      <c r="B130" s="2">
        <f>(bitcoin_futures!B135-bitcoin_futures!B134)/bitcoin_futures!B134</f>
        <v>7.7787381158166526E-3</v>
      </c>
      <c r="C130" s="2">
        <f>(bitcoin_futures!D135-bitcoin_futures!D134)/bitcoin_futures!D134</f>
        <v>1.1185815502536162E-2</v>
      </c>
      <c r="D130" s="2">
        <f t="shared" ref="D130:D193" si="2">C130-B130</f>
        <v>3.4070773867195094E-3</v>
      </c>
    </row>
    <row r="131" spans="1:4">
      <c r="A131" t="s">
        <v>155</v>
      </c>
      <c r="B131" s="2">
        <f>(bitcoin_futures!B136-bitcoin_futures!B135)/bitcoin_futures!B135</f>
        <v>-2.4013722126929572E-2</v>
      </c>
      <c r="C131" s="2">
        <f>(bitcoin_futures!D136-bitcoin_futures!D135)/bitcoin_futures!D135</f>
        <v>-1.8866239954100108E-2</v>
      </c>
      <c r="D131" s="2">
        <f t="shared" si="2"/>
        <v>5.1474821728294644E-3</v>
      </c>
    </row>
    <row r="132" spans="1:4">
      <c r="A132" t="s">
        <v>156</v>
      </c>
      <c r="B132" s="2">
        <f>(bitcoin_futures!B137-bitcoin_futures!B136)/bitcoin_futures!B136</f>
        <v>5.4481546572934955E-2</v>
      </c>
      <c r="C132" s="2">
        <f>(bitcoin_futures!D137-bitcoin_futures!D136)/bitcoin_futures!D136</f>
        <v>4.9302032465680129E-2</v>
      </c>
      <c r="D132" s="2">
        <f t="shared" si="2"/>
        <v>-5.1795141072548262E-3</v>
      </c>
    </row>
    <row r="133" spans="1:4">
      <c r="A133" t="s">
        <v>157</v>
      </c>
      <c r="B133" s="2">
        <f>(bitcoin_futures!B138-bitcoin_futures!B137)/bitcoin_futures!B137</f>
        <v>-2.1666666666666699E-2</v>
      </c>
      <c r="C133" s="2">
        <f>(bitcoin_futures!D138-bitcoin_futures!D137)/bitcoin_futures!D137</f>
        <v>-2.0756637317021473E-2</v>
      </c>
      <c r="D133" s="2">
        <f t="shared" si="2"/>
        <v>9.1002934964522567E-4</v>
      </c>
    </row>
    <row r="134" spans="1:4">
      <c r="A134" t="s">
        <v>158</v>
      </c>
      <c r="B134" s="2">
        <f>(bitcoin_futures!B139-bitcoin_futures!B138)/bitcoin_futures!B138</f>
        <v>-2.2146507666098842E-2</v>
      </c>
      <c r="C134" s="2">
        <f>(bitcoin_futures!D139-bitcoin_futures!D138)/bitcoin_futures!D138</f>
        <v>-3.3622850439534571E-2</v>
      </c>
      <c r="D134" s="2">
        <f t="shared" si="2"/>
        <v>-1.1476342773435729E-2</v>
      </c>
    </row>
    <row r="135" spans="1:4">
      <c r="A135" t="s">
        <v>159</v>
      </c>
      <c r="B135" s="2">
        <f>(bitcoin_futures!B140-bitcoin_futures!B139)/bitcoin_futures!B139</f>
        <v>0</v>
      </c>
      <c r="C135" s="2">
        <f>(bitcoin_futures!D140-bitcoin_futures!D139)/bitcoin_futures!D139</f>
        <v>-2.600495307002873E-2</v>
      </c>
      <c r="D135" s="2">
        <f t="shared" si="2"/>
        <v>-2.600495307002873E-2</v>
      </c>
    </row>
    <row r="136" spans="1:4">
      <c r="A136" t="s">
        <v>160</v>
      </c>
      <c r="B136" s="2">
        <f>(bitcoin_futures!B141-bitcoin_futures!B140)/bitcoin_futures!B140</f>
        <v>-6.5040650406503919E-2</v>
      </c>
      <c r="C136" s="2">
        <f>(bitcoin_futures!D141-bitcoin_futures!D140)/bitcoin_futures!D140</f>
        <v>-3.1102813066746206E-2</v>
      </c>
      <c r="D136" s="2">
        <f t="shared" si="2"/>
        <v>3.3937837339757713E-2</v>
      </c>
    </row>
    <row r="137" spans="1:4">
      <c r="A137" t="s">
        <v>161</v>
      </c>
      <c r="B137" s="2">
        <f>(bitcoin_futures!B142-bitcoin_futures!B141)/bitcoin_futures!B141</f>
        <v>-1.2422360248449146E-3</v>
      </c>
      <c r="C137" s="2">
        <f>(bitcoin_futures!D142-bitcoin_futures!D141)/bitcoin_futures!D141</f>
        <v>-3.8534592336384229E-3</v>
      </c>
      <c r="D137" s="2">
        <f t="shared" si="2"/>
        <v>-2.6112232087935083E-3</v>
      </c>
    </row>
    <row r="138" spans="1:4">
      <c r="A138" t="s">
        <v>162</v>
      </c>
      <c r="B138" s="2">
        <f>(bitcoin_futures!B143-bitcoin_futures!B142)/bitcoin_futures!B142</f>
        <v>2.48756218905474E-2</v>
      </c>
      <c r="C138" s="2">
        <f>(bitcoin_futures!D143-bitcoin_futures!D142)/bitcoin_futures!D142</f>
        <v>2.6007457591363924E-2</v>
      </c>
      <c r="D138" s="2">
        <f t="shared" si="2"/>
        <v>1.131835700816524E-3</v>
      </c>
    </row>
    <row r="139" spans="1:4">
      <c r="A139" t="s">
        <v>163</v>
      </c>
      <c r="B139" s="2">
        <f>(bitcoin_futures!B144-bitcoin_futures!B143)/bitcoin_futures!B143</f>
        <v>-8.7985436893203619E-3</v>
      </c>
      <c r="C139" s="2">
        <f>(bitcoin_futures!D144-bitcoin_futures!D143)/bitcoin_futures!D143</f>
        <v>-5.5112114142512394E-3</v>
      </c>
      <c r="D139" s="2">
        <f t="shared" si="2"/>
        <v>3.2873322750691224E-3</v>
      </c>
    </row>
    <row r="140" spans="1:4">
      <c r="A140" t="s">
        <v>164</v>
      </c>
      <c r="B140" s="2">
        <f>(bitcoin_futures!B145-bitcoin_futures!B144)/bitcoin_futures!B144</f>
        <v>9.1827364554640761E-4</v>
      </c>
      <c r="C140" s="2">
        <f>(bitcoin_futures!D145-bitcoin_futures!D144)/bitcoin_futures!D144</f>
        <v>1.8802003969234755E-3</v>
      </c>
      <c r="D140" s="2">
        <f t="shared" si="2"/>
        <v>9.6192675137706787E-4</v>
      </c>
    </row>
    <row r="141" spans="1:4">
      <c r="A141" t="s">
        <v>165</v>
      </c>
      <c r="B141" s="2">
        <f>(bitcoin_futures!B146-bitcoin_futures!B145)/bitcoin_futures!B145</f>
        <v>4.5871559633027083E-3</v>
      </c>
      <c r="C141" s="2">
        <f>(bitcoin_futures!D146-bitcoin_futures!D145)/bitcoin_futures!D145</f>
        <v>6.303109258294296E-3</v>
      </c>
      <c r="D141" s="2">
        <f t="shared" si="2"/>
        <v>1.7159532949915877E-3</v>
      </c>
    </row>
    <row r="142" spans="1:4">
      <c r="A142" t="s">
        <v>166</v>
      </c>
      <c r="B142" s="2">
        <f>(bitcoin_futures!B147-bitcoin_futures!B146)/bitcoin_futures!B146</f>
        <v>0.10045662100456612</v>
      </c>
      <c r="C142" s="2">
        <f>(bitcoin_futures!D147-bitcoin_futures!D146)/bitcoin_futures!D146</f>
        <v>9.7388926183011412E-2</v>
      </c>
      <c r="D142" s="2">
        <f t="shared" si="2"/>
        <v>-3.067694821554709E-3</v>
      </c>
    </row>
    <row r="143" spans="1:4">
      <c r="A143" t="s">
        <v>167</v>
      </c>
      <c r="B143" s="2">
        <f>(bitcoin_futures!B148-bitcoin_futures!B147)/bitcoin_futures!B147</f>
        <v>2.8215767634854859E-2</v>
      </c>
      <c r="C143" s="2">
        <f>(bitcoin_futures!D148-bitcoin_futures!D147)/bitcoin_futures!D147</f>
        <v>2.1472785875052202E-2</v>
      </c>
      <c r="D143" s="2">
        <f t="shared" si="2"/>
        <v>-6.7429817598026569E-3</v>
      </c>
    </row>
    <row r="144" spans="1:4">
      <c r="A144" t="s">
        <v>168</v>
      </c>
      <c r="B144" s="2">
        <f>(bitcoin_futures!B149-bitcoin_futures!B148)/bitcoin_futures!B148</f>
        <v>-8.8781275221952727E-3</v>
      </c>
      <c r="C144" s="2">
        <f>(bitcoin_futures!D149-bitcoin_futures!D148)/bitcoin_futures!D148</f>
        <v>-4.6957176791752615E-3</v>
      </c>
      <c r="D144" s="2">
        <f t="shared" si="2"/>
        <v>4.1824098430200112E-3</v>
      </c>
    </row>
    <row r="145" spans="1:4">
      <c r="A145" t="s">
        <v>169</v>
      </c>
      <c r="B145" s="2">
        <f>(bitcoin_futures!B150-bitcoin_futures!B149)/bitcoin_futures!B149</f>
        <v>-1.6829533116178189E-2</v>
      </c>
      <c r="C145" s="2">
        <f>(bitcoin_futures!D150-bitcoin_futures!D149)/bitcoin_futures!D149</f>
        <v>-1.7345379629761463E-2</v>
      </c>
      <c r="D145" s="2">
        <f t="shared" si="2"/>
        <v>-5.1584651358327349E-4</v>
      </c>
    </row>
    <row r="146" spans="1:4">
      <c r="A146" t="s">
        <v>170</v>
      </c>
      <c r="B146" s="2">
        <f>(bitcoin_futures!B151-bitcoin_futures!B150)/bitcoin_futures!B150</f>
        <v>6.0187741579237987E-2</v>
      </c>
      <c r="C146" s="2">
        <f>(bitcoin_futures!D151-bitcoin_futures!D150)/bitcoin_futures!D150</f>
        <v>5.7292286609117241E-2</v>
      </c>
      <c r="D146" s="2">
        <f t="shared" si="2"/>
        <v>-2.8954549701207463E-3</v>
      </c>
    </row>
    <row r="147" spans="1:4">
      <c r="A147" t="s">
        <v>171</v>
      </c>
      <c r="B147" s="2">
        <f>(bitcoin_futures!B152-bitcoin_futures!B151)/bitcoin_futures!B151</f>
        <v>1.3802083333333364E-2</v>
      </c>
      <c r="C147" s="2">
        <f>(bitcoin_futures!D152-bitcoin_futures!D151)/bitcoin_futures!D151</f>
        <v>1.0257648152378219E-2</v>
      </c>
      <c r="D147" s="2">
        <f t="shared" si="2"/>
        <v>-3.5444351809551453E-3</v>
      </c>
    </row>
    <row r="148" spans="1:4">
      <c r="A148" t="s">
        <v>172</v>
      </c>
      <c r="B148" s="2">
        <f>(bitcoin_futures!B153-bitcoin_futures!B152)/bitcoin_futures!B152</f>
        <v>-4.0842537888517758E-2</v>
      </c>
      <c r="C148" s="2">
        <f>(bitcoin_futures!D153-bitcoin_futures!D152)/bitcoin_futures!D152</f>
        <v>-2.9629585954940592E-2</v>
      </c>
      <c r="D148" s="2">
        <f t="shared" si="2"/>
        <v>1.1212951933577166E-2</v>
      </c>
    </row>
    <row r="149" spans="1:4">
      <c r="A149" t="s">
        <v>173</v>
      </c>
      <c r="B149" s="2">
        <f>(bitcoin_futures!B154-bitcoin_futures!B153)/bitcoin_futures!B153</f>
        <v>2.1424745581145764E-3</v>
      </c>
      <c r="C149" s="2">
        <f>(bitcoin_futures!D154-bitcoin_futures!D153)/bitcoin_futures!D153</f>
        <v>7.2199446070900729E-4</v>
      </c>
      <c r="D149" s="2">
        <f t="shared" si="2"/>
        <v>-1.4204800974055691E-3</v>
      </c>
    </row>
    <row r="150" spans="1:4">
      <c r="A150" t="s">
        <v>174</v>
      </c>
      <c r="B150" s="2">
        <f>(bitcoin_futures!B155-bitcoin_futures!B154)/bitcoin_futures!B154</f>
        <v>-1.5766969535008106E-2</v>
      </c>
      <c r="C150" s="2">
        <f>(bitcoin_futures!D155-bitcoin_futures!D154)/bitcoin_futures!D154</f>
        <v>-1.7304588134681866E-2</v>
      </c>
      <c r="D150" s="2">
        <f t="shared" si="2"/>
        <v>-1.5376185996737596E-3</v>
      </c>
    </row>
    <row r="151" spans="1:4">
      <c r="A151" t="s">
        <v>175</v>
      </c>
      <c r="B151" s="2">
        <f>(bitcoin_futures!B156-bitcoin_futures!B155)/bitcoin_futures!B155</f>
        <v>5.3217485745316345E-2</v>
      </c>
      <c r="C151" s="2">
        <f>(bitcoin_futures!D156-bitcoin_futures!D155)/bitcoin_futures!D155</f>
        <v>4.7532053683209639E-2</v>
      </c>
      <c r="D151" s="2">
        <f t="shared" si="2"/>
        <v>-5.6854320621067059E-3</v>
      </c>
    </row>
    <row r="152" spans="1:4">
      <c r="A152" t="s">
        <v>176</v>
      </c>
      <c r="B152" s="2">
        <f>(bitcoin_futures!B157-bitcoin_futures!B156)/bitcoin_futures!B156</f>
        <v>-1.160092807424583E-2</v>
      </c>
      <c r="C152" s="2">
        <f>(bitcoin_futures!D157-bitcoin_futures!D156)/bitcoin_futures!D156</f>
        <v>-6.1300959961944389E-3</v>
      </c>
      <c r="D152" s="2">
        <f t="shared" si="2"/>
        <v>5.470832078051391E-3</v>
      </c>
    </row>
    <row r="153" spans="1:4">
      <c r="A153" t="s">
        <v>177</v>
      </c>
      <c r="B153" s="2">
        <f>(bitcoin_futures!B158-bitcoin_futures!B157)/bitcoin_futures!B157</f>
        <v>-2.0605112154408089E-2</v>
      </c>
      <c r="C153" s="2">
        <f>(bitcoin_futures!D158-bitcoin_futures!D157)/bitcoin_futures!D157</f>
        <v>-2.4165247414299984E-2</v>
      </c>
      <c r="D153" s="2">
        <f t="shared" si="2"/>
        <v>-3.5601352598918952E-3</v>
      </c>
    </row>
    <row r="154" spans="1:4">
      <c r="A154" t="s">
        <v>178</v>
      </c>
      <c r="B154" s="2">
        <f>(bitcoin_futures!B159-bitcoin_futures!B158)/bitcoin_futures!B158</f>
        <v>-9.8535286284952717E-3</v>
      </c>
      <c r="C154" s="2">
        <f>(bitcoin_futures!D159-bitcoin_futures!D158)/bitcoin_futures!D158</f>
        <v>1.2397417979997517E-3</v>
      </c>
      <c r="D154" s="2">
        <f t="shared" si="2"/>
        <v>1.1093270426495024E-2</v>
      </c>
    </row>
    <row r="155" spans="1:4">
      <c r="A155" t="s">
        <v>179</v>
      </c>
      <c r="B155" s="2">
        <f>(bitcoin_futures!B160-bitcoin_futures!B159)/bitcoin_futures!B159</f>
        <v>-2.9854760623991377E-2</v>
      </c>
      <c r="C155" s="2">
        <f>(bitcoin_futures!D160-bitcoin_futures!D159)/bitcoin_futures!D159</f>
        <v>-4.0093966437520966E-2</v>
      </c>
      <c r="D155" s="2">
        <f t="shared" si="2"/>
        <v>-1.0239205813529589E-2</v>
      </c>
    </row>
    <row r="156" spans="1:4">
      <c r="A156" t="s">
        <v>180</v>
      </c>
      <c r="B156" s="2">
        <f>(bitcoin_futures!B161-bitcoin_futures!B160)/bitcoin_futures!B160</f>
        <v>-1.2752980316052145E-2</v>
      </c>
      <c r="C156" s="2">
        <f>(bitcoin_futures!D161-bitcoin_futures!D160)/bitcoin_futures!D160</f>
        <v>-8.3013014099319465E-3</v>
      </c>
      <c r="D156" s="2">
        <f t="shared" si="2"/>
        <v>4.4516789061201986E-3</v>
      </c>
    </row>
    <row r="157" spans="1:4">
      <c r="A157" t="s">
        <v>181</v>
      </c>
      <c r="B157" s="2">
        <f>(bitcoin_futures!B162-bitcoin_futures!B161)/bitcoin_futures!B161</f>
        <v>-0.14406065711878682</v>
      </c>
      <c r="C157" s="2">
        <f>(bitcoin_futures!D162-bitcoin_futures!D161)/bitcoin_futures!D161</f>
        <v>-0.15250454511157843</v>
      </c>
      <c r="D157" s="2">
        <f t="shared" si="2"/>
        <v>-8.44388799279161E-3</v>
      </c>
    </row>
    <row r="158" spans="1:4">
      <c r="A158" t="s">
        <v>182</v>
      </c>
      <c r="B158" s="2">
        <f>(bitcoin_futures!B163-bitcoin_futures!B162)/bitcoin_futures!B162</f>
        <v>6.1023622047244194E-2</v>
      </c>
      <c r="C158" s="2">
        <f>(bitcoin_futures!D163-bitcoin_futures!D162)/bitcoin_futures!D162</f>
        <v>6.6832379692888924E-2</v>
      </c>
      <c r="D158" s="2">
        <f t="shared" si="2"/>
        <v>5.8087576456447299E-3</v>
      </c>
    </row>
    <row r="159" spans="1:4">
      <c r="A159" t="s">
        <v>183</v>
      </c>
      <c r="B159" s="2">
        <f>(bitcoin_futures!B164-bitcoin_futures!B163)/bitcoin_futures!B163</f>
        <v>-3.5559678416821339E-2</v>
      </c>
      <c r="C159" s="2">
        <f>(bitcoin_futures!D164-bitcoin_futures!D163)/bitcoin_futures!D163</f>
        <v>-3.0916221378557658E-2</v>
      </c>
      <c r="D159" s="2">
        <f t="shared" si="2"/>
        <v>4.6434570382636806E-3</v>
      </c>
    </row>
    <row r="160" spans="1:4">
      <c r="A160" t="s">
        <v>184</v>
      </c>
      <c r="B160" s="2">
        <f>(bitcoin_futures!B165-bitcoin_futures!B164)/bitcoin_futures!B164</f>
        <v>8.6245591535748678E-2</v>
      </c>
      <c r="C160" s="2">
        <f>(bitcoin_futures!D165-bitcoin_futures!D164)/bitcoin_futures!D164</f>
        <v>8.6580088944526984E-2</v>
      </c>
      <c r="D160" s="2">
        <f t="shared" si="2"/>
        <v>3.3449740877830592E-4</v>
      </c>
    </row>
    <row r="161" spans="1:4">
      <c r="A161" t="s">
        <v>185</v>
      </c>
      <c r="B161" s="2">
        <f>(bitcoin_futures!B166-bitcoin_futures!B165)/bitcoin_futures!B165</f>
        <v>2.1251475796930309E-2</v>
      </c>
      <c r="C161" s="2">
        <f>(bitcoin_futures!D166-bitcoin_futures!D165)/bitcoin_futures!D165</f>
        <v>1.4203803833322986E-2</v>
      </c>
      <c r="D161" s="2">
        <f t="shared" si="2"/>
        <v>-7.0476719636073226E-3</v>
      </c>
    </row>
    <row r="162" spans="1:4">
      <c r="A162" t="s">
        <v>186</v>
      </c>
      <c r="B162" s="2">
        <f>(bitcoin_futures!B167-bitcoin_futures!B166)/bitcoin_futures!B166</f>
        <v>-2.7745664739884417E-2</v>
      </c>
      <c r="C162" s="2">
        <f>(bitcoin_futures!D167-bitcoin_futures!D166)/bitcoin_futures!D166</f>
        <v>-2.4194274504659805E-2</v>
      </c>
      <c r="D162" s="2">
        <f t="shared" si="2"/>
        <v>3.5513902352246121E-3</v>
      </c>
    </row>
    <row r="163" spans="1:4">
      <c r="A163" t="s">
        <v>187</v>
      </c>
      <c r="B163" s="2">
        <f>(bitcoin_futures!B168-bitcoin_futures!B167)/bitcoin_futures!B167</f>
        <v>2.9726516052318668E-2</v>
      </c>
      <c r="C163" s="2">
        <f>(bitcoin_futures!D168-bitcoin_futures!D167)/bitcoin_futures!D167</f>
        <v>2.7860934554629017E-2</v>
      </c>
      <c r="D163" s="2">
        <f t="shared" si="2"/>
        <v>-1.8655814976896515E-3</v>
      </c>
    </row>
    <row r="164" spans="1:4">
      <c r="A164" t="s">
        <v>188</v>
      </c>
      <c r="B164" s="2">
        <f>(bitcoin_futures!B169-bitcoin_futures!B168)/bitcoin_futures!B168</f>
        <v>-3.1177829099307108E-2</v>
      </c>
      <c r="C164" s="2">
        <f>(bitcoin_futures!D169-bitcoin_futures!D168)/bitcoin_futures!D168</f>
        <v>-2.9101765338099116E-2</v>
      </c>
      <c r="D164" s="2">
        <f t="shared" si="2"/>
        <v>2.076063761207992E-3</v>
      </c>
    </row>
    <row r="165" spans="1:4">
      <c r="A165" t="s">
        <v>189</v>
      </c>
      <c r="B165" s="2">
        <f>(bitcoin_futures!B170-bitcoin_futures!B169)/bitcoin_futures!B169</f>
        <v>-3.1585220500596013E-2</v>
      </c>
      <c r="C165" s="2">
        <f>(bitcoin_futures!D170-bitcoin_futures!D169)/bitcoin_futures!D169</f>
        <v>-2.9419808238197818E-2</v>
      </c>
      <c r="D165" s="2">
        <f t="shared" si="2"/>
        <v>2.1654122623981954E-3</v>
      </c>
    </row>
    <row r="166" spans="1:4">
      <c r="A166" t="s">
        <v>190</v>
      </c>
      <c r="B166" s="2">
        <f>(bitcoin_futures!B171-bitcoin_futures!B170)/bitcoin_futures!B170</f>
        <v>4.7076923076923113E-2</v>
      </c>
      <c r="C166" s="2">
        <f>(bitcoin_futures!D171-bitcoin_futures!D170)/bitcoin_futures!D170</f>
        <v>4.3563310087914947E-2</v>
      </c>
      <c r="D166" s="2">
        <f t="shared" si="2"/>
        <v>-3.5136129890081663E-3</v>
      </c>
    </row>
    <row r="167" spans="1:4">
      <c r="A167" t="s">
        <v>191</v>
      </c>
      <c r="B167" s="2">
        <f>(bitcoin_futures!B172-bitcoin_futures!B171)/bitcoin_futures!B171</f>
        <v>-1.2048192771084446E-2</v>
      </c>
      <c r="C167" s="2">
        <f>(bitcoin_futures!D172-bitcoin_futures!D171)/bitcoin_futures!D171</f>
        <v>-1.1671115701309513E-2</v>
      </c>
      <c r="D167" s="2">
        <f t="shared" si="2"/>
        <v>3.7707706977493233E-4</v>
      </c>
    </row>
    <row r="168" spans="1:4">
      <c r="A168" t="s">
        <v>192</v>
      </c>
      <c r="B168" s="2">
        <f>(bitcoin_futures!B173-bitcoin_futures!B172)/bitcoin_futures!B172</f>
        <v>8.9232599643070884E-3</v>
      </c>
      <c r="C168" s="2">
        <f>(bitcoin_futures!D173-bitcoin_futures!D172)/bitcoin_futures!D172</f>
        <v>6.6036440794300542E-3</v>
      </c>
      <c r="D168" s="2">
        <f t="shared" si="2"/>
        <v>-2.3196158848770342E-3</v>
      </c>
    </row>
    <row r="169" spans="1:4">
      <c r="A169" t="s">
        <v>193</v>
      </c>
      <c r="B169" s="2">
        <f>(bitcoin_futures!B174-bitcoin_futures!B173)/bitcoin_futures!B173</f>
        <v>3.5672169811320778E-2</v>
      </c>
      <c r="C169" s="2">
        <f>(bitcoin_futures!D174-bitcoin_futures!D173)/bitcoin_futures!D173</f>
        <v>2.967356652375339E-2</v>
      </c>
      <c r="D169" s="2">
        <f t="shared" si="2"/>
        <v>-5.9986032875673882E-3</v>
      </c>
    </row>
    <row r="170" spans="1:4">
      <c r="A170" t="s">
        <v>194</v>
      </c>
      <c r="B170" s="2">
        <f>(bitcoin_futures!B175-bitcoin_futures!B174)/bitcoin_futures!B174</f>
        <v>-2.2203245089666982E-2</v>
      </c>
      <c r="C170" s="2">
        <f>(bitcoin_futures!D175-bitcoin_futures!D174)/bitcoin_futures!D174</f>
        <v>-1.4040326429781862E-2</v>
      </c>
      <c r="D170" s="2">
        <f t="shared" si="2"/>
        <v>8.1629186598851204E-3</v>
      </c>
    </row>
    <row r="171" spans="1:4">
      <c r="A171" t="s">
        <v>195</v>
      </c>
      <c r="B171" s="2">
        <f>(bitcoin_futures!B176-bitcoin_futures!B175)/bitcoin_futures!B175</f>
        <v>5.6186317321688488E-2</v>
      </c>
      <c r="C171" s="2">
        <f>(bitcoin_futures!D176-bitcoin_futures!D175)/bitcoin_futures!D175</f>
        <v>5.4336624612719937E-2</v>
      </c>
      <c r="D171" s="2">
        <f t="shared" si="2"/>
        <v>-1.8496927089685505E-3</v>
      </c>
    </row>
    <row r="172" spans="1:4">
      <c r="A172" t="s">
        <v>196</v>
      </c>
      <c r="B172" s="2">
        <f>(bitcoin_futures!B177-bitcoin_futures!B176)/bitcoin_futures!B176</f>
        <v>-5.2370452039690665E-3</v>
      </c>
      <c r="C172" s="2">
        <f>(bitcoin_futures!D177-bitcoin_futures!D176)/bitcoin_futures!D176</f>
        <v>-1.0966545586901485E-3</v>
      </c>
      <c r="D172" s="2">
        <f t="shared" si="2"/>
        <v>4.1403906452789178E-3</v>
      </c>
    </row>
    <row r="173" spans="1:4">
      <c r="A173" t="s">
        <v>197</v>
      </c>
      <c r="B173" s="2">
        <f>(bitcoin_futures!B178-bitcoin_futures!B177)/bitcoin_futures!B177</f>
        <v>-1.9673039623164332E-2</v>
      </c>
      <c r="C173" s="2">
        <f>(bitcoin_futures!D178-bitcoin_futures!D177)/bitcoin_futures!D177</f>
        <v>-2.2762770754321052E-2</v>
      </c>
      <c r="D173" s="2">
        <f t="shared" si="2"/>
        <v>-3.0897311311567192E-3</v>
      </c>
    </row>
    <row r="174" spans="1:4">
      <c r="A174" t="s">
        <v>198</v>
      </c>
      <c r="B174" s="2">
        <f>(bitcoin_futures!B179-bitcoin_futures!B178)/bitcoin_futures!B178</f>
        <v>-5.2572074618428472E-2</v>
      </c>
      <c r="C174" s="2">
        <f>(bitcoin_futures!D179-bitcoin_futures!D178)/bitcoin_futures!D178</f>
        <v>-4.393530185116349E-2</v>
      </c>
      <c r="D174" s="2">
        <f t="shared" si="2"/>
        <v>8.6367727672649816E-3</v>
      </c>
    </row>
    <row r="175" spans="1:4">
      <c r="A175" t="s">
        <v>199</v>
      </c>
      <c r="B175" s="2">
        <f>(bitcoin_futures!B180-bitcoin_futures!B179)/bitcoin_futures!B179</f>
        <v>5.0715990453459002E-3</v>
      </c>
      <c r="C175" s="2">
        <f>(bitcoin_futures!D180-bitcoin_futures!D179)/bitcoin_futures!D179</f>
        <v>4.623038642569387E-4</v>
      </c>
      <c r="D175" s="2">
        <f t="shared" si="2"/>
        <v>-4.6092951810889618E-3</v>
      </c>
    </row>
    <row r="176" spans="1:4">
      <c r="A176" t="s">
        <v>200</v>
      </c>
      <c r="B176" s="2">
        <f>(bitcoin_futures!B181-bitcoin_futures!B180)/bitcoin_futures!B180</f>
        <v>-9.4983674680914308E-3</v>
      </c>
      <c r="C176" s="2">
        <f>(bitcoin_futures!D181-bitcoin_futures!D180)/bitcoin_futures!D180</f>
        <v>-7.1813506242344449E-3</v>
      </c>
      <c r="D176" s="2">
        <f t="shared" si="2"/>
        <v>2.3170168438569859E-3</v>
      </c>
    </row>
    <row r="177" spans="1:4">
      <c r="A177" t="s">
        <v>201</v>
      </c>
      <c r="B177" s="2">
        <f>(bitcoin_futures!B182-bitcoin_futures!B181)/bitcoin_futures!B181</f>
        <v>0</v>
      </c>
      <c r="C177" s="2">
        <f>(bitcoin_futures!D182-bitcoin_futures!D181)/bitcoin_futures!D181</f>
        <v>-8.0099215381982253E-3</v>
      </c>
      <c r="D177" s="2">
        <f t="shared" si="2"/>
        <v>-8.0099215381982253E-3</v>
      </c>
    </row>
    <row r="178" spans="1:4">
      <c r="A178" t="s">
        <v>202</v>
      </c>
      <c r="B178" s="2">
        <f>(bitcoin_futures!B183-bitcoin_futures!B182)/bitcoin_futures!B182</f>
        <v>-1.1687144141444429E-2</v>
      </c>
      <c r="C178" s="2">
        <f>(bitcoin_futures!D183-bitcoin_futures!D182)/bitcoin_futures!D182</f>
        <v>-7.9008113768947279E-3</v>
      </c>
      <c r="D178" s="2">
        <f t="shared" si="2"/>
        <v>3.7863327645497012E-3</v>
      </c>
    </row>
    <row r="179" spans="1:4">
      <c r="A179" t="s">
        <v>203</v>
      </c>
      <c r="B179" s="2">
        <f>(bitcoin_futures!B184-bitcoin_futures!B183)/bitcoin_futures!B183</f>
        <v>1.8192844147969158E-3</v>
      </c>
      <c r="C179" s="2">
        <f>(bitcoin_futures!D184-bitcoin_futures!D183)/bitcoin_futures!D183</f>
        <v>-2.2841202094120981E-3</v>
      </c>
      <c r="D179" s="2">
        <f t="shared" si="2"/>
        <v>-4.1034046242090141E-3</v>
      </c>
    </row>
    <row r="180" spans="1:4">
      <c r="A180" t="s">
        <v>204</v>
      </c>
      <c r="B180" s="2">
        <f>(bitcoin_futures!B185-bitcoin_futures!B184)/bitcoin_futures!B184</f>
        <v>-3.6016949152542305E-2</v>
      </c>
      <c r="C180" s="2">
        <f>(bitcoin_futures!D185-bitcoin_futures!D184)/bitcoin_futures!D184</f>
        <v>-2.9003609423313183E-2</v>
      </c>
      <c r="D180" s="2">
        <f t="shared" si="2"/>
        <v>7.0133397292291219E-3</v>
      </c>
    </row>
    <row r="181" spans="1:4">
      <c r="A181" t="s">
        <v>205</v>
      </c>
      <c r="B181" s="2">
        <f>(bitcoin_futures!B186-bitcoin_futures!B185)/bitcoin_futures!B185</f>
        <v>-4.5211930926216677E-2</v>
      </c>
      <c r="C181" s="2">
        <f>(bitcoin_futures!D186-bitcoin_futures!D185)/bitcoin_futures!D185</f>
        <v>-4.653388643697158E-2</v>
      </c>
      <c r="D181" s="2">
        <f t="shared" si="2"/>
        <v>-1.3219555107549033E-3</v>
      </c>
    </row>
    <row r="182" spans="1:4">
      <c r="A182" t="s">
        <v>206</v>
      </c>
      <c r="B182" s="2">
        <f>(bitcoin_futures!B187-bitcoin_futures!B186)/bitcoin_futures!B186</f>
        <v>6.9056231502795065E-2</v>
      </c>
      <c r="C182" s="2">
        <f>(bitcoin_futures!D187-bitcoin_futures!D186)/bitcoin_futures!D186</f>
        <v>6.1007147567506873E-2</v>
      </c>
      <c r="D182" s="2">
        <f t="shared" si="2"/>
        <v>-8.0490839352881927E-3</v>
      </c>
    </row>
    <row r="183" spans="1:4">
      <c r="A183" t="s">
        <v>207</v>
      </c>
      <c r="B183" s="2">
        <f>(bitcoin_futures!B188-bitcoin_futures!B187)/bitcoin_futures!B187</f>
        <v>1.5072285450630636E-2</v>
      </c>
      <c r="C183" s="2">
        <f>(bitcoin_futures!D188-bitcoin_futures!D187)/bitcoin_futures!D187</f>
        <v>1.4926292130720007E-2</v>
      </c>
      <c r="D183" s="2">
        <f t="shared" si="2"/>
        <v>-1.4599331991062975E-4</v>
      </c>
    </row>
    <row r="184" spans="1:4">
      <c r="A184" t="s">
        <v>208</v>
      </c>
      <c r="B184" s="2">
        <f>(bitcoin_futures!B189-bitcoin_futures!B188)/bitcoin_futures!B188</f>
        <v>-6.0606060606061465E-3</v>
      </c>
      <c r="C184" s="2">
        <f>(bitcoin_futures!D189-bitcoin_futures!D188)/bitcoin_futures!D188</f>
        <v>-2.5551300375893449E-3</v>
      </c>
      <c r="D184" s="2">
        <f t="shared" si="2"/>
        <v>3.5054760230168016E-3</v>
      </c>
    </row>
    <row r="185" spans="1:4">
      <c r="A185" t="s">
        <v>209</v>
      </c>
      <c r="B185" s="2">
        <f>(bitcoin_futures!B190-bitcoin_futures!B189)/bitcoin_futures!B189</f>
        <v>1.371951219512204E-2</v>
      </c>
      <c r="C185" s="2">
        <f>(bitcoin_futures!D190-bitcoin_futures!D189)/bitcoin_futures!D189</f>
        <v>1.3156456487402581E-2</v>
      </c>
      <c r="D185" s="2">
        <f t="shared" si="2"/>
        <v>-5.6305570771945923E-4</v>
      </c>
    </row>
    <row r="186" spans="1:4">
      <c r="A186" t="s">
        <v>210</v>
      </c>
      <c r="B186" s="2">
        <f>(bitcoin_futures!B191-bitcoin_futures!B190)/bitcoin_futures!B190</f>
        <v>2.3759398496240577E-2</v>
      </c>
      <c r="C186" s="2">
        <f>(bitcoin_futures!D191-bitcoin_futures!D190)/bitcoin_futures!D190</f>
        <v>2.7044781905081264E-2</v>
      </c>
      <c r="D186" s="2">
        <f t="shared" si="2"/>
        <v>3.2853834088406864E-3</v>
      </c>
    </row>
    <row r="187" spans="1:4">
      <c r="A187" t="s">
        <v>211</v>
      </c>
      <c r="B187" s="2">
        <f>(bitcoin_futures!B192-bitcoin_futures!B191)/bitcoin_futures!B191</f>
        <v>-3.1139835487661641E-2</v>
      </c>
      <c r="C187" s="2">
        <f>(bitcoin_futures!D192-bitcoin_futures!D191)/bitcoin_futures!D191</f>
        <v>-3.2674161881953601E-2</v>
      </c>
      <c r="D187" s="2">
        <f t="shared" si="2"/>
        <v>-1.5343263942919592E-3</v>
      </c>
    </row>
    <row r="188" spans="1:4">
      <c r="A188" t="s">
        <v>212</v>
      </c>
      <c r="B188" s="2">
        <f>(bitcoin_futures!B193-bitcoin_futures!B192)/bitcoin_futures!B192</f>
        <v>3.3959975742874612E-2</v>
      </c>
      <c r="C188" s="2">
        <f>(bitcoin_futures!D193-bitcoin_futures!D192)/bitcoin_futures!D192</f>
        <v>4.147631640146103E-2</v>
      </c>
      <c r="D188" s="2">
        <f t="shared" si="2"/>
        <v>7.5163406585864179E-3</v>
      </c>
    </row>
    <row r="189" spans="1:4">
      <c r="A189" t="s">
        <v>213</v>
      </c>
      <c r="B189" s="2">
        <f>(bitcoin_futures!B194-bitcoin_futures!B193)/bitcoin_futures!B193</f>
        <v>1.4662756598239634E-3</v>
      </c>
      <c r="C189" s="2">
        <f>(bitcoin_futures!D194-bitcoin_futures!D193)/bitcoin_futures!D193</f>
        <v>7.0684838947477908E-4</v>
      </c>
      <c r="D189" s="2">
        <f t="shared" si="2"/>
        <v>-7.5942727034918436E-4</v>
      </c>
    </row>
    <row r="190" spans="1:4">
      <c r="A190" t="s">
        <v>214</v>
      </c>
      <c r="B190" s="2">
        <f>(bitcoin_futures!B195-bitcoin_futures!B194)/bitcoin_futures!B194</f>
        <v>5.4465592972181537E-2</v>
      </c>
      <c r="C190" s="2">
        <f>(bitcoin_futures!D195-bitcoin_futures!D194)/bitcoin_futures!D194</f>
        <v>5.0534441559302076E-2</v>
      </c>
      <c r="D190" s="2">
        <f t="shared" si="2"/>
        <v>-3.9311514128794606E-3</v>
      </c>
    </row>
    <row r="191" spans="1:4">
      <c r="A191" t="s">
        <v>215</v>
      </c>
      <c r="B191" s="2">
        <f>(bitcoin_futures!B196-bitcoin_futures!B195)/bitcoin_futures!B195</f>
        <v>-5.8317134129408739E-3</v>
      </c>
      <c r="C191" s="2">
        <f>(bitcoin_futures!D196-bitcoin_futures!D195)/bitcoin_futures!D195</f>
        <v>-7.8385489144531979E-3</v>
      </c>
      <c r="D191" s="2">
        <f t="shared" si="2"/>
        <v>-2.0068355015123241E-3</v>
      </c>
    </row>
    <row r="192" spans="1:4">
      <c r="A192" t="s">
        <v>216</v>
      </c>
      <c r="B192" s="2">
        <f>(bitcoin_futures!B197-bitcoin_futures!B196)/bitcoin_futures!B196</f>
        <v>6.7039106145251959E-3</v>
      </c>
      <c r="C192" s="2">
        <f>(bitcoin_futures!D197-bitcoin_futures!D196)/bitcoin_futures!D196</f>
        <v>7.5408155562001287E-3</v>
      </c>
      <c r="D192" s="2">
        <f t="shared" si="2"/>
        <v>8.3690494167493277E-4</v>
      </c>
    </row>
    <row r="193" spans="1:4">
      <c r="A193" t="s">
        <v>217</v>
      </c>
      <c r="B193" s="2">
        <f>(bitcoin_futures!B198-bitcoin_futures!B197)/bitcoin_futures!B197</f>
        <v>1.6648168701442881E-2</v>
      </c>
      <c r="C193" s="2">
        <f>(bitcoin_futures!D198-bitcoin_futures!D197)/bitcoin_futures!D197</f>
        <v>8.0197530646084758E-3</v>
      </c>
      <c r="D193" s="2">
        <f t="shared" si="2"/>
        <v>-8.628415636834405E-3</v>
      </c>
    </row>
    <row r="194" spans="1:4">
      <c r="A194" t="s">
        <v>218</v>
      </c>
      <c r="B194" s="2">
        <f>(bitcoin_futures!B199-bitcoin_futures!B198)/bitcoin_futures!B198</f>
        <v>-1.8286026200873409E-2</v>
      </c>
      <c r="C194" s="2">
        <f>(bitcoin_futures!D199-bitcoin_futures!D198)/bitcoin_futures!D198</f>
        <v>-9.5226947412434867E-3</v>
      </c>
      <c r="D194" s="2">
        <f t="shared" ref="D194:D257" si="3">C194-B194</f>
        <v>8.7633314596299219E-3</v>
      </c>
    </row>
    <row r="195" spans="1:4">
      <c r="A195" t="s">
        <v>219</v>
      </c>
      <c r="B195" s="2">
        <f>(bitcoin_futures!B200-bitcoin_futures!B199)/bitcoin_futures!B199</f>
        <v>2.4186822351960093E-2</v>
      </c>
      <c r="C195" s="2">
        <f>(bitcoin_futures!D200-bitcoin_futures!D199)/bitcoin_futures!D199</f>
        <v>2.8960448442679167E-2</v>
      </c>
      <c r="D195" s="2">
        <f t="shared" si="3"/>
        <v>4.7736260907190742E-3</v>
      </c>
    </row>
    <row r="196" spans="1:4">
      <c r="A196" t="s">
        <v>220</v>
      </c>
      <c r="B196" s="2">
        <f>(bitcoin_futures!B201-bitcoin_futures!B200)/bitcoin_futures!B200</f>
        <v>1.4929424538544981E-2</v>
      </c>
      <c r="C196" s="2">
        <f>(bitcoin_futures!D201-bitcoin_futures!D200)/bitcoin_futures!D200</f>
        <v>1.0400346151035196E-2</v>
      </c>
      <c r="D196" s="2">
        <f t="shared" si="3"/>
        <v>-4.5290783875097853E-3</v>
      </c>
    </row>
    <row r="197" spans="1:4">
      <c r="A197" t="s">
        <v>221</v>
      </c>
      <c r="B197" s="2">
        <f>(bitcoin_futures!B202-bitcoin_futures!B201)/bitcoin_futures!B201</f>
        <v>-3.3698849959882267E-2</v>
      </c>
      <c r="C197" s="2">
        <f>(bitcoin_futures!D202-bitcoin_futures!D201)/bitcoin_futures!D201</f>
        <v>-3.6385386579346091E-2</v>
      </c>
      <c r="D197" s="2">
        <f t="shared" si="3"/>
        <v>-2.6865366194638238E-3</v>
      </c>
    </row>
    <row r="198" spans="1:4">
      <c r="A198" t="s">
        <v>222</v>
      </c>
      <c r="B198" s="2">
        <f>(bitcoin_futures!B203-bitcoin_futures!B202)/bitcoin_futures!B202</f>
        <v>-2.7677830058123441E-2</v>
      </c>
      <c r="C198" s="2">
        <f>(bitcoin_futures!D203-bitcoin_futures!D202)/bitcoin_futures!D202</f>
        <v>-2.4196250945227701E-2</v>
      </c>
      <c r="D198" s="2">
        <f t="shared" si="3"/>
        <v>3.4815791128957399E-3</v>
      </c>
    </row>
    <row r="199" spans="1:4">
      <c r="A199" t="s">
        <v>223</v>
      </c>
      <c r="B199" s="2">
        <f>(bitcoin_futures!B204-bitcoin_futures!B203)/bitcoin_futures!B203</f>
        <v>-2.5334471961286666E-2</v>
      </c>
      <c r="C199" s="2">
        <f>(bitcoin_futures!D204-bitcoin_futures!D203)/bitcoin_futures!D203</f>
        <v>-2.4414174397811059E-2</v>
      </c>
      <c r="D199" s="2">
        <f t="shared" si="3"/>
        <v>9.2029756347560693E-4</v>
      </c>
    </row>
    <row r="200" spans="1:4">
      <c r="A200" t="s">
        <v>224</v>
      </c>
      <c r="B200" s="2">
        <f>(bitcoin_futures!B205-bitcoin_futures!B204)/bitcoin_futures!B204</f>
        <v>1.4018691588784955E-2</v>
      </c>
      <c r="C200" s="2">
        <f>(bitcoin_futures!D205-bitcoin_futures!D204)/bitcoin_futures!D204</f>
        <v>6.9602451326241151E-3</v>
      </c>
      <c r="D200" s="2">
        <f t="shared" si="3"/>
        <v>-7.0584464561608395E-3</v>
      </c>
    </row>
    <row r="201" spans="1:4">
      <c r="A201" t="s">
        <v>225</v>
      </c>
      <c r="B201" s="2">
        <f>(bitcoin_futures!B206-bitcoin_futures!B205)/bitcoin_futures!B205</f>
        <v>2.3041474654378002E-2</v>
      </c>
      <c r="C201" s="2">
        <f>(bitcoin_futures!D206-bitcoin_futures!D205)/bitcoin_futures!D205</f>
        <v>2.5823279595498003E-2</v>
      </c>
      <c r="D201" s="2">
        <f t="shared" si="3"/>
        <v>2.7818049411200002E-3</v>
      </c>
    </row>
    <row r="202" spans="1:4">
      <c r="A202" t="s">
        <v>226</v>
      </c>
      <c r="B202" s="2">
        <f>(bitcoin_futures!B207-bitcoin_futures!B206)/bitcoin_futures!B206</f>
        <v>1.5202702702702678E-2</v>
      </c>
      <c r="C202" s="2">
        <f>(bitcoin_futures!D207-bitcoin_futures!D206)/bitcoin_futures!D206</f>
        <v>1.444474701045006E-2</v>
      </c>
      <c r="D202" s="2">
        <f t="shared" si="3"/>
        <v>-7.5795569225261747E-4</v>
      </c>
    </row>
    <row r="203" spans="1:4">
      <c r="A203" t="s">
        <v>227</v>
      </c>
      <c r="B203" s="2">
        <f>(bitcoin_futures!B208-bitcoin_futures!B207)/bitcoin_futures!B207</f>
        <v>-1.8302828618968488E-2</v>
      </c>
      <c r="C203" s="2">
        <f>(bitcoin_futures!D208-bitcoin_futures!D207)/bitcoin_futures!D207</f>
        <v>-1.8278351941507776E-2</v>
      </c>
      <c r="D203" s="2">
        <f t="shared" si="3"/>
        <v>2.4476677460711499E-5</v>
      </c>
    </row>
    <row r="204" spans="1:4">
      <c r="A204" t="s">
        <v>228</v>
      </c>
      <c r="B204" s="2">
        <f>(bitcoin_futures!B209-bitcoin_futures!B208)/bitcoin_futures!B208</f>
        <v>-2.0338983050847425E-2</v>
      </c>
      <c r="C204" s="2">
        <f>(bitcoin_futures!D209-bitcoin_futures!D208)/bitcoin_futures!D208</f>
        <v>-1.7574709706259392E-2</v>
      </c>
      <c r="D204" s="2">
        <f t="shared" si="3"/>
        <v>2.7642733445880328E-3</v>
      </c>
    </row>
    <row r="205" spans="1:4">
      <c r="A205" t="s">
        <v>229</v>
      </c>
      <c r="B205" s="2">
        <f>(bitcoin_futures!B210-bitcoin_futures!B209)/bitcoin_futures!B209</f>
        <v>-2.1049596309111789E-2</v>
      </c>
      <c r="C205" s="2">
        <f>(bitcoin_futures!D210-bitcoin_futures!D209)/bitcoin_futures!D209</f>
        <v>-2.4862380148123277E-2</v>
      </c>
      <c r="D205" s="2">
        <f t="shared" si="3"/>
        <v>-3.8127838390114889E-3</v>
      </c>
    </row>
    <row r="206" spans="1:4">
      <c r="A206" t="s">
        <v>230</v>
      </c>
      <c r="B206" s="2">
        <f>(bitcoin_futures!B211-bitcoin_futures!B210)/bitcoin_futures!B210</f>
        <v>5.8615611192930628E-2</v>
      </c>
      <c r="C206" s="2">
        <f>(bitcoin_futures!D211-bitcoin_futures!D210)/bitcoin_futures!D210</f>
        <v>5.9738969155759616E-2</v>
      </c>
      <c r="D206" s="2">
        <f t="shared" si="3"/>
        <v>1.1233579628289886E-3</v>
      </c>
    </row>
    <row r="207" spans="1:4">
      <c r="A207" t="s">
        <v>231</v>
      </c>
      <c r="B207" s="2">
        <f>(bitcoin_futures!B212-bitcoin_futures!B211)/bitcoin_futures!B211</f>
        <v>4.535336672231504E-2</v>
      </c>
      <c r="C207" s="2">
        <f>(bitcoin_futures!D212-bitcoin_futures!D211)/bitcoin_futures!D211</f>
        <v>4.5724219535639189E-2</v>
      </c>
      <c r="D207" s="2">
        <f t="shared" si="3"/>
        <v>3.7085281332414899E-4</v>
      </c>
    </row>
    <row r="208" spans="1:4">
      <c r="A208" t="s">
        <v>232</v>
      </c>
      <c r="B208" s="2">
        <f>(bitcoin_futures!B213-bitcoin_futures!B212)/bitcoin_futures!B212</f>
        <v>1.5970188980569643E-2</v>
      </c>
      <c r="C208" s="2">
        <f>(bitcoin_futures!D213-bitcoin_futures!D212)/bitcoin_futures!D212</f>
        <v>1.3328374427334347E-2</v>
      </c>
      <c r="D208" s="2">
        <f t="shared" si="3"/>
        <v>-2.6418145532352954E-3</v>
      </c>
    </row>
    <row r="209" spans="1:4">
      <c r="A209" t="s">
        <v>233</v>
      </c>
      <c r="B209" s="2">
        <f>(bitcoin_futures!B214-bitcoin_futures!B213)/bitcoin_futures!B213</f>
        <v>1.0741419963321891E-2</v>
      </c>
      <c r="C209" s="2">
        <f>(bitcoin_futures!D214-bitcoin_futures!D213)/bitcoin_futures!D213</f>
        <v>1.4828033608333397E-2</v>
      </c>
      <c r="D209" s="2">
        <f t="shared" si="3"/>
        <v>4.0866136450115054E-3</v>
      </c>
    </row>
    <row r="210" spans="1:4">
      <c r="A210" t="s">
        <v>234</v>
      </c>
      <c r="B210" s="2">
        <f>(bitcoin_futures!B215-bitcoin_futures!B214)/bitcoin_futures!B214</f>
        <v>-1.3737687921202725E-2</v>
      </c>
      <c r="C210" s="2">
        <f>(bitcoin_futures!D215-bitcoin_futures!D214)/bitcoin_futures!D214</f>
        <v>-1.3310154627299359E-2</v>
      </c>
      <c r="D210" s="2">
        <f t="shared" si="3"/>
        <v>4.2753329390336596E-4</v>
      </c>
    </row>
    <row r="211" spans="1:4">
      <c r="A211" t="s">
        <v>235</v>
      </c>
      <c r="B211" s="2">
        <f>(bitcoin_futures!B216-bitcoin_futures!B215)/bitcoin_futures!B215</f>
        <v>2.6806833114323345E-2</v>
      </c>
      <c r="C211" s="2">
        <f>(bitcoin_futures!D216-bitcoin_futures!D215)/bitcoin_futures!D215</f>
        <v>2.7927156790610259E-2</v>
      </c>
      <c r="D211" s="2">
        <f t="shared" si="3"/>
        <v>1.1203236762869148E-3</v>
      </c>
    </row>
    <row r="212" spans="1:4">
      <c r="A212" t="s">
        <v>236</v>
      </c>
      <c r="B212" s="2">
        <f>(bitcoin_futures!B217-bitcoin_futures!B216)/bitcoin_futures!B216</f>
        <v>-1.2797542871768621E-2</v>
      </c>
      <c r="C212" s="2">
        <f>(bitcoin_futures!D217-bitcoin_futures!D216)/bitcoin_futures!D216</f>
        <v>-1.7341427143348773E-2</v>
      </c>
      <c r="D212" s="2">
        <f t="shared" si="3"/>
        <v>-4.5438842715801522E-3</v>
      </c>
    </row>
    <row r="213" spans="1:4">
      <c r="A213" t="s">
        <v>237</v>
      </c>
      <c r="B213" s="2">
        <f>(bitcoin_futures!B218-bitcoin_futures!B217)/bitcoin_futures!B217</f>
        <v>-4.1483017889552424E-3</v>
      </c>
      <c r="C213" s="2">
        <f>(bitcoin_futures!D218-bitcoin_futures!D217)/bitcoin_futures!D217</f>
        <v>-1.5326056071225268E-3</v>
      </c>
      <c r="D213" s="2">
        <f t="shared" si="3"/>
        <v>2.6156961818327154E-3</v>
      </c>
    </row>
    <row r="214" spans="1:4">
      <c r="A214" t="s">
        <v>238</v>
      </c>
      <c r="B214" s="2">
        <f>(bitcoin_futures!B219-bitcoin_futures!B218)/bitcoin_futures!B218</f>
        <v>-1.562093204894544E-2</v>
      </c>
      <c r="C214" s="2">
        <f>(bitcoin_futures!D219-bitcoin_futures!D218)/bitcoin_futures!D218</f>
        <v>-1.9885385052745216E-2</v>
      </c>
      <c r="D214" s="2">
        <f t="shared" si="3"/>
        <v>-4.2644530037997761E-3</v>
      </c>
    </row>
    <row r="215" spans="1:4">
      <c r="A215" t="s">
        <v>239</v>
      </c>
      <c r="B215" s="2">
        <f>(bitcoin_futures!B220-bitcoin_futures!B219)/bitcoin_futures!B219</f>
        <v>2.8034911399100637E-2</v>
      </c>
      <c r="C215" s="2">
        <f>(bitcoin_futures!D220-bitcoin_futures!D219)/bitcoin_futures!D219</f>
        <v>2.8222173359291863E-2</v>
      </c>
      <c r="D215" s="2">
        <f t="shared" si="3"/>
        <v>1.8726196019122621E-4</v>
      </c>
    </row>
    <row r="216" spans="1:4">
      <c r="A216" t="s">
        <v>240</v>
      </c>
      <c r="B216" s="2">
        <f>(bitcoin_futures!B221-bitcoin_futures!B220)/bitcoin_futures!B220</f>
        <v>-2.212503215847696E-2</v>
      </c>
      <c r="C216" s="2">
        <f>(bitcoin_futures!D221-bitcoin_futures!D220)/bitcoin_futures!D220</f>
        <v>-1.708783237616544E-2</v>
      </c>
      <c r="D216" s="2">
        <f t="shared" si="3"/>
        <v>5.0371997823115203E-3</v>
      </c>
    </row>
    <row r="217" spans="1:4">
      <c r="A217" t="s">
        <v>241</v>
      </c>
      <c r="B217" s="2">
        <f>(bitcoin_futures!B222-bitcoin_futures!B221)/bitcoin_futures!B221</f>
        <v>4.3672717705866976E-2</v>
      </c>
      <c r="C217" s="2">
        <f>(bitcoin_futures!D222-bitcoin_futures!D221)/bitcoin_futures!D221</f>
        <v>4.1589755560343895E-2</v>
      </c>
      <c r="D217" s="2">
        <f t="shared" si="3"/>
        <v>-2.0829621455230804E-3</v>
      </c>
    </row>
    <row r="218" spans="1:4">
      <c r="A218" t="s">
        <v>242</v>
      </c>
      <c r="B218" s="2">
        <f>(bitcoin_futures!B223-bitcoin_futures!B222)/bitcoin_futures!B222</f>
        <v>4.1845223090496507E-2</v>
      </c>
      <c r="C218" s="2">
        <f>(bitcoin_futures!D223-bitcoin_futures!D222)/bitcoin_futures!D222</f>
        <v>4.8814205343898076E-2</v>
      </c>
      <c r="D218" s="2">
        <f t="shared" si="3"/>
        <v>6.9689822534015691E-3</v>
      </c>
    </row>
    <row r="219" spans="1:4">
      <c r="A219" t="s">
        <v>243</v>
      </c>
      <c r="B219" s="2">
        <f>(bitcoin_futures!B224-bitcoin_futures!B223)/bitcoin_futures!B223</f>
        <v>-1.0887974836680275E-2</v>
      </c>
      <c r="C219" s="2">
        <f>(bitcoin_futures!D224-bitcoin_futures!D223)/bitcoin_futures!D223</f>
        <v>-1.5080304422225457E-2</v>
      </c>
      <c r="D219" s="2">
        <f t="shared" si="3"/>
        <v>-4.1923295855451816E-3</v>
      </c>
    </row>
    <row r="220" spans="1:4">
      <c r="A220" t="s">
        <v>244</v>
      </c>
      <c r="B220" s="2">
        <f>(bitcoin_futures!B225-bitcoin_futures!B224)/bitcoin_futures!B224</f>
        <v>-2.6908023483365982E-2</v>
      </c>
      <c r="C220" s="2">
        <f>(bitcoin_futures!D225-bitcoin_futures!D224)/bitcoin_futures!D224</f>
        <v>-2.0816520489082967E-2</v>
      </c>
      <c r="D220" s="2">
        <f t="shared" si="3"/>
        <v>6.0915029942830157E-3</v>
      </c>
    </row>
    <row r="221" spans="1:4">
      <c r="A221" t="s">
        <v>245</v>
      </c>
      <c r="B221" s="2">
        <f>(bitcoin_futures!B226-bitcoin_futures!B225)/bitcoin_futures!B225</f>
        <v>-1.0306686777275104E-2</v>
      </c>
      <c r="C221" s="2">
        <f>(bitcoin_futures!D226-bitcoin_futures!D225)/bitcoin_futures!D225</f>
        <v>-1.9150978313017535E-2</v>
      </c>
      <c r="D221" s="2">
        <f t="shared" si="3"/>
        <v>-8.8442915357424302E-3</v>
      </c>
    </row>
    <row r="222" spans="1:4">
      <c r="A222" t="s">
        <v>246</v>
      </c>
      <c r="B222" s="2">
        <f>(bitcoin_futures!B227-bitcoin_futures!B226)/bitcoin_futures!B226</f>
        <v>-2.8448056896113728E-2</v>
      </c>
      <c r="C222" s="2">
        <f>(bitcoin_futures!D227-bitcoin_futures!D226)/bitcoin_futures!D226</f>
        <v>-2.1906397712417727E-2</v>
      </c>
      <c r="D222" s="2">
        <f t="shared" si="3"/>
        <v>6.5416591836960011E-3</v>
      </c>
    </row>
    <row r="223" spans="1:4">
      <c r="A223" t="s">
        <v>247</v>
      </c>
      <c r="B223" s="2">
        <f>(bitcoin_futures!B228-bitcoin_futures!B227)/bitcoin_futures!B227</f>
        <v>3.2941176470588182E-2</v>
      </c>
      <c r="C223" s="2">
        <f>(bitcoin_futures!D228-bitcoin_futures!D227)/bitcoin_futures!D227</f>
        <v>2.7762796810062974E-2</v>
      </c>
      <c r="D223" s="2">
        <f t="shared" si="3"/>
        <v>-5.1783796605252078E-3</v>
      </c>
    </row>
    <row r="224" spans="1:4">
      <c r="A224" t="s">
        <v>248</v>
      </c>
      <c r="B224" s="2">
        <f>(bitcoin_futures!B229-bitcoin_futures!B228)/bitcoin_futures!B228</f>
        <v>9.8456087066565445E-2</v>
      </c>
      <c r="C224" s="2">
        <f>(bitcoin_futures!D229-bitcoin_futures!D228)/bitcoin_futures!D228</f>
        <v>9.3841021283558923E-2</v>
      </c>
      <c r="D224" s="2">
        <f t="shared" si="3"/>
        <v>-4.6150657830065223E-3</v>
      </c>
    </row>
    <row r="225" spans="1:4">
      <c r="A225" t="s">
        <v>249</v>
      </c>
      <c r="B225" s="2">
        <f>(bitcoin_futures!B230-bitcoin_futures!B229)/bitcoin_futures!B229</f>
        <v>4.608294930875642E-3</v>
      </c>
      <c r="C225" s="2">
        <f>(bitcoin_futures!D230-bitcoin_futures!D229)/bitcoin_futures!D229</f>
        <v>9.6189261804533605E-3</v>
      </c>
      <c r="D225" s="2">
        <f t="shared" si="3"/>
        <v>5.0106312495777185E-3</v>
      </c>
    </row>
    <row r="226" spans="1:4">
      <c r="A226" t="s">
        <v>250</v>
      </c>
      <c r="B226" s="2">
        <f>(bitcoin_futures!B231-bitcoin_futures!B230)/bitcoin_futures!B230</f>
        <v>2.0642201834861536E-3</v>
      </c>
      <c r="C226" s="2">
        <f>(bitcoin_futures!D231-bitcoin_futures!D230)/bitcoin_futures!D230</f>
        <v>1.3992566514254318E-3</v>
      </c>
      <c r="D226" s="2">
        <f t="shared" si="3"/>
        <v>-6.6496353206072184E-4</v>
      </c>
    </row>
    <row r="227" spans="1:4">
      <c r="A227" t="s">
        <v>251</v>
      </c>
      <c r="B227" s="2">
        <f>(bitcoin_futures!B232-bitcoin_futures!B231)/bitcoin_futures!B231</f>
        <v>0.13458457312886252</v>
      </c>
      <c r="C227" s="2">
        <f>(bitcoin_futures!D232-bitcoin_futures!D231)/bitcoin_futures!D231</f>
        <v>0.13363349438943342</v>
      </c>
      <c r="D227" s="2">
        <f t="shared" si="3"/>
        <v>-9.5107873942909538E-4</v>
      </c>
    </row>
    <row r="228" spans="1:4">
      <c r="A228" t="s">
        <v>252</v>
      </c>
      <c r="B228" s="2">
        <f>(bitcoin_futures!B233-bitcoin_futures!B232)/bitcoin_futures!B232</f>
        <v>2.9856768206576494E-2</v>
      </c>
      <c r="C228" s="2">
        <f>(bitcoin_futures!D233-bitcoin_futures!D232)/bitcoin_futures!D232</f>
        <v>2.885100592303378E-2</v>
      </c>
      <c r="D228" s="2">
        <f t="shared" si="3"/>
        <v>-1.0057622835427139E-3</v>
      </c>
    </row>
    <row r="229" spans="1:4">
      <c r="A229" t="s">
        <v>253</v>
      </c>
      <c r="B229" s="2">
        <f>(bitcoin_futures!B234-bitcoin_futures!B233)/bitcoin_futures!B233</f>
        <v>-1.9588638589614126E-4</v>
      </c>
      <c r="C229" s="2">
        <f>(bitcoin_futures!D234-bitcoin_futures!D233)/bitcoin_futures!D233</f>
        <v>1.1508743341667307E-2</v>
      </c>
      <c r="D229" s="2">
        <f t="shared" si="3"/>
        <v>1.1704629727563448E-2</v>
      </c>
    </row>
    <row r="230" spans="1:4">
      <c r="A230" t="s">
        <v>254</v>
      </c>
      <c r="B230" s="2">
        <f>(bitcoin_futures!B235-bitcoin_futures!B234)/bitcoin_futures!B234</f>
        <v>-2.5666144200627003E-2</v>
      </c>
      <c r="C230" s="2">
        <f>(bitcoin_futures!D235-bitcoin_futures!D234)/bitcoin_futures!D234</f>
        <v>-2.5441897411240966E-2</v>
      </c>
      <c r="D230" s="2">
        <f t="shared" si="3"/>
        <v>2.2424678938603657E-4</v>
      </c>
    </row>
    <row r="231" spans="1:4">
      <c r="A231" t="s">
        <v>255</v>
      </c>
      <c r="B231" s="2">
        <f>(bitcoin_futures!B236-bitcoin_futures!B235)/bitcoin_futures!B235</f>
        <v>4.8260607279308379E-2</v>
      </c>
      <c r="C231" s="2">
        <f>(bitcoin_futures!D236-bitcoin_futures!D235)/bitcoin_futures!D235</f>
        <v>3.1013891231666323E-2</v>
      </c>
      <c r="D231" s="2">
        <f t="shared" si="3"/>
        <v>-1.7246716047642056E-2</v>
      </c>
    </row>
    <row r="232" spans="1:4">
      <c r="A232" t="s">
        <v>256</v>
      </c>
      <c r="B232" s="2">
        <f>(bitcoin_futures!B237-bitcoin_futures!B236)/bitcoin_futures!B236</f>
        <v>0</v>
      </c>
      <c r="C232" s="2">
        <f>(bitcoin_futures!D237-bitcoin_futures!D236)/bitcoin_futures!D236</f>
        <v>3.2524504078500376E-3</v>
      </c>
      <c r="D232" s="2">
        <f t="shared" si="3"/>
        <v>3.2524504078500376E-3</v>
      </c>
    </row>
    <row r="233" spans="1:4">
      <c r="A233" t="s">
        <v>257</v>
      </c>
      <c r="B233" s="2">
        <f>(bitcoin_futures!B238-bitcoin_futures!B237)/bitcoin_futures!B237</f>
        <v>1.0934202954153083E-2</v>
      </c>
      <c r="C233" s="2">
        <f>(bitcoin_futures!D238-bitcoin_futures!D237)/bitcoin_futures!D237</f>
        <v>2.0040217993308174E-2</v>
      </c>
      <c r="D233" s="2">
        <f t="shared" si="3"/>
        <v>9.1060150391550909E-3</v>
      </c>
    </row>
    <row r="234" spans="1:4">
      <c r="A234" t="s">
        <v>258</v>
      </c>
      <c r="B234" s="2">
        <f>(bitcoin_futures!B239-bitcoin_futures!B238)/bitcoin_futures!B238</f>
        <v>1.9354838709677344E-2</v>
      </c>
      <c r="C234" s="2">
        <f>(bitcoin_futures!D239-bitcoin_futures!D238)/bitcoin_futures!D238</f>
        <v>1.261568818735273E-2</v>
      </c>
      <c r="D234" s="2">
        <f t="shared" si="3"/>
        <v>-6.7391505223246134E-3</v>
      </c>
    </row>
    <row r="235" spans="1:4">
      <c r="A235" t="s">
        <v>259</v>
      </c>
      <c r="B235" s="2">
        <f>(bitcoin_futures!B240-bitcoin_futures!B239)/bitcoin_futures!B239</f>
        <v>4.0580789277736409E-2</v>
      </c>
      <c r="C235" s="2">
        <f>(bitcoin_futures!D240-bitcoin_futures!D239)/bitcoin_futures!D239</f>
        <v>4.2486868082814301E-2</v>
      </c>
      <c r="D235" s="2">
        <f t="shared" si="3"/>
        <v>1.9060788050778918E-3</v>
      </c>
    </row>
    <row r="236" spans="1:4">
      <c r="A236" t="s">
        <v>260</v>
      </c>
      <c r="B236" s="2">
        <f>(bitcoin_futures!B241-bitcoin_futures!B240)/bitcoin_futures!B240</f>
        <v>1.0554561717352477E-2</v>
      </c>
      <c r="C236" s="2">
        <f>(bitcoin_futures!D241-bitcoin_futures!D240)/bitcoin_futures!D240</f>
        <v>1.0650205458281253E-2</v>
      </c>
      <c r="D236" s="2">
        <f t="shared" si="3"/>
        <v>9.5643740928776089E-5</v>
      </c>
    </row>
    <row r="237" spans="1:4">
      <c r="A237" t="s">
        <v>261</v>
      </c>
      <c r="B237" s="2">
        <f>(bitcoin_futures!B242-bitcoin_futures!B241)/bitcoin_futures!B241</f>
        <v>-4.3724553018233296E-2</v>
      </c>
      <c r="C237" s="2">
        <f>(bitcoin_futures!D242-bitcoin_futures!D241)/bitcoin_futures!D241</f>
        <v>-4.465072934650411E-2</v>
      </c>
      <c r="D237" s="2">
        <f t="shared" si="3"/>
        <v>-9.2617632827081409E-4</v>
      </c>
    </row>
    <row r="238" spans="1:4">
      <c r="A238" t="s">
        <v>262</v>
      </c>
      <c r="B238" s="2">
        <f>(bitcoin_futures!B243-bitcoin_futures!B242)/bitcoin_futures!B242</f>
        <v>-4.2947056645686786E-2</v>
      </c>
      <c r="C238" s="2">
        <f>(bitcoin_futures!D243-bitcoin_futures!D242)/bitcoin_futures!D242</f>
        <v>-3.7998697350046053E-2</v>
      </c>
      <c r="D238" s="2">
        <f t="shared" si="3"/>
        <v>4.9483592956407335E-3</v>
      </c>
    </row>
    <row r="239" spans="1:4">
      <c r="A239" t="s">
        <v>263</v>
      </c>
      <c r="B239" s="2">
        <f>(bitcoin_futures!B244-bitcoin_futures!B243)/bitcoin_futures!B243</f>
        <v>6.4410058027079262E-2</v>
      </c>
      <c r="C239" s="2">
        <f>(bitcoin_futures!D244-bitcoin_futures!D243)/bitcoin_futures!D243</f>
        <v>6.1675797507226376E-2</v>
      </c>
      <c r="D239" s="2">
        <f t="shared" si="3"/>
        <v>-2.7342605198528852E-3</v>
      </c>
    </row>
    <row r="240" spans="1:4">
      <c r="A240" t="s">
        <v>264</v>
      </c>
      <c r="B240" s="2">
        <f>(bitcoin_futures!B245-bitcoin_futures!B244)/bitcoin_futures!B244</f>
        <v>0</v>
      </c>
      <c r="C240" s="2">
        <f>(bitcoin_futures!D245-bitcoin_futures!D244)/bitcoin_futures!D244</f>
        <v>-2.1122430824688818E-2</v>
      </c>
      <c r="D240" s="2">
        <f t="shared" si="3"/>
        <v>-2.1122430824688818E-2</v>
      </c>
    </row>
    <row r="241" spans="1:4">
      <c r="A241" t="s">
        <v>265</v>
      </c>
      <c r="B241" s="2">
        <f>(bitcoin_futures!B246-bitcoin_futures!B245)/bitcoin_futures!B245</f>
        <v>3.2709431219334856E-3</v>
      </c>
      <c r="C241" s="2">
        <f>(bitcoin_futures!D246-bitcoin_futures!D245)/bitcoin_futures!D245</f>
        <v>2.7148625657394693E-2</v>
      </c>
      <c r="D241" s="2">
        <f t="shared" si="3"/>
        <v>2.3877682535461207E-2</v>
      </c>
    </row>
    <row r="242" spans="1:4">
      <c r="A242" t="s">
        <v>266</v>
      </c>
      <c r="B242" s="2">
        <f>(bitcoin_futures!B247-bitcoin_futures!B246)/bitcoin_futures!B246</f>
        <v>-1.3222242347400905E-2</v>
      </c>
      <c r="C242" s="2">
        <f>(bitcoin_futures!D247-bitcoin_futures!D246)/bitcoin_futures!D246</f>
        <v>-1.5779298674584882E-2</v>
      </c>
      <c r="D242" s="2">
        <f t="shared" si="3"/>
        <v>-2.5570563271839764E-3</v>
      </c>
    </row>
    <row r="243" spans="1:4">
      <c r="A243" t="s">
        <v>267</v>
      </c>
      <c r="B243" s="2">
        <f>(bitcoin_futures!B248-bitcoin_futures!B247)/bitcoin_futures!B247</f>
        <v>-3.6710719530095486E-4</v>
      </c>
      <c r="C243" s="2">
        <f>(bitcoin_futures!D248-bitcoin_futures!D247)/bitcoin_futures!D247</f>
        <v>-4.2601401633431445E-3</v>
      </c>
      <c r="D243" s="2">
        <f t="shared" si="3"/>
        <v>-3.8930329680421896E-3</v>
      </c>
    </row>
    <row r="244" spans="1:4">
      <c r="A244" t="s">
        <v>268</v>
      </c>
      <c r="B244" s="2">
        <f>(bitcoin_futures!B249-bitcoin_futures!B248)/bitcoin_futures!B248</f>
        <v>3.5989717223650401E-2</v>
      </c>
      <c r="C244" s="2">
        <f>(bitcoin_futures!D249-bitcoin_futures!D248)/bitcoin_futures!D248</f>
        <v>3.1639648360426903E-2</v>
      </c>
      <c r="D244" s="2">
        <f t="shared" si="3"/>
        <v>-4.3500688632234982E-3</v>
      </c>
    </row>
    <row r="245" spans="1:4">
      <c r="A245" t="s">
        <v>269</v>
      </c>
      <c r="B245" s="2">
        <f>(bitcoin_futures!B250-bitcoin_futures!B249)/bitcoin_futures!B249</f>
        <v>-3.5448422545202279E-4</v>
      </c>
      <c r="C245" s="2">
        <f>(bitcoin_futures!D250-bitcoin_futures!D249)/bitcoin_futures!D249</f>
        <v>1.9207745192736719E-3</v>
      </c>
      <c r="D245" s="2">
        <f t="shared" si="3"/>
        <v>2.2752587447256948E-3</v>
      </c>
    </row>
    <row r="246" spans="1:4">
      <c r="A246" t="s">
        <v>270</v>
      </c>
      <c r="B246" s="2">
        <f>(bitcoin_futures!B251-bitcoin_futures!B250)/bitcoin_futures!B250</f>
        <v>2.482269503546097E-2</v>
      </c>
      <c r="C246" s="2">
        <f>(bitcoin_futures!D251-bitcoin_futures!D250)/bitcoin_futures!D250</f>
        <v>3.0824667632959723E-2</v>
      </c>
      <c r="D246" s="2">
        <f t="shared" si="3"/>
        <v>6.0019725974987531E-3</v>
      </c>
    </row>
    <row r="247" spans="1:4">
      <c r="A247" t="s">
        <v>271</v>
      </c>
      <c r="B247" s="2">
        <f>(bitcoin_futures!B252-bitcoin_futures!B251)/bitcoin_futures!B251</f>
        <v>-5.3114186851211082E-2</v>
      </c>
      <c r="C247" s="2">
        <f>(bitcoin_futures!D252-bitcoin_futures!D251)/bitcoin_futures!D251</f>
        <v>-4.9261634463869525E-2</v>
      </c>
      <c r="D247" s="2">
        <f t="shared" si="3"/>
        <v>3.8525523873415568E-3</v>
      </c>
    </row>
    <row r="248" spans="1:4">
      <c r="A248" t="s">
        <v>272</v>
      </c>
      <c r="B248" s="2">
        <f>(bitcoin_futures!B253-bitcoin_futures!B252)/bitcoin_futures!B252</f>
        <v>3.1061575004568192E-3</v>
      </c>
      <c r="C248" s="2">
        <f>(bitcoin_futures!D253-bitcoin_futures!D252)/bitcoin_futures!D252</f>
        <v>-5.286741999261396E-3</v>
      </c>
      <c r="D248" s="2">
        <f t="shared" si="3"/>
        <v>-8.3928994997182153E-3</v>
      </c>
    </row>
    <row r="249" spans="1:4">
      <c r="A249" t="s">
        <v>273</v>
      </c>
      <c r="B249" s="2">
        <f>(bitcoin_futures!B254-bitcoin_futures!B253)/bitcoin_futures!B253</f>
        <v>5.1366120218579239E-2</v>
      </c>
      <c r="C249" s="2">
        <f>(bitcoin_futures!D254-bitcoin_futures!D253)/bitcoin_futures!D253</f>
        <v>5.4091618770016059E-2</v>
      </c>
      <c r="D249" s="2">
        <f t="shared" si="3"/>
        <v>2.7254985514368196E-3</v>
      </c>
    </row>
    <row r="250" spans="1:4">
      <c r="A250" t="s">
        <v>274</v>
      </c>
      <c r="B250" s="2">
        <f>(bitcoin_futures!B255-bitcoin_futures!B254)/bitcoin_futures!B254</f>
        <v>-1.3860013860013811E-2</v>
      </c>
      <c r="C250" s="2">
        <f>(bitcoin_futures!D255-bitcoin_futures!D254)/bitcoin_futures!D254</f>
        <v>-1.5904053767732428E-2</v>
      </c>
      <c r="D250" s="2">
        <f t="shared" si="3"/>
        <v>-2.0440399077186165E-3</v>
      </c>
    </row>
    <row r="251" spans="1:4">
      <c r="A251" t="s">
        <v>275</v>
      </c>
      <c r="B251" s="2">
        <f>(bitcoin_futures!B256-bitcoin_futures!B255)/bitcoin_futures!B255</f>
        <v>1.7392832044975312E-2</v>
      </c>
      <c r="C251" s="2">
        <f>(bitcoin_futures!D256-bitcoin_futures!D255)/bitcoin_futures!D255</f>
        <v>1.778736278493228E-2</v>
      </c>
      <c r="D251" s="2">
        <f t="shared" si="3"/>
        <v>3.945307399569678E-4</v>
      </c>
    </row>
    <row r="252" spans="1:4">
      <c r="A252" t="s">
        <v>276</v>
      </c>
      <c r="B252" s="2">
        <f>(bitcoin_futures!B257-bitcoin_futures!B256)/bitcoin_futures!B256</f>
        <v>3.9889483681574897E-2</v>
      </c>
      <c r="C252" s="2">
        <f>(bitcoin_futures!D257-bitcoin_futures!D256)/bitcoin_futures!D256</f>
        <v>4.5501638692627369E-2</v>
      </c>
      <c r="D252" s="2">
        <f t="shared" si="3"/>
        <v>5.6121550110524721E-3</v>
      </c>
    </row>
    <row r="253" spans="1:4">
      <c r="A253" t="s">
        <v>277</v>
      </c>
      <c r="B253" s="2">
        <f>(bitcoin_futures!B258-bitcoin_futures!B257)/bitcoin_futures!B257</f>
        <v>8.4689471936233475E-3</v>
      </c>
      <c r="C253" s="2">
        <f>(bitcoin_futures!D258-bitcoin_futures!D257)/bitcoin_futures!D257</f>
        <v>2.3950574296187199E-3</v>
      </c>
      <c r="D253" s="2">
        <f t="shared" si="3"/>
        <v>-6.0738897640046276E-3</v>
      </c>
    </row>
    <row r="254" spans="1:4">
      <c r="A254" t="s">
        <v>278</v>
      </c>
      <c r="B254" s="2">
        <f>(bitcoin_futures!B259-bitcoin_futures!B258)/bitcoin_futures!B258</f>
        <v>-5.8455458587189153E-2</v>
      </c>
      <c r="C254" s="2">
        <f>(bitcoin_futures!D259-bitcoin_futures!D258)/bitcoin_futures!D258</f>
        <v>-4.8512416091630317E-2</v>
      </c>
      <c r="D254" s="2">
        <f t="shared" si="3"/>
        <v>9.9430424955588362E-3</v>
      </c>
    </row>
    <row r="255" spans="1:4">
      <c r="A255" t="s">
        <v>279</v>
      </c>
      <c r="B255" s="2">
        <f>(bitcoin_futures!B260-bitcoin_futures!B259)/bitcoin_futures!B259</f>
        <v>-4.3022035676810087E-2</v>
      </c>
      <c r="C255" s="2">
        <f>(bitcoin_futures!D260-bitcoin_futures!D259)/bitcoin_futures!D259</f>
        <v>-4.7978296498095083E-2</v>
      </c>
      <c r="D255" s="2">
        <f t="shared" si="3"/>
        <v>-4.9562608212849954E-3</v>
      </c>
    </row>
    <row r="256" spans="1:4">
      <c r="A256" t="s">
        <v>280</v>
      </c>
      <c r="B256" s="2">
        <f>(bitcoin_futures!B261-bitcoin_futures!B260)/bitcoin_futures!B260</f>
        <v>1.6447368421053255E-3</v>
      </c>
      <c r="C256" s="2">
        <f>(bitcoin_futures!D261-bitcoin_futures!D260)/bitcoin_futures!D260</f>
        <v>3.7954003520331982E-3</v>
      </c>
      <c r="D256" s="2">
        <f t="shared" si="3"/>
        <v>2.1506635099278726E-3</v>
      </c>
    </row>
    <row r="257" spans="1:4">
      <c r="A257" t="s">
        <v>281</v>
      </c>
      <c r="B257" s="2">
        <f>(bitcoin_futures!B262-bitcoin_futures!B261)/bitcoin_futures!B261</f>
        <v>-3.5395000912242375E-2</v>
      </c>
      <c r="C257" s="2">
        <f>(bitcoin_futures!D262-bitcoin_futures!D261)/bitcoin_futures!D261</f>
        <v>-4.1970994536889003E-2</v>
      </c>
      <c r="D257" s="2">
        <f t="shared" si="3"/>
        <v>-6.5759936246466283E-3</v>
      </c>
    </row>
    <row r="258" spans="1:4">
      <c r="A258" t="s">
        <v>282</v>
      </c>
      <c r="B258" s="2">
        <f>(bitcoin_futures!B263-bitcoin_futures!B262)/bitcoin_futures!B262</f>
        <v>6.3552108946472466E-2</v>
      </c>
      <c r="C258" s="2">
        <f>(bitcoin_futures!D263-bitcoin_futures!D262)/bitcoin_futures!D262</f>
        <v>5.1929128452578015E-2</v>
      </c>
      <c r="D258" s="2">
        <f t="shared" ref="D258:D279" si="4">C258-B258</f>
        <v>-1.1622980493894451E-2</v>
      </c>
    </row>
    <row r="259" spans="1:4">
      <c r="A259" t="s">
        <v>283</v>
      </c>
      <c r="B259" s="2">
        <f>(bitcoin_futures!B264-bitcoin_futures!B263)/bitcoin_futures!B263</f>
        <v>0</v>
      </c>
      <c r="C259" s="2">
        <f>(bitcoin_futures!D264-bitcoin_futures!D263)/bitcoin_futures!D263</f>
        <v>1.4824171521107916E-2</v>
      </c>
      <c r="D259" s="2">
        <f t="shared" si="4"/>
        <v>1.4824171521107916E-2</v>
      </c>
    </row>
    <row r="260" spans="1:4">
      <c r="A260" t="s">
        <v>284</v>
      </c>
      <c r="B260" s="2">
        <f>(bitcoin_futures!B265-bitcoin_futures!B264)/bitcoin_futures!B264</f>
        <v>-3.4323314956428951E-2</v>
      </c>
      <c r="C260" s="2">
        <f>(bitcoin_futures!D265-bitcoin_futures!D264)/bitcoin_futures!D264</f>
        <v>-3.5350229763873788E-2</v>
      </c>
      <c r="D260" s="2">
        <f t="shared" si="4"/>
        <v>-1.026914807444837E-3</v>
      </c>
    </row>
    <row r="261" spans="1:4">
      <c r="A261" t="s">
        <v>285</v>
      </c>
      <c r="B261" s="2">
        <f>(bitcoin_futures!B266-bitcoin_futures!B265)/bitcoin_futures!B265</f>
        <v>-1.1418047882136233E-2</v>
      </c>
      <c r="C261" s="2">
        <f>(bitcoin_futures!D266-bitcoin_futures!D265)/bitcoin_futures!D265</f>
        <v>-1.2120541047589705E-2</v>
      </c>
      <c r="D261" s="2">
        <f t="shared" si="4"/>
        <v>-7.0249316545347232E-4</v>
      </c>
    </row>
    <row r="262" spans="1:4">
      <c r="A262" t="s">
        <v>286</v>
      </c>
      <c r="B262" s="2">
        <f>(bitcoin_futures!B267-bitcoin_futures!B266)/bitcoin_futures!B266</f>
        <v>-2.4217585692996005E-3</v>
      </c>
      <c r="C262" s="2">
        <f>(bitcoin_futures!D267-bitcoin_futures!D266)/bitcoin_futures!D266</f>
        <v>6.8596864122166194E-4</v>
      </c>
      <c r="D262" s="2">
        <f t="shared" si="4"/>
        <v>3.1077272105212625E-3</v>
      </c>
    </row>
    <row r="263" spans="1:4">
      <c r="A263" t="s">
        <v>287</v>
      </c>
      <c r="B263" s="2">
        <f>(bitcoin_futures!B268-bitcoin_futures!B267)/bitcoin_futures!B267</f>
        <v>-9.3370681605975722E-3</v>
      </c>
      <c r="C263" s="2">
        <f>(bitcoin_futures!D268-bitcoin_futures!D267)/bitcoin_futures!D267</f>
        <v>-7.6910274980673829E-3</v>
      </c>
      <c r="D263" s="2">
        <f t="shared" si="4"/>
        <v>1.6460406625301892E-3</v>
      </c>
    </row>
    <row r="264" spans="1:4">
      <c r="A264" t="s">
        <v>288</v>
      </c>
      <c r="B264" s="2">
        <f>(bitcoin_futures!B269-bitcoin_futures!B268)/bitcoin_futures!B268</f>
        <v>0</v>
      </c>
      <c r="C264" s="2">
        <f>(bitcoin_futures!D269-bitcoin_futures!D268)/bitcoin_futures!D268</f>
        <v>8.6694437820833536E-3</v>
      </c>
      <c r="D264" s="2">
        <f t="shared" si="4"/>
        <v>8.6694437820833536E-3</v>
      </c>
    </row>
    <row r="265" spans="1:4">
      <c r="A265" t="s">
        <v>289</v>
      </c>
      <c r="B265" s="2">
        <f>(bitcoin_futures!B270-bitcoin_futures!B269)/bitcoin_futures!B269</f>
        <v>4.3732327992459949E-2</v>
      </c>
      <c r="C265" s="2">
        <f>(bitcoin_futures!D270-bitcoin_futures!D269)/bitcoin_futures!D269</f>
        <v>3.1236811548276382E-2</v>
      </c>
      <c r="D265" s="2">
        <f t="shared" si="4"/>
        <v>-1.2495516444183567E-2</v>
      </c>
    </row>
    <row r="266" spans="1:4">
      <c r="A266" t="s">
        <v>290</v>
      </c>
      <c r="B266" s="2">
        <f>(bitcoin_futures!B271-bitcoin_futures!B270)/bitcoin_futures!B270</f>
        <v>1.0655589669496179E-2</v>
      </c>
      <c r="C266" s="2">
        <f>(bitcoin_futures!D271-bitcoin_futures!D270)/bitcoin_futures!D270</f>
        <v>1.007485833288198E-2</v>
      </c>
      <c r="D266" s="2">
        <f t="shared" si="4"/>
        <v>-5.8073133661419932E-4</v>
      </c>
    </row>
    <row r="267" spans="1:4">
      <c r="A267" t="s">
        <v>291</v>
      </c>
      <c r="B267" s="2">
        <f>(bitcoin_futures!B272-bitcoin_futures!B271)/bitcoin_futures!B271</f>
        <v>3.9492494639027889E-2</v>
      </c>
      <c r="C267" s="2">
        <f>(bitcoin_futures!D272-bitcoin_futures!D271)/bitcoin_futures!D271</f>
        <v>3.7205917804123946E-2</v>
      </c>
      <c r="D267" s="2">
        <f t="shared" si="4"/>
        <v>-2.2865768349039431E-3</v>
      </c>
    </row>
    <row r="268" spans="1:4">
      <c r="A268" t="s">
        <v>292</v>
      </c>
      <c r="B268" s="2">
        <f>(bitcoin_futures!B273-bitcoin_futures!B272)/bitcoin_futures!B272</f>
        <v>-5.8105552690390277E-2</v>
      </c>
      <c r="C268" s="2">
        <f>(bitcoin_futures!D273-bitcoin_futures!D272)/bitcoin_futures!D272</f>
        <v>-5.6614686946850623E-2</v>
      </c>
      <c r="D268" s="2">
        <f t="shared" si="4"/>
        <v>1.4908657435396544E-3</v>
      </c>
    </row>
    <row r="269" spans="1:4">
      <c r="A269" t="s">
        <v>293</v>
      </c>
      <c r="B269" s="2">
        <f>(bitcoin_futures!B274-bitcoin_futures!B273)/bitcoin_futures!B273</f>
        <v>-2.6464683336375174E-2</v>
      </c>
      <c r="C269" s="2">
        <f>(bitcoin_futures!D274-bitcoin_futures!D273)/bitcoin_futures!D273</f>
        <v>-2.4092659540861691E-2</v>
      </c>
      <c r="D269" s="2">
        <f t="shared" si="4"/>
        <v>2.3720237955134824E-3</v>
      </c>
    </row>
    <row r="270" spans="1:4">
      <c r="A270" t="s">
        <v>294</v>
      </c>
      <c r="B270" s="2">
        <f>(bitcoin_futures!B275-bitcoin_futures!B274)/bitcoin_futures!B274</f>
        <v>0</v>
      </c>
      <c r="C270" s="2">
        <f>(bitcoin_futures!D275-bitcoin_futures!D274)/bitcoin_futures!D274</f>
        <v>-2.477017820865756E-2</v>
      </c>
      <c r="D270" s="2">
        <f t="shared" si="4"/>
        <v>-2.477017820865756E-2</v>
      </c>
    </row>
    <row r="271" spans="1:4">
      <c r="A271" t="s">
        <v>295</v>
      </c>
      <c r="B271" s="2">
        <f>(bitcoin_futures!B276-bitcoin_futures!B275)/bitcoin_futures!B275</f>
        <v>9.3738282714660656E-3</v>
      </c>
      <c r="C271" s="2">
        <f>(bitcoin_futures!D276-bitcoin_futures!D275)/bitcoin_futures!D275</f>
        <v>3.5389974826826674E-2</v>
      </c>
      <c r="D271" s="2">
        <f t="shared" si="4"/>
        <v>2.6016146555360609E-2</v>
      </c>
    </row>
    <row r="272" spans="1:4">
      <c r="A272" t="s">
        <v>296</v>
      </c>
      <c r="B272" s="2">
        <f>(bitcoin_futures!B277-bitcoin_futures!B276)/bitcoin_futures!B276</f>
        <v>-1.1515601783061005E-2</v>
      </c>
      <c r="C272" s="2">
        <f>(bitcoin_futures!D277-bitcoin_futures!D276)/bitcoin_futures!D276</f>
        <v>-2.5423806460180599E-2</v>
      </c>
      <c r="D272" s="2">
        <f t="shared" si="4"/>
        <v>-1.3908204677119593E-2</v>
      </c>
    </row>
    <row r="273" spans="1:4">
      <c r="A273" t="s">
        <v>297</v>
      </c>
      <c r="B273" s="2">
        <f>(bitcoin_futures!B278-bitcoin_futures!B277)/bitcoin_futures!B277</f>
        <v>3.0251785043216826E-2</v>
      </c>
      <c r="C273" s="2">
        <f>(bitcoin_futures!D278-bitcoin_futures!D277)/bitcoin_futures!D277</f>
        <v>4.2846779794426533E-2</v>
      </c>
      <c r="D273" s="2">
        <f t="shared" si="4"/>
        <v>1.2594994751209707E-2</v>
      </c>
    </row>
    <row r="274" spans="1:4">
      <c r="A274" t="s">
        <v>298</v>
      </c>
      <c r="B274" s="2">
        <f>(bitcoin_futures!B279-bitcoin_futures!B278)/bitcoin_futures!B278</f>
        <v>3.3011125296370646E-2</v>
      </c>
      <c r="C274" s="2">
        <f>(bitcoin_futures!D279-bitcoin_futures!D278)/bitcoin_futures!D278</f>
        <v>3.6828458884002796E-2</v>
      </c>
      <c r="D274" s="2">
        <f t="shared" si="4"/>
        <v>3.8173335876321504E-3</v>
      </c>
    </row>
    <row r="275" spans="1:4">
      <c r="A275" t="s">
        <v>299</v>
      </c>
      <c r="B275" s="2">
        <f>(bitcoin_futures!B280-bitcoin_futures!B279)/bitcoin_futures!B279</f>
        <v>7.9449152542373381E-3</v>
      </c>
      <c r="C275" s="2">
        <f>(bitcoin_futures!D280-bitcoin_futures!D279)/bitcoin_futures!D279</f>
        <v>4.2065013382051935E-3</v>
      </c>
      <c r="D275" s="2">
        <f t="shared" si="4"/>
        <v>-3.7384139160321446E-3</v>
      </c>
    </row>
    <row r="276" spans="1:4">
      <c r="A276" t="s">
        <v>300</v>
      </c>
      <c r="B276" s="2">
        <f>(bitcoin_futures!B281-bitcoin_futures!B280)/bitcoin_futures!B280</f>
        <v>4.4315992292870796E-2</v>
      </c>
      <c r="C276" s="2">
        <f>(bitcoin_futures!D281-bitcoin_futures!D280)/bitcoin_futures!D280</f>
        <v>4.7801409828593176E-2</v>
      </c>
      <c r="D276" s="2">
        <f t="shared" si="4"/>
        <v>3.4854175357223807E-3</v>
      </c>
    </row>
    <row r="277" spans="1:4">
      <c r="A277" t="s">
        <v>301</v>
      </c>
      <c r="B277" s="2">
        <f>(bitcoin_futures!B282-bitcoin_futures!B281)/bitcoin_futures!B281</f>
        <v>0</v>
      </c>
      <c r="C277" s="2">
        <f>(bitcoin_futures!D282-bitcoin_futures!D281)/bitcoin_futures!D281</f>
        <v>-1.433274381336469E-2</v>
      </c>
      <c r="D277" s="2">
        <f t="shared" si="4"/>
        <v>-1.433274381336469E-2</v>
      </c>
    </row>
    <row r="278" spans="1:4">
      <c r="A278" t="s">
        <v>302</v>
      </c>
      <c r="B278" s="2">
        <f>(bitcoin_futures!B283-bitcoin_futures!B282)/bitcoin_futures!B282</f>
        <v>1.3418316001341904E-2</v>
      </c>
      <c r="C278" s="2">
        <f>(bitcoin_futures!D283-bitcoin_futures!D282)/bitcoin_futures!D282</f>
        <v>2.7275513035970336E-2</v>
      </c>
      <c r="D278" s="2">
        <f t="shared" si="4"/>
        <v>1.3857197034628432E-2</v>
      </c>
    </row>
    <row r="279" spans="1:4">
      <c r="A279" t="s">
        <v>303</v>
      </c>
      <c r="B279" s="2">
        <f>(bitcoin_futures!B284-bitcoin_futures!B283)/bitcoin_futures!B283</f>
        <v>-1.7212843429328023E-2</v>
      </c>
      <c r="C279" s="2">
        <f>(bitcoin_futures!D284-bitcoin_futures!D283)/bitcoin_futures!D283</f>
        <v>-2.0635073997536592E-2</v>
      </c>
      <c r="D279" s="2">
        <f t="shared" si="4"/>
        <v>-3.4222305682085688E-3</v>
      </c>
    </row>
    <row r="280" spans="1:4">
      <c r="A280" s="1" t="s">
        <v>349</v>
      </c>
      <c r="B280" s="2">
        <f>(bitcoin_futures!B285-bitcoin_futures!B284)/bitcoin_futures!B284</f>
        <v>-9.9360053890199286E-3</v>
      </c>
      <c r="C280" s="2">
        <f>(bitcoin_futures!D285-bitcoin_futures!D284)/bitcoin_futures!D284</f>
        <v>2.0190584559565418E-3</v>
      </c>
      <c r="D280" s="2">
        <f t="shared" ref="D280:D311" si="5">C280-B280</f>
        <v>1.1955063844976471E-2</v>
      </c>
    </row>
    <row r="281" spans="1:4">
      <c r="A281" s="1" t="s">
        <v>350</v>
      </c>
      <c r="B281" s="2">
        <f>(bitcoin_futures!B286-bitcoin_futures!B285)/bitcoin_futures!B285</f>
        <v>1.5478822929069633E-2</v>
      </c>
      <c r="C281" s="2">
        <f>(bitcoin_futures!D286-bitcoin_futures!D285)/bitcoin_futures!D285</f>
        <v>6.7809960053874102E-3</v>
      </c>
      <c r="D281" s="2">
        <f t="shared" si="5"/>
        <v>-8.6978269236822232E-3</v>
      </c>
    </row>
    <row r="282" spans="1:4">
      <c r="A282" s="1" t="s">
        <v>351</v>
      </c>
      <c r="B282" s="2">
        <f>(bitcoin_futures!B287-bitcoin_futures!B286)/bitcoin_futures!B286</f>
        <v>-3.4003350083752111E-2</v>
      </c>
      <c r="C282" s="2">
        <f>(bitcoin_futures!D287-bitcoin_futures!D286)/bitcoin_futures!D286</f>
        <v>-4.6521585981715775E-2</v>
      </c>
      <c r="D282" s="2">
        <f t="shared" si="5"/>
        <v>-1.2518235897963664E-2</v>
      </c>
    </row>
    <row r="283" spans="1:4">
      <c r="A283" s="1" t="s">
        <v>352</v>
      </c>
      <c r="B283" s="2">
        <f>(bitcoin_futures!B288-bitcoin_futures!B287)/bitcoin_futures!B287</f>
        <v>-1.5606034333276123E-3</v>
      </c>
      <c r="C283" s="2">
        <f>(bitcoin_futures!D288-bitcoin_futures!D287)/bitcoin_futures!D287</f>
        <v>1.5145570742063264E-2</v>
      </c>
      <c r="D283" s="2">
        <f t="shared" si="5"/>
        <v>1.6706174175390876E-2</v>
      </c>
    </row>
    <row r="284" spans="1:4">
      <c r="A284" s="1" t="s">
        <v>353</v>
      </c>
      <c r="B284" s="2">
        <f>(bitcoin_futures!B289-bitcoin_futures!B288)/bitcoin_futures!B288</f>
        <v>3.0566168808614191E-2</v>
      </c>
      <c r="C284" s="2">
        <f>(bitcoin_futures!D289-bitcoin_futures!D288)/bitcoin_futures!D288</f>
        <v>1.9821200160084238E-2</v>
      </c>
      <c r="D284" s="2">
        <f t="shared" si="5"/>
        <v>-1.0744968648529953E-2</v>
      </c>
    </row>
    <row r="285" spans="1:4">
      <c r="A285" s="1" t="s">
        <v>354</v>
      </c>
      <c r="B285" s="2">
        <f>(bitcoin_futures!B290-bitcoin_futures!B289)/bitcoin_futures!B289</f>
        <v>6.4037748567575903E-3</v>
      </c>
      <c r="C285" s="2">
        <f>(bitcoin_futures!D290-bitcoin_futures!D289)/bitcoin_futures!D289</f>
        <v>1.4803721561917099E-2</v>
      </c>
      <c r="D285" s="2">
        <f t="shared" si="5"/>
        <v>8.3999467051595091E-3</v>
      </c>
    </row>
    <row r="286" spans="1:4">
      <c r="A286" s="1" t="s">
        <v>355</v>
      </c>
      <c r="B286" s="2">
        <f>(bitcoin_futures!B291-bitcoin_futures!B290)/bitcoin_futures!B290</f>
        <v>-3.3657066309444039E-2</v>
      </c>
      <c r="C286" s="2">
        <f>(bitcoin_futures!D291-bitcoin_futures!D290)/bitcoin_futures!D290</f>
        <v>-3.4113635028083629E-2</v>
      </c>
      <c r="D286" s="2">
        <f t="shared" si="5"/>
        <v>-4.5656871863958975E-4</v>
      </c>
    </row>
    <row r="287" spans="1:4">
      <c r="A287" s="1" t="s">
        <v>356</v>
      </c>
      <c r="B287" s="2">
        <f>(bitcoin_futures!B292-bitcoin_futures!B291)/bitcoin_futures!B291</f>
        <v>-2.2526425229596699E-3</v>
      </c>
      <c r="C287" s="2">
        <f>(bitcoin_futures!D292-bitcoin_futures!D291)/bitcoin_futures!D291</f>
        <v>-2.0057503409971265E-3</v>
      </c>
      <c r="D287" s="2">
        <f t="shared" si="5"/>
        <v>2.4689218196254342E-4</v>
      </c>
    </row>
    <row r="288" spans="1:4">
      <c r="A288" s="1" t="s">
        <v>357</v>
      </c>
      <c r="B288" s="2">
        <f>(bitcoin_futures!B293-bitcoin_futures!B292)/bitcoin_futures!B292</f>
        <v>-2.51823549843695E-2</v>
      </c>
      <c r="C288" s="2">
        <f>(bitcoin_futures!D293-bitcoin_futures!D292)/bitcoin_futures!D292</f>
        <v>-2.9865509829640625E-2</v>
      </c>
      <c r="D288" s="2">
        <f t="shared" si="5"/>
        <v>-4.6831548452711258E-3</v>
      </c>
    </row>
    <row r="289" spans="1:4">
      <c r="A289" s="1" t="s">
        <v>358</v>
      </c>
      <c r="B289" s="2">
        <f>(bitcoin_futures!B294-bitcoin_futures!B293)/bitcoin_futures!B293</f>
        <v>-1.425262782825591E-2</v>
      </c>
      <c r="C289" s="2">
        <f>(bitcoin_futures!D294-bitcoin_futures!D293)/bitcoin_futures!D293</f>
        <v>-1.1559901566104338E-2</v>
      </c>
      <c r="D289" s="2">
        <f t="shared" si="5"/>
        <v>2.6927262621515725E-3</v>
      </c>
    </row>
    <row r="290" spans="1:4">
      <c r="A290" t="s">
        <v>359</v>
      </c>
      <c r="B290" s="2">
        <f>(bitcoin_futures!B295-bitcoin_futures!B294)/bitcoin_futures!B294</f>
        <v>-3.795409362009775E-3</v>
      </c>
      <c r="C290" s="2">
        <f>(bitcoin_futures!D295-bitcoin_futures!D294)/bitcoin_futures!D294</f>
        <v>-1.054143855337485E-2</v>
      </c>
      <c r="D290" s="2">
        <f t="shared" si="5"/>
        <v>-6.7460291913650746E-3</v>
      </c>
    </row>
    <row r="291" spans="1:4">
      <c r="A291" t="s">
        <v>360</v>
      </c>
      <c r="B291" s="2">
        <f>(bitcoin_futures!B296-bitcoin_futures!B295)/bitcoin_futures!B295</f>
        <v>-1.1792452830188654E-2</v>
      </c>
      <c r="C291" s="2">
        <f>(bitcoin_futures!D296-bitcoin_futures!D295)/bitcoin_futures!D295</f>
        <v>-3.1446707080529696E-3</v>
      </c>
      <c r="D291" s="2">
        <f t="shared" si="5"/>
        <v>8.6477821221356849E-3</v>
      </c>
    </row>
    <row r="292" spans="1:4">
      <c r="A292" t="s">
        <v>361</v>
      </c>
      <c r="B292" s="2">
        <f>(bitcoin_futures!B297-bitcoin_futures!B296)/bitcoin_futures!B296</f>
        <v>1.6706443914081215E-2</v>
      </c>
      <c r="C292" s="2">
        <f>(bitcoin_futures!D297-bitcoin_futures!D296)/bitcoin_futures!D296</f>
        <v>1.2493926282061297E-2</v>
      </c>
      <c r="D292" s="2">
        <f t="shared" si="5"/>
        <v>-4.212517632019918E-3</v>
      </c>
    </row>
    <row r="293" spans="1:4">
      <c r="A293" t="s">
        <v>362</v>
      </c>
      <c r="B293" s="2">
        <f>(bitcoin_futures!B298-bitcoin_futures!B297)/bitcoin_futures!B297</f>
        <v>-2.293246659443848E-2</v>
      </c>
      <c r="C293" s="2">
        <f>(bitcoin_futures!D298-bitcoin_futures!D297)/bitcoin_futures!D297</f>
        <v>-2.306874780083611E-2</v>
      </c>
      <c r="D293" s="2">
        <f t="shared" si="5"/>
        <v>-1.3628120639763014E-4</v>
      </c>
    </row>
    <row r="294" spans="1:4">
      <c r="A294" t="s">
        <v>363</v>
      </c>
      <c r="B294" s="2">
        <f>(bitcoin_futures!B299-bitcoin_futures!B298)/bitcoin_futures!B298</f>
        <v>1.9404915912030994E-2</v>
      </c>
      <c r="C294" s="2">
        <f>(bitcoin_futures!D299-bitcoin_futures!D298)/bitcoin_futures!D298</f>
        <v>2.1935256992276903E-2</v>
      </c>
      <c r="D294" s="2">
        <f t="shared" si="5"/>
        <v>2.5303410802459091E-3</v>
      </c>
    </row>
    <row r="295" spans="1:4">
      <c r="A295" t="s">
        <v>364</v>
      </c>
      <c r="B295" s="2">
        <f>(bitcoin_futures!B300-bitcoin_futures!B299)/bitcoin_futures!B299</f>
        <v>-7.6142131979694454E-3</v>
      </c>
      <c r="C295" s="2">
        <f>(bitcoin_futures!D300-bitcoin_futures!D299)/bitcoin_futures!D299</f>
        <v>-1.1933424582782562E-2</v>
      </c>
      <c r="D295" s="2">
        <f t="shared" si="5"/>
        <v>-4.3192113848131162E-3</v>
      </c>
    </row>
    <row r="296" spans="1:4">
      <c r="A296" t="s">
        <v>365</v>
      </c>
      <c r="B296" s="2">
        <f>(bitcoin_futures!B301-bitcoin_futures!B300)/bitcoin_futures!B300</f>
        <v>1.0778224333211477E-2</v>
      </c>
      <c r="C296" s="2">
        <f>(bitcoin_futures!D301-bitcoin_futures!D300)/bitcoin_futures!D300</f>
        <v>1.8897227518435117E-2</v>
      </c>
      <c r="D296" s="2">
        <f t="shared" si="5"/>
        <v>8.1190031852236399E-3</v>
      </c>
    </row>
    <row r="297" spans="1:4">
      <c r="A297" t="s">
        <v>366</v>
      </c>
      <c r="B297" s="2">
        <f>(bitcoin_futures!B302-bitcoin_futures!B301)/bitcoin_futures!B301</f>
        <v>0</v>
      </c>
      <c r="C297" s="2">
        <f>(bitcoin_futures!D302-bitcoin_futures!D301)/bitcoin_futures!D301</f>
        <v>-2.097752294426149E-2</v>
      </c>
      <c r="D297" s="2">
        <f t="shared" si="5"/>
        <v>-2.097752294426149E-2</v>
      </c>
    </row>
    <row r="298" spans="1:4">
      <c r="A298" t="s">
        <v>367</v>
      </c>
      <c r="B298" s="2">
        <f>(bitcoin_futures!B303-bitcoin_futures!B302)/bitcoin_futures!B302</f>
        <v>-3.2893547804084593E-2</v>
      </c>
      <c r="C298" s="2">
        <f>(bitcoin_futures!D303-bitcoin_futures!D302)/bitcoin_futures!D302</f>
        <v>-1.8467817071466962E-2</v>
      </c>
      <c r="D298" s="2">
        <f t="shared" si="5"/>
        <v>1.4425730732617631E-2</v>
      </c>
    </row>
    <row r="299" spans="1:4">
      <c r="A299" t="s">
        <v>368</v>
      </c>
      <c r="B299" s="2">
        <f>(bitcoin_futures!B304-bitcoin_futures!B303)/bitcoin_futures!B303</f>
        <v>2.1304429078676895E-2</v>
      </c>
      <c r="C299" s="2">
        <f>(bitcoin_futures!D304-bitcoin_futures!D303)/bitcoin_futures!D303</f>
        <v>2.3975972893389239E-2</v>
      </c>
      <c r="D299" s="2">
        <f t="shared" si="5"/>
        <v>2.6715438147123446E-3</v>
      </c>
    </row>
    <row r="300" spans="1:4">
      <c r="A300" t="s">
        <v>369</v>
      </c>
      <c r="B300" s="2">
        <f>(bitcoin_futures!B305-bitcoin_futures!B304)/bitcoin_futures!B304</f>
        <v>2.543458371454713E-2</v>
      </c>
      <c r="C300" s="2">
        <f>(bitcoin_futures!D305-bitcoin_futures!D304)/bitcoin_futures!D304</f>
        <v>2.3226778723628622E-2</v>
      </c>
      <c r="D300" s="2">
        <f t="shared" si="5"/>
        <v>-2.2078049909185077E-3</v>
      </c>
    </row>
    <row r="301" spans="1:4">
      <c r="A301" t="s">
        <v>370</v>
      </c>
      <c r="B301" s="2">
        <f>(bitcoin_futures!B306-bitcoin_futures!B305)/bitcoin_futures!B305</f>
        <v>-3.7830121341898601E-2</v>
      </c>
      <c r="C301" s="2">
        <f>(bitcoin_futures!D306-bitcoin_futures!D305)/bitcoin_futures!D305</f>
        <v>-3.4268468755485164E-2</v>
      </c>
      <c r="D301" s="2">
        <f t="shared" si="5"/>
        <v>3.5616525864134371E-3</v>
      </c>
    </row>
    <row r="302" spans="1:4">
      <c r="A302" t="s">
        <v>371</v>
      </c>
      <c r="B302" s="2">
        <f>(bitcoin_futures!B307-bitcoin_futures!B306)/bitcoin_futures!B306</f>
        <v>-9.4584569732938627E-3</v>
      </c>
      <c r="C302" s="2">
        <f>(bitcoin_futures!D307-bitcoin_futures!D306)/bitcoin_futures!D306</f>
        <v>-9.669138802303516E-3</v>
      </c>
      <c r="D302" s="2">
        <f t="shared" si="5"/>
        <v>-2.1068182900965335E-4</v>
      </c>
    </row>
    <row r="303" spans="1:4">
      <c r="A303" t="s">
        <v>372</v>
      </c>
      <c r="B303" s="2">
        <f>(bitcoin_futures!B308-bitcoin_futures!B307)/bitcoin_futures!B307</f>
        <v>-6.3284029208013404E-2</v>
      </c>
      <c r="C303" s="2">
        <f>(bitcoin_futures!D308-bitcoin_futures!D307)/bitcoin_futures!D307</f>
        <v>-6.4665907363612926E-2</v>
      </c>
      <c r="D303" s="2">
        <f t="shared" si="5"/>
        <v>-1.3818781555995224E-3</v>
      </c>
    </row>
    <row r="304" spans="1:4">
      <c r="A304" t="s">
        <v>373</v>
      </c>
      <c r="B304" s="2">
        <f>(bitcoin_futures!B309-bitcoin_futures!B308)/bitcoin_futures!B308</f>
        <v>-4.1375174895062969E-2</v>
      </c>
      <c r="C304" s="2">
        <f>(bitcoin_futures!D309-bitcoin_futures!D308)/bitcoin_futures!D308</f>
        <v>-5.1990583709090904E-2</v>
      </c>
      <c r="D304" s="2">
        <f t="shared" si="5"/>
        <v>-1.0615408814027935E-2</v>
      </c>
    </row>
    <row r="305" spans="1:4">
      <c r="A305" t="s">
        <v>374</v>
      </c>
      <c r="B305" s="2">
        <f>(bitcoin_futures!B310-bitcoin_futures!B309)/bitcoin_futures!B309</f>
        <v>-1.2718932443703073E-2</v>
      </c>
      <c r="C305" s="2">
        <f>(bitcoin_futures!D310-bitcoin_futures!D309)/bitcoin_futures!D309</f>
        <v>-5.2866310699137171E-3</v>
      </c>
      <c r="D305" s="2">
        <f t="shared" si="5"/>
        <v>7.4323013737893559E-3</v>
      </c>
    </row>
    <row r="306" spans="1:4">
      <c r="A306" t="s">
        <v>375</v>
      </c>
      <c r="B306" s="2">
        <f>(bitcoin_futures!B311-bitcoin_futures!B310)/bitcoin_futures!B310</f>
        <v>1.1615628299894343E-2</v>
      </c>
      <c r="C306" s="2">
        <f>(bitcoin_futures!D311-bitcoin_futures!D310)/bitcoin_futures!D310</f>
        <v>1.0812759966062284E-2</v>
      </c>
      <c r="D306" s="2">
        <f t="shared" si="5"/>
        <v>-8.028683338320592E-4</v>
      </c>
    </row>
    <row r="307" spans="1:4">
      <c r="A307" t="s">
        <v>376</v>
      </c>
      <c r="B307" s="2">
        <f>(bitcoin_futures!B312-bitcoin_futures!B311)/bitcoin_futures!B311</f>
        <v>2.0876826722338204E-2</v>
      </c>
      <c r="C307" s="2">
        <f>(bitcoin_futures!D312-bitcoin_futures!D311)/bitcoin_futures!D311</f>
        <v>2.0254132454636815E-2</v>
      </c>
      <c r="D307" s="2">
        <f t="shared" si="5"/>
        <v>-6.2269426770138886E-4</v>
      </c>
    </row>
    <row r="308" spans="1:4">
      <c r="A308" t="s">
        <v>377</v>
      </c>
      <c r="B308" s="2">
        <f>(bitcoin_futures!B313-bitcoin_futures!B312)/bitcoin_futures!B312</f>
        <v>1.0020449897750552E-2</v>
      </c>
      <c r="C308" s="2">
        <f>(bitcoin_futures!D313-bitcoin_futures!D312)/bitcoin_futures!D312</f>
        <v>2.681516212805923E-2</v>
      </c>
      <c r="D308" s="2">
        <f t="shared" si="5"/>
        <v>1.6794712230308678E-2</v>
      </c>
    </row>
    <row r="309" spans="1:4">
      <c r="A309" t="s">
        <v>378</v>
      </c>
      <c r="B309" s="2">
        <f>(bitcoin_futures!B314-bitcoin_futures!B313)/bitcoin_futures!B313</f>
        <v>4.1506377809273076E-2</v>
      </c>
      <c r="C309" s="2">
        <f>(bitcoin_futures!D314-bitcoin_futures!D313)/bitcoin_futures!D313</f>
        <v>2.3657167793585225E-2</v>
      </c>
      <c r="D309" s="2">
        <f t="shared" si="5"/>
        <v>-1.7849210015687851E-2</v>
      </c>
    </row>
    <row r="310" spans="1:4">
      <c r="A310" t="s">
        <v>379</v>
      </c>
      <c r="B310" s="2">
        <f>(bitcoin_futures!B315-bitcoin_futures!B314)/bitcoin_futures!B314</f>
        <v>-1.5552099533436959E-2</v>
      </c>
      <c r="C310" s="2">
        <f>(bitcoin_futures!D315-bitcoin_futures!D314)/bitcoin_futures!D314</f>
        <v>-1.2565830302039189E-2</v>
      </c>
      <c r="D310" s="2">
        <f t="shared" si="5"/>
        <v>2.9862692313977705E-3</v>
      </c>
    </row>
    <row r="311" spans="1:4">
      <c r="A311" t="s">
        <v>380</v>
      </c>
      <c r="B311" s="2">
        <f>(bitcoin_futures!B316-bitcoin_futures!B315)/bitcoin_futures!B315</f>
        <v>1.6390229462875192E-2</v>
      </c>
      <c r="C311" s="2">
        <f>(bitcoin_futures!D316-bitcoin_futures!D315)/bitcoin_futures!D315</f>
        <v>0</v>
      </c>
      <c r="D311" s="2">
        <f t="shared" si="5"/>
        <v>-1.6390229462875192E-2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7DEB-0F92-4745-A531-FC30B96E1C2D}">
  <dimension ref="A1:T312"/>
  <sheetViews>
    <sheetView topLeftCell="A4" zoomScale="75" workbookViewId="0">
      <selection activeCell="T14" sqref="T14"/>
    </sheetView>
  </sheetViews>
  <sheetFormatPr defaultRowHeight="14"/>
  <cols>
    <col min="1" max="20" width="10.6640625" customWidth="1"/>
  </cols>
  <sheetData>
    <row r="1" spans="1:20">
      <c r="B1" t="s">
        <v>307</v>
      </c>
    </row>
    <row r="2" spans="1:20">
      <c r="A2" t="s">
        <v>23</v>
      </c>
      <c r="B2" t="s">
        <v>308</v>
      </c>
      <c r="C2" t="s">
        <v>309</v>
      </c>
      <c r="D2" t="s">
        <v>310</v>
      </c>
      <c r="E2" t="s">
        <v>311</v>
      </c>
      <c r="F2" t="s">
        <v>312</v>
      </c>
      <c r="G2" t="s">
        <v>313</v>
      </c>
      <c r="H2" t="s">
        <v>314</v>
      </c>
      <c r="I2" t="s">
        <v>315</v>
      </c>
      <c r="J2" t="s">
        <v>316</v>
      </c>
      <c r="K2" t="s">
        <v>317</v>
      </c>
      <c r="L2" t="s">
        <v>318</v>
      </c>
      <c r="M2" t="s">
        <v>319</v>
      </c>
      <c r="N2" t="s">
        <v>320</v>
      </c>
      <c r="Q2" t="s">
        <v>321</v>
      </c>
      <c r="S2" t="s">
        <v>322</v>
      </c>
      <c r="T2">
        <v>0.5</v>
      </c>
    </row>
    <row r="3" spans="1:20">
      <c r="A3" t="str">
        <f>bitcoin_futures!A7</f>
        <v>01.01.2024</v>
      </c>
    </row>
    <row r="4" spans="1:20">
      <c r="A4" t="str">
        <f>bitcoin_futures!A8</f>
        <v>02.01.2024</v>
      </c>
      <c r="B4">
        <f>(bitcoin_futures!E8-bitcoin_futures!E7)/bitcoin_futures!E7</f>
        <v>6.6938300349243307E-2</v>
      </c>
      <c r="C4">
        <f>(bitcoin_futures!F8-bitcoin_futures!F7)/bitcoin_futures!F7</f>
        <v>6.6728345090782931E-2</v>
      </c>
      <c r="D4">
        <f>(bitcoin_futures!G8-bitcoin_futures!G7)/bitcoin_futures!G7</f>
        <v>6.7472654001151405E-2</v>
      </c>
      <c r="E4">
        <f>(bitcoin_futures!H8-bitcoin_futures!H7)/bitcoin_futures!H7</f>
        <v>6.7277936962750723E-2</v>
      </c>
      <c r="F4">
        <f>(bitcoin_futures!I8-bitcoin_futures!I7)/bitcoin_futures!I7</f>
        <v>6.6576086956521743E-2</v>
      </c>
      <c r="I4">
        <f>(bitcoin_futures!L8-bitcoin_futures!L7)/bitcoin_futures!L7</f>
        <v>6.5676309616888195E-2</v>
      </c>
      <c r="L4">
        <f>(bitcoin_futures!O8-bitcoin_futures!O7)/bitcoin_futures!O7</f>
        <v>6.5219786272997682E-2</v>
      </c>
    </row>
    <row r="5" spans="1:20">
      <c r="A5" t="str">
        <f>bitcoin_futures!A9</f>
        <v>03.01.2024</v>
      </c>
      <c r="B5">
        <f>(bitcoin_futures!E9-bitcoin_futures!E8)/bitcoin_futures!E8</f>
        <v>-5.0190943807965085E-2</v>
      </c>
      <c r="C5">
        <f>(bitcoin_futures!F9-bitcoin_futures!F8)/bitcoin_futures!F8</f>
        <v>-4.9761491760624457E-2</v>
      </c>
      <c r="D5">
        <f>(bitcoin_futures!G9-bitcoin_futures!G8)/bitcoin_futures!G8</f>
        <v>-4.9617085535540936E-2</v>
      </c>
      <c r="E5">
        <f>(bitcoin_futures!H9-bitcoin_futures!H8)/bitcoin_futures!H8</f>
        <v>-4.929123711340206E-2</v>
      </c>
      <c r="F5">
        <f>(bitcoin_futures!I9-bitcoin_futures!I8)/bitcoin_futures!I8</f>
        <v>-5.1486199575371552E-2</v>
      </c>
      <c r="I5">
        <f>(bitcoin_futures!L9-bitcoin_futures!L8)/bitcoin_futures!L8</f>
        <v>-5.0833245990986271E-2</v>
      </c>
      <c r="L5">
        <f>(bitcoin_futures!O9-bitcoin_futures!O8)/bitcoin_futures!O8</f>
        <v>-4.6230220291653738E-2</v>
      </c>
    </row>
    <row r="6" spans="1:20">
      <c r="A6" t="str">
        <f>bitcoin_futures!A10</f>
        <v>04.01.2024</v>
      </c>
      <c r="B6">
        <f>(bitcoin_futures!E10-bitcoin_futures!E9)/bitcoin_futures!E9</f>
        <v>3.6300976450315908E-2</v>
      </c>
      <c r="C6">
        <f>(bitcoin_futures!F10-bitcoin_futures!F9)/bitcoin_futures!F9</f>
        <v>3.6052481460353676E-2</v>
      </c>
      <c r="D6">
        <f>(bitcoin_futures!G10-bitcoin_futures!G9)/bitcoin_futures!G9</f>
        <v>3.6772216547497447E-2</v>
      </c>
      <c r="E6">
        <f>(bitcoin_futures!H10-bitcoin_futures!H9)/bitcoin_futures!H9</f>
        <v>3.7162543770473289E-2</v>
      </c>
      <c r="F6">
        <f>(bitcoin_futures!I10-bitcoin_futures!I9)/bitcoin_futures!I9</f>
        <v>3.6821488528259651E-2</v>
      </c>
      <c r="I6">
        <f>(bitcoin_futures!L10-bitcoin_futures!L9)/bitcoin_futures!L9</f>
        <v>4.0636042402826852E-2</v>
      </c>
      <c r="L6">
        <f>(bitcoin_futures!O10-bitcoin_futures!O9)/bitcoin_futures!O9</f>
        <v>3.9253957926697031E-2</v>
      </c>
    </row>
    <row r="7" spans="1:20">
      <c r="A7" t="str">
        <f>bitcoin_futures!A11</f>
        <v>05.01.2024</v>
      </c>
      <c r="B7">
        <f>(bitcoin_futures!E11-bitcoin_futures!E10)/bitcoin_futures!E10</f>
        <v>-7.0945571444407498E-3</v>
      </c>
      <c r="C7">
        <f>(bitcoin_futures!F11-bitcoin_futures!F10)/bitcoin_futures!F10</f>
        <v>-7.7084021583526041E-3</v>
      </c>
      <c r="D7">
        <f>(bitcoin_futures!G11-bitcoin_futures!G10)/bitcoin_futures!G10</f>
        <v>-8.2101806239737278E-3</v>
      </c>
      <c r="E7">
        <f>(bitcoin_futures!H11-bitcoin_futures!H10)/bitcoin_futures!H10</f>
        <v>-8.1681550860379006E-3</v>
      </c>
      <c r="F7">
        <f>(bitcoin_futures!I11-bitcoin_futures!I10)/bitcoin_futures!I10</f>
        <v>-7.8799654576856646E-3</v>
      </c>
      <c r="I7">
        <f>(bitcoin_futures!L11-bitcoin_futures!L10)/bitcoin_futures!L10</f>
        <v>-1.1884550084889643E-2</v>
      </c>
      <c r="L7">
        <f>(bitcoin_futures!O11-bitcoin_futures!O10)/bitcoin_futures!O10</f>
        <v>-1.0225375626043406E-2</v>
      </c>
    </row>
    <row r="8" spans="1:20">
      <c r="A8" t="str">
        <f>bitcoin_futures!A12</f>
        <v>08.01.2024</v>
      </c>
      <c r="B8">
        <f>(bitcoin_futures!E12-bitcoin_futures!E11)/bitcoin_futures!E11</f>
        <v>6.5088757396449703E-2</v>
      </c>
      <c r="C8">
        <f>(bitcoin_futures!F12-bitcoin_futures!F11)/bitcoin_futures!F11</f>
        <v>6.5031628010209744E-2</v>
      </c>
      <c r="D8">
        <f>(bitcoin_futures!G12-bitcoin_futures!G11)/bitcoin_futures!G11</f>
        <v>6.4679911699779255E-2</v>
      </c>
      <c r="E8">
        <f>(bitcoin_futures!H12-bitcoin_futures!H11)/bitcoin_futures!H11</f>
        <v>6.4455913033929946E-2</v>
      </c>
      <c r="F8">
        <f>(bitcoin_futures!I12-bitcoin_futures!I11)/bitcoin_futures!I11</f>
        <v>6.321401370906321E-2</v>
      </c>
      <c r="I8">
        <f>(bitcoin_futures!L12-bitcoin_futures!L11)/bitcoin_futures!L11</f>
        <v>6.6580756013745704E-2</v>
      </c>
      <c r="L8">
        <f>(bitcoin_futures!O12-bitcoin_futures!O11)/bitcoin_futures!O11</f>
        <v>6.3883617963314362E-2</v>
      </c>
    </row>
    <row r="9" spans="1:20">
      <c r="A9" t="str">
        <f>bitcoin_futures!A13</f>
        <v>09.01.2024</v>
      </c>
      <c r="B9">
        <f>(bitcoin_futures!E13-bitcoin_futures!E12)/bitcoin_futures!E12</f>
        <v>-4.926624737945493E-3</v>
      </c>
      <c r="C9">
        <f>(bitcoin_futures!F13-bitcoin_futures!F12)/bitcoin_futures!F12</f>
        <v>-5.0015629884338853E-3</v>
      </c>
      <c r="D9">
        <f>(bitcoin_futures!G13-bitcoin_futures!G12)/bitcoin_futures!G12</f>
        <v>-4.8724860045614759E-3</v>
      </c>
      <c r="E9">
        <f>(bitcoin_futures!H13-bitcoin_futures!H12)/bitcoin_futures!H12</f>
        <v>-4.9515164018980812E-3</v>
      </c>
      <c r="F9">
        <f>(bitcoin_futures!I13-bitcoin_futures!I12)/bitcoin_futures!I12</f>
        <v>-6.2423250102333194E-3</v>
      </c>
      <c r="I9">
        <f>(bitcoin_futures!L13-bitcoin_futures!L12)/bitcoin_futures!L12</f>
        <v>-6.2424486508256142E-3</v>
      </c>
      <c r="L9">
        <f>(bitcoin_futures!O13-bitcoin_futures!O12)/bitcoin_futures!O12</f>
        <v>-3.5671819262782403E-3</v>
      </c>
    </row>
    <row r="10" spans="1:20">
      <c r="A10" t="str">
        <f>bitcoin_futures!A14</f>
        <v>10.01.2024</v>
      </c>
      <c r="B10">
        <f>(bitcoin_futures!E14-bitcoin_futures!E13)/bitcoin_futures!E13</f>
        <v>-1.5801116612240599E-2</v>
      </c>
      <c r="C10">
        <f>(bitcoin_futures!F14-bitcoin_futures!F13)/bitcoin_futures!F13</f>
        <v>-1.5708451146716932E-2</v>
      </c>
      <c r="D10">
        <f>(bitcoin_futures!G14-bitcoin_futures!G13)/bitcoin_futures!G13</f>
        <v>-1.5730805292217938E-2</v>
      </c>
      <c r="E10">
        <f>(bitcoin_futures!H14-bitcoin_futures!H13)/bitcoin_futures!H13</f>
        <v>-1.4410118183703089E-2</v>
      </c>
      <c r="F10">
        <f>(bitcoin_futures!I14-bitcoin_futures!I13)/bitcoin_futures!I13</f>
        <v>-1.4828544949026877E-2</v>
      </c>
      <c r="I10">
        <f>(bitcoin_futures!L14-bitcoin_futures!L13)/bitcoin_futures!L13</f>
        <v>-1.2867274569402228E-2</v>
      </c>
      <c r="L10">
        <f>(bitcoin_futures!O14-bitcoin_futures!O13)/bitcoin_futures!O13</f>
        <v>-1.10381861575179E-2</v>
      </c>
    </row>
    <row r="11" spans="1:20">
      <c r="A11" t="str">
        <f>bitcoin_futures!A15</f>
        <v>11.01.2024</v>
      </c>
      <c r="B11">
        <f>(bitcoin_futures!E15-bitcoin_futures!E14)/bitcoin_futures!E14</f>
        <v>-2.3547040565128972E-3</v>
      </c>
      <c r="C11">
        <f>(bitcoin_futures!F15-bitcoin_futures!F14)/bitcoin_futures!F14</f>
        <v>-3.7238004042983298E-3</v>
      </c>
      <c r="D11">
        <f>(bitcoin_futures!G15-bitcoin_futures!G14)/bitcoin_futures!G14</f>
        <v>-4.6570702794242165E-3</v>
      </c>
      <c r="E11">
        <f>(bitcoin_futures!H15-bitcoin_futures!H14)/bitcoin_futures!H14</f>
        <v>-5.4696539392026927E-3</v>
      </c>
      <c r="F11">
        <f>(bitcoin_futures!I15-bitcoin_futures!I14)/bitcoin_futures!I14</f>
        <v>-6.1670325075781334E-3</v>
      </c>
      <c r="I11">
        <f>(bitcoin_futures!L15-bitcoin_futures!L14)/bitcoin_futures!L14</f>
        <v>-2.2580314071641177E-3</v>
      </c>
      <c r="L11">
        <f>(bitcoin_futures!O15-bitcoin_futures!O14)/bitcoin_futures!O14</f>
        <v>1.2066365007541479E-3</v>
      </c>
    </row>
    <row r="12" spans="1:20">
      <c r="A12" t="str">
        <f>bitcoin_futures!A16</f>
        <v>12.01.2024</v>
      </c>
      <c r="B12">
        <f>(bitcoin_futures!E16-bitcoin_futures!E15)/bitcoin_futures!E15</f>
        <v>-5.739727497049673E-2</v>
      </c>
      <c r="C12">
        <f>(bitcoin_futures!F16-bitcoin_futures!F15)/bitcoin_futures!F15</f>
        <v>-5.7133703545493381E-2</v>
      </c>
      <c r="D12">
        <f>(bitcoin_futures!G16-bitcoin_futures!G15)/bitcoin_futures!G15</f>
        <v>-5.6678009357720119E-2</v>
      </c>
      <c r="E12">
        <f>(bitcoin_futures!H16-bitcoin_futures!H15)/bitcoin_futures!H15</f>
        <v>-5.6901110523532521E-2</v>
      </c>
      <c r="F12">
        <f>(bitcoin_futures!I16-bitcoin_futures!I15)/bitcoin_futures!I15</f>
        <v>-5.7004627681952039E-2</v>
      </c>
      <c r="I12">
        <f>(bitcoin_futures!L16-bitcoin_futures!L15)/bitcoin_futures!L15</f>
        <v>-5.5035490175907829E-2</v>
      </c>
      <c r="L12">
        <f>(bitcoin_futures!O16-bitcoin_futures!O15)/bitcoin_futures!O15</f>
        <v>-5.5337953198754647E-2</v>
      </c>
    </row>
    <row r="13" spans="1:20">
      <c r="A13" t="str">
        <f>bitcoin_futures!A17</f>
        <v>15.01.2024</v>
      </c>
      <c r="B13">
        <f>(bitcoin_futures!E17-bitcoin_futures!E16)/bitcoin_futures!E16</f>
        <v>0</v>
      </c>
      <c r="C13">
        <f>(bitcoin_futures!F17-bitcoin_futures!F16)/bitcoin_futures!F16</f>
        <v>0</v>
      </c>
      <c r="D13">
        <f>(bitcoin_futures!G17-bitcoin_futures!G16)/bitcoin_futures!G16</f>
        <v>0</v>
      </c>
      <c r="E13">
        <f>(bitcoin_futures!H17-bitcoin_futures!H16)/bitcoin_futures!H16</f>
        <v>0</v>
      </c>
      <c r="F13">
        <f>(bitcoin_futures!I17-bitcoin_futures!I16)/bitcoin_futures!I16</f>
        <v>0</v>
      </c>
      <c r="I13">
        <f>(bitcoin_futures!L17-bitcoin_futures!L16)/bitcoin_futures!L16</f>
        <v>0</v>
      </c>
      <c r="L13">
        <f>(bitcoin_futures!O17-bitcoin_futures!O16)/bitcoin_futures!O16</f>
        <v>0</v>
      </c>
      <c r="S13">
        <f>bitcoin_futures!E16*T$2</f>
        <v>21965</v>
      </c>
    </row>
    <row r="14" spans="1:20">
      <c r="A14" t="str">
        <f>bitcoin_futures!A18</f>
        <v>16.01.2024</v>
      </c>
      <c r="B14" s="3">
        <f>(bitcoin_futures!E18-bitcoin_futures!E17)/bitcoin_futures!E17</f>
        <v>-7.0566810835419984E-3</v>
      </c>
      <c r="C14">
        <f>(bitcoin_futures!F18-bitcoin_futures!F17)/bitcoin_futures!F17</f>
        <v>-7.2488390531203987E-3</v>
      </c>
      <c r="D14">
        <f>(bitcoin_futures!G18-bitcoin_futures!G17)/bitcoin_futures!G17</f>
        <v>-7.6654266711757412E-3</v>
      </c>
      <c r="E14">
        <f>(bitcoin_futures!H18-bitcoin_futures!H17)/bitcoin_futures!H17</f>
        <v>-7.8501738252775601E-3</v>
      </c>
      <c r="F14">
        <f>(bitcoin_futures!I18-bitcoin_futures!I17)/bitcoin_futures!I17</f>
        <v>-8.2534017399063121E-3</v>
      </c>
      <c r="I14">
        <f>(bitcoin_futures!L18-bitcoin_futures!L17)/bitcoin_futures!L17</f>
        <v>-7.8380143696930114E-3</v>
      </c>
      <c r="L14">
        <f>(bitcoin_futures!O18-bitcoin_futures!O17)/bitcoin_futures!O17</f>
        <v>-1.2651499043163938E-2</v>
      </c>
      <c r="Q14">
        <f t="shared" ref="Q14:Q36" si="0">B14</f>
        <v>-7.0566810835419984E-3</v>
      </c>
      <c r="S14">
        <f>bitcoin_futures!E17*T$2</f>
        <v>21965</v>
      </c>
    </row>
    <row r="15" spans="1:20">
      <c r="A15" t="str">
        <f>bitcoin_futures!A19</f>
        <v>17.01.2024</v>
      </c>
      <c r="B15" s="3">
        <f>(bitcoin_futures!E19-bitcoin_futures!E18)/bitcoin_futures!E18</f>
        <v>-1.0087116001834021E-2</v>
      </c>
      <c r="C15">
        <f>(bitcoin_futures!F19-bitcoin_futures!F18)/bitcoin_futures!F18</f>
        <v>-9.013120365088419E-3</v>
      </c>
      <c r="D15">
        <f>(bitcoin_futures!G19-bitcoin_futures!G18)/bitcoin_futures!G18</f>
        <v>-8.9742133363626044E-3</v>
      </c>
      <c r="E15">
        <f>(bitcoin_futures!H19-bitcoin_futures!H18)/bitcoin_futures!H18</f>
        <v>-9.1556459816887082E-3</v>
      </c>
      <c r="F15">
        <f>(bitcoin_futures!I19-bitcoin_futures!I18)/bitcoin_futures!I18</f>
        <v>-9.1093117408906875E-3</v>
      </c>
      <c r="I15">
        <f>(bitcoin_futures!L19-bitcoin_futures!L18)/bitcoin_futures!L18</f>
        <v>-1.206934386657889E-2</v>
      </c>
      <c r="L15">
        <f>(bitcoin_futures!O19-bitcoin_futures!O18)/bitcoin_futures!O18</f>
        <v>-1.2167546032087865E-2</v>
      </c>
      <c r="Q15">
        <f t="shared" si="0"/>
        <v>-1.0087116001834021E-2</v>
      </c>
      <c r="S15">
        <f>bitcoin_futures!E18*T$2</f>
        <v>21810</v>
      </c>
    </row>
    <row r="16" spans="1:20">
      <c r="A16" t="str">
        <f>bitcoin_futures!A20</f>
        <v>18.01.2024</v>
      </c>
      <c r="B16" s="3">
        <f>(bitcoin_futures!E20-bitcoin_futures!E19)/bitcoin_futures!E19</f>
        <v>-4.5275590551181105E-2</v>
      </c>
      <c r="C16">
        <f>(bitcoin_futures!F20-bitcoin_futures!F19)/bitcoin_futures!F19</f>
        <v>-4.4209072069997697E-2</v>
      </c>
      <c r="D16">
        <f>(bitcoin_futures!G20-bitcoin_futures!G19)/bitcoin_futures!G19</f>
        <v>-4.3787253553415867E-2</v>
      </c>
      <c r="E16">
        <f>(bitcoin_futures!H20-bitcoin_futures!H19)/bitcoin_futures!H19</f>
        <v>-4.357745836185261E-2</v>
      </c>
      <c r="F16">
        <f>(bitcoin_futures!I20-bitcoin_futures!I19)/bitcoin_futures!I19</f>
        <v>-4.3354897287481556E-2</v>
      </c>
      <c r="I16">
        <f>(bitcoin_futures!L20-bitcoin_futures!L19)/bitcoin_futures!L19</f>
        <v>-4.3869391381608176E-2</v>
      </c>
      <c r="L16">
        <f>(bitcoin_futures!O20-bitcoin_futures!O19)/bitcoin_futures!O19</f>
        <v>-4.3819489862655332E-2</v>
      </c>
      <c r="Q16">
        <f t="shared" si="0"/>
        <v>-4.5275590551181105E-2</v>
      </c>
      <c r="S16">
        <f>bitcoin_futures!E19*T$2</f>
        <v>21590</v>
      </c>
    </row>
    <row r="17" spans="1:19">
      <c r="A17" t="str">
        <f>bitcoin_futures!A21</f>
        <v>19.01.2024</v>
      </c>
      <c r="B17" s="3">
        <f>(bitcoin_futures!E21-bitcoin_futures!E20)/bitcoin_futures!E20</f>
        <v>1.7222559126743482E-2</v>
      </c>
      <c r="C17">
        <f>(bitcoin_futures!F21-bitcoin_futures!F20)/bitcoin_futures!F20</f>
        <v>1.7827029631414117E-2</v>
      </c>
      <c r="D17">
        <f>(bitcoin_futures!G21-bitcoin_futures!G20)/bitcoin_futures!G20</f>
        <v>1.8580676096859268E-2</v>
      </c>
      <c r="E17">
        <f>(bitcoin_futures!H21-bitcoin_futures!H20)/bitcoin_futures!H20</f>
        <v>1.8964694656488548E-2</v>
      </c>
      <c r="F17">
        <f>(bitcoin_futures!I21-bitcoin_futures!I20)/bitcoin_futures!I20</f>
        <v>1.8863447621307389E-2</v>
      </c>
      <c r="I17">
        <f>(bitcoin_futures!L21-bitcoin_futures!L20)/bitcoin_futures!L20</f>
        <v>1.7539783947032175E-2</v>
      </c>
      <c r="L17">
        <f>(bitcoin_futures!O21-bitcoin_futures!O20)/bitcoin_futures!O20</f>
        <v>1.7441860465116279E-2</v>
      </c>
      <c r="Q17">
        <f t="shared" si="0"/>
        <v>1.7222559126743482E-2</v>
      </c>
      <c r="S17">
        <f>bitcoin_futures!E20*T$2</f>
        <v>20612.5</v>
      </c>
    </row>
    <row r="18" spans="1:19">
      <c r="A18" t="str">
        <f>bitcoin_futures!A22</f>
        <v>22.01.2024</v>
      </c>
      <c r="B18" s="3">
        <f>(bitcoin_futures!E22-bitcoin_futures!E21)/bitcoin_futures!E21</f>
        <v>-3.4577322046023609E-2</v>
      </c>
      <c r="C18">
        <f>(bitcoin_futures!F22-bitcoin_futures!F21)/bitcoin_futures!F21</f>
        <v>-3.2544378698224852E-2</v>
      </c>
      <c r="D18">
        <f>(bitcoin_futures!G22-bitcoin_futures!G21)/bitcoin_futures!G21</f>
        <v>-3.2128986701188654E-2</v>
      </c>
      <c r="E18">
        <f>(bitcoin_futures!H22-bitcoin_futures!H21)/bitcoin_futures!H21</f>
        <v>-3.2190097155565964E-2</v>
      </c>
      <c r="F18">
        <f>(bitcoin_futures!I22-bitcoin_futures!I21)/bitcoin_futures!I21</f>
        <v>-3.2720074522589661E-2</v>
      </c>
      <c r="I18">
        <f>(bitcoin_futures!L22-bitcoin_futures!L21)/bitcoin_futures!L21</f>
        <v>-3.4018264840182645E-2</v>
      </c>
      <c r="L18">
        <f>(bitcoin_futures!O22-bitcoin_futures!O21)/bitcoin_futures!O21</f>
        <v>-3.3949579831932773E-2</v>
      </c>
      <c r="Q18">
        <f t="shared" si="0"/>
        <v>-3.4577322046023609E-2</v>
      </c>
      <c r="S18">
        <f>bitcoin_futures!E21*T$2</f>
        <v>20967.5</v>
      </c>
    </row>
    <row r="19" spans="1:19">
      <c r="A19" t="str">
        <f>bitcoin_futures!A23</f>
        <v>23.01.2024</v>
      </c>
      <c r="B19" s="3">
        <f>(bitcoin_futures!E23-bitcoin_futures!E22)/bitcoin_futures!E22</f>
        <v>-2.284796838335186E-2</v>
      </c>
      <c r="C19">
        <f>(bitcoin_futures!F23-bitcoin_futures!F22)/bitcoin_futures!F22</f>
        <v>-2.1529051987767583E-2</v>
      </c>
      <c r="D19">
        <f>(bitcoin_futures!G23-bitcoin_futures!G22)/bitcoin_futures!G22</f>
        <v>-2.1279182879377433E-2</v>
      </c>
      <c r="E19">
        <f>(bitcoin_futures!H23-bitcoin_futures!H22)/bitcoin_futures!H22</f>
        <v>-2.104499274310595E-2</v>
      </c>
      <c r="F19">
        <f>(bitcoin_futures!I23-bitcoin_futures!I22)/bitcoin_futures!I22</f>
        <v>-2.0946189960274468E-2</v>
      </c>
      <c r="I19">
        <f>(bitcoin_futures!L23-bitcoin_futures!L22)/bitcoin_futures!L22</f>
        <v>-2.3280548333727252E-2</v>
      </c>
      <c r="L19">
        <f>(bitcoin_futures!O23-bitcoin_futures!O22)/bitcoin_futures!O22</f>
        <v>-2.2616562282533056E-2</v>
      </c>
      <c r="Q19">
        <f t="shared" si="0"/>
        <v>-2.284796838335186E-2</v>
      </c>
      <c r="S19">
        <f>bitcoin_futures!E22*T$2</f>
        <v>20242.5</v>
      </c>
    </row>
    <row r="20" spans="1:19">
      <c r="A20" t="str">
        <f>bitcoin_futures!A24</f>
        <v>24.01.2024</v>
      </c>
      <c r="B20" s="3">
        <f>(bitcoin_futures!E24-bitcoin_futures!E23)/bitcoin_futures!E23</f>
        <v>1.0237613751263903E-2</v>
      </c>
      <c r="C20">
        <f>(bitcoin_futures!F24-bitcoin_futures!F23)/bitcoin_futures!F23</f>
        <v>9.2511563945493185E-3</v>
      </c>
      <c r="D20">
        <f>(bitcoin_futures!G24-bitcoin_futures!G23)/bitcoin_futures!G23</f>
        <v>9.6906448005963479E-3</v>
      </c>
      <c r="E20">
        <f>(bitcoin_futures!H24-bitcoin_futures!H23)/bitcoin_futures!H23</f>
        <v>9.6367679762787255E-3</v>
      </c>
      <c r="F20">
        <f>(bitcoin_futures!I24-bitcoin_futures!I23)/bitcoin_futures!I23</f>
        <v>9.5905569900405756E-3</v>
      </c>
      <c r="I20">
        <f>(bitcoin_futures!L24-bitcoin_futures!L23)/bitcoin_futures!L23</f>
        <v>1.0768300060496068E-2</v>
      </c>
      <c r="L20">
        <f>(bitcoin_futures!O24-bitcoin_futures!O23)/bitcoin_futures!O23</f>
        <v>1.1035955856176576E-2</v>
      </c>
      <c r="Q20">
        <f t="shared" si="0"/>
        <v>1.0237613751263903E-2</v>
      </c>
      <c r="S20">
        <f>bitcoin_futures!E23*T$2</f>
        <v>19780</v>
      </c>
    </row>
    <row r="21" spans="1:19">
      <c r="A21" t="str">
        <f>bitcoin_futures!A25</f>
        <v>25.01.2024</v>
      </c>
      <c r="B21" s="3">
        <f>(bitcoin_futures!E25-bitcoin_futures!E24)/bitcoin_futures!E24</f>
        <v>1.5013136494432628E-3</v>
      </c>
      <c r="C21">
        <f>(bitcoin_futures!F25-bitcoin_futures!F24)/bitcoin_futures!F24</f>
        <v>1.1148272017837235E-3</v>
      </c>
      <c r="D21">
        <f>(bitcoin_futures!G25-bitcoin_futures!G24)/bitcoin_futures!G24</f>
        <v>1.4765596160944998E-3</v>
      </c>
      <c r="E21">
        <f>(bitcoin_futures!H25-bitcoin_futures!H24)/bitcoin_futures!H24</f>
        <v>1.9579050416054823E-3</v>
      </c>
      <c r="F21">
        <f>(bitcoin_futures!I25-bitcoin_futures!I24)/bitcoin_futures!I24</f>
        <v>2.67933260260626E-3</v>
      </c>
      <c r="I21">
        <f>(bitcoin_futures!L25-bitcoin_futures!L24)/bitcoin_futures!L24</f>
        <v>3.2319846779985634E-3</v>
      </c>
      <c r="L21">
        <f>(bitcoin_futures!O25-bitcoin_futures!O24)/bitcoin_futures!O24</f>
        <v>2.3474178403755869E-3</v>
      </c>
      <c r="Q21">
        <f t="shared" si="0"/>
        <v>1.5013136494432628E-3</v>
      </c>
      <c r="S21">
        <f>bitcoin_futures!E24*T$2</f>
        <v>19982.5</v>
      </c>
    </row>
    <row r="22" spans="1:19">
      <c r="A22" t="str">
        <f>bitcoin_futures!A26</f>
        <v>26.01.2024</v>
      </c>
      <c r="B22" s="3">
        <f>(bitcoin_futures!E26-bitcoin_futures!E25)/bitcoin_futures!E25</f>
        <v>5.9088069956277328E-2</v>
      </c>
      <c r="C22">
        <f>(bitcoin_futures!F26-bitcoin_futures!F25)/bitcoin_futures!F25</f>
        <v>5.8648849294729029E-2</v>
      </c>
      <c r="D22">
        <f>(bitcoin_futures!G26-bitcoin_futures!G25)/bitcoin_futures!G25</f>
        <v>5.8238112790269074E-2</v>
      </c>
      <c r="E22">
        <f>(bitcoin_futures!H26-bitcoin_futures!H25)/bitcoin_futures!H25</f>
        <v>5.7401074743527111E-2</v>
      </c>
      <c r="F22">
        <f>(bitcoin_futures!I26-bitcoin_futures!I25)/bitcoin_futures!I25</f>
        <v>5.6358557026600267E-2</v>
      </c>
      <c r="I22">
        <f>(bitcoin_futures!L26-bitcoin_futures!L25)/bitcoin_futures!L25</f>
        <v>5.5601956807063597E-2</v>
      </c>
      <c r="L22">
        <f>(bitcoin_futures!O26-bitcoin_futures!O25)/bitcoin_futures!O25</f>
        <v>5.5503512880562059E-2</v>
      </c>
      <c r="Q22">
        <f t="shared" si="0"/>
        <v>5.9088069956277328E-2</v>
      </c>
      <c r="S22">
        <f>bitcoin_futures!E25*T$2</f>
        <v>20012.5</v>
      </c>
    </row>
    <row r="23" spans="1:19">
      <c r="A23" t="str">
        <f>bitcoin_futures!A27</f>
        <v>29.01.2024</v>
      </c>
      <c r="B23" s="3">
        <f>(bitcoin_futures!E27-bitcoin_futures!E26)/bitcoin_futures!E26</f>
        <v>2.689313517338995E-2</v>
      </c>
      <c r="C23">
        <f>(bitcoin_futures!F27-bitcoin_futures!F26)/bitcoin_futures!F26</f>
        <v>2.7232351566152408E-2</v>
      </c>
      <c r="D23">
        <f>(bitcoin_futures!G27-bitcoin_futures!G26)/bitcoin_futures!G26</f>
        <v>2.8097062579821201E-2</v>
      </c>
      <c r="E23">
        <f>(bitcoin_futures!H27-bitcoin_futures!H26)/bitcoin_futures!H26</f>
        <v>2.9106029106029108E-2</v>
      </c>
      <c r="F23">
        <f>(bitcoin_futures!I27-bitcoin_futures!I26)/bitcoin_futures!I26</f>
        <v>2.9435437507186385E-2</v>
      </c>
      <c r="G23">
        <f>(bitcoin_futures!J27-bitcoin_futures!J26)/bitcoin_futures!J26</f>
        <v>2.7243589743589744E-2</v>
      </c>
      <c r="I23">
        <f>(bitcoin_futures!L27-bitcoin_futures!L26)/bitcoin_futures!L26</f>
        <v>2.7806035944387929E-2</v>
      </c>
      <c r="L23">
        <f>(bitcoin_futures!O27-bitcoin_futures!O26)/bitcoin_futures!O26</f>
        <v>2.7956512092300864E-2</v>
      </c>
      <c r="Q23">
        <f t="shared" si="0"/>
        <v>2.689313517338995E-2</v>
      </c>
      <c r="S23">
        <f>bitcoin_futures!E26*T$2</f>
        <v>21195</v>
      </c>
    </row>
    <row r="24" spans="1:19">
      <c r="A24" t="str">
        <f>bitcoin_futures!A28</f>
        <v>30.01.2024</v>
      </c>
      <c r="B24" s="3">
        <f>(bitcoin_futures!E28-bitcoin_futures!E27)/bitcoin_futures!E27</f>
        <v>8.2701585113714674E-3</v>
      </c>
      <c r="C24">
        <f>(bitcoin_futures!F28-bitcoin_futures!F27)/bitcoin_futures!F27</f>
        <v>6.8267152121970643E-3</v>
      </c>
      <c r="D24">
        <f>(bitcoin_futures!G28-bitcoin_futures!G27)/bitcoin_futures!G27</f>
        <v>6.4370412196499156E-3</v>
      </c>
      <c r="E24">
        <f>(bitcoin_futures!H28-bitcoin_futures!H27)/bitcoin_futures!H27</f>
        <v>6.2850729517396186E-3</v>
      </c>
      <c r="F24">
        <f>(bitcoin_futures!I28-bitcoin_futures!I27)/bitcoin_futures!I27</f>
        <v>6.1431922260694743E-3</v>
      </c>
      <c r="G24">
        <f>(bitcoin_futures!J28-bitcoin_futures!J27)/bitcoin_futures!J27</f>
        <v>8.9146422999777132E-3</v>
      </c>
      <c r="I24">
        <f>(bitcoin_futures!L28-bitcoin_futures!L27)/bitcoin_futures!L27</f>
        <v>8.9079511712306172E-3</v>
      </c>
      <c r="L24">
        <f>(bitcoin_futures!O28-bitcoin_futures!O27)/bitcoin_futures!O27</f>
        <v>8.8495575221238937E-3</v>
      </c>
      <c r="Q24">
        <f t="shared" si="0"/>
        <v>8.2701585113714674E-3</v>
      </c>
      <c r="S24">
        <f>bitcoin_futures!E27*T$2</f>
        <v>21765</v>
      </c>
    </row>
    <row r="25" spans="1:19">
      <c r="A25" t="str">
        <f>bitcoin_futures!A29</f>
        <v>31.01.2024</v>
      </c>
      <c r="B25" s="3">
        <f>(bitcoin_futures!E29-bitcoin_futures!E28)/bitcoin_futures!E28</f>
        <v>-2.4493050808840282E-2</v>
      </c>
      <c r="C25">
        <f>(bitcoin_futures!F29-bitcoin_futures!F28)/bitcoin_futures!F28</f>
        <v>-2.407051644253588E-2</v>
      </c>
      <c r="D25">
        <f>(bitcoin_futures!G29-bitcoin_futures!G28)/bitcoin_futures!G28</f>
        <v>-2.378815080789946E-2</v>
      </c>
      <c r="E25">
        <f>(bitcoin_futures!H29-bitcoin_futures!H28)/bitcoin_futures!H28</f>
        <v>-2.3644880660272139E-2</v>
      </c>
      <c r="F25">
        <f>(bitcoin_futures!I29-bitcoin_futures!I28)/bitcoin_futures!I28</f>
        <v>-2.3423623445825933E-2</v>
      </c>
      <c r="G25">
        <f>(bitcoin_futures!J29-bitcoin_futures!J28)/bitcoin_futures!J28</f>
        <v>-2.4519549370444003E-2</v>
      </c>
      <c r="I25">
        <f>(bitcoin_futures!L29-bitcoin_futures!L28)/bitcoin_futures!L28</f>
        <v>-2.4525833878351864E-2</v>
      </c>
      <c r="L25">
        <f>(bitcoin_futures!O29-bitcoin_futures!O28)/bitcoin_futures!O28</f>
        <v>-2.4069319640564826E-2</v>
      </c>
      <c r="Q25">
        <f t="shared" si="0"/>
        <v>-2.4493050808840282E-2</v>
      </c>
      <c r="S25">
        <f>bitcoin_futures!E28*T$2</f>
        <v>21945</v>
      </c>
    </row>
    <row r="26" spans="1:19">
      <c r="A26" t="str">
        <f>bitcoin_futures!A30</f>
        <v>01.02.2024</v>
      </c>
      <c r="B26" s="3">
        <f>(bitcoin_futures!E30-bitcoin_futures!E29)/bitcoin_futures!E29</f>
        <v>1.0743898166530421E-2</v>
      </c>
      <c r="C26">
        <f>(bitcoin_futures!F30-bitcoin_futures!F29)/bitcoin_futures!F29</f>
        <v>1.1463640574339972E-2</v>
      </c>
      <c r="D26">
        <f>(bitcoin_futures!G30-bitcoin_futures!G29)/bitcoin_futures!G29</f>
        <v>1.1149425287356322E-2</v>
      </c>
      <c r="E26">
        <f>(bitcoin_futures!H30-bitcoin_futures!H29)/bitcoin_futures!H29</f>
        <v>1.1194882339501942E-2</v>
      </c>
      <c r="F26">
        <f>(bitcoin_futures!I30-bitcoin_futures!I29)/bitcoin_futures!I29</f>
        <v>1.1026486302148459E-2</v>
      </c>
      <c r="G26">
        <f>(bitcoin_futures!J30-bitcoin_futures!J29)/bitcoin_futures!J29</f>
        <v>1.0982789855072464E-2</v>
      </c>
      <c r="I26">
        <f>(bitcoin_futures!L30-bitcoin_futures!L29)/bitcoin_futures!L29</f>
        <v>1.0950944239579841E-2</v>
      </c>
      <c r="L26">
        <f>(bitcoin_futures!O30-bitcoin_futures!O29)/bitcoin_futures!O29</f>
        <v>1.0413241258357997E-2</v>
      </c>
      <c r="Q26">
        <f t="shared" si="0"/>
        <v>1.0743898166530421E-2</v>
      </c>
      <c r="S26">
        <f>bitcoin_futures!E29*T$2</f>
        <v>21407.5</v>
      </c>
    </row>
    <row r="27" spans="1:19">
      <c r="A27" t="str">
        <f>bitcoin_futures!A31</f>
        <v>02.02.2024</v>
      </c>
      <c r="B27" s="3">
        <f>(bitcoin_futures!E31-bitcoin_futures!E30)/bitcoin_futures!E30</f>
        <v>-2.0797227036395147E-3</v>
      </c>
      <c r="C27">
        <f>(bitcoin_futures!F31-bitcoin_futures!F30)/bitcoin_futures!F30</f>
        <v>-1.6027475672581567E-3</v>
      </c>
      <c r="D27">
        <f>(bitcoin_futures!G31-bitcoin_futures!G30)/bitcoin_futures!G30</f>
        <v>-1.8188018642719109E-3</v>
      </c>
      <c r="E27">
        <f>(bitcoin_futures!H31-bitcoin_futures!H30)/bitcoin_futures!H30</f>
        <v>-1.8075011296882061E-3</v>
      </c>
      <c r="F27">
        <f>(bitcoin_futures!I31-bitcoin_futures!I30)/bitcoin_futures!I30</f>
        <v>-1.6865302451090623E-3</v>
      </c>
      <c r="G27">
        <f>(bitcoin_futures!J31-bitcoin_futures!J30)/bitcoin_futures!J30</f>
        <v>-1.455930115354463E-3</v>
      </c>
      <c r="I27">
        <f>(bitcoin_futures!L31-bitcoin_futures!L30)/bitcoin_futures!L30</f>
        <v>-1.3264065436056152E-3</v>
      </c>
      <c r="L27">
        <f>(bitcoin_futures!O31-bitcoin_futures!O30)/bitcoin_futures!O30</f>
        <v>-1.3018008244738556E-3</v>
      </c>
      <c r="Q27">
        <f t="shared" si="0"/>
        <v>-2.0797227036395147E-3</v>
      </c>
      <c r="S27">
        <f>bitcoin_futures!E30*T$2</f>
        <v>21637.5</v>
      </c>
    </row>
    <row r="28" spans="1:19">
      <c r="A28" t="str">
        <f>bitcoin_futures!A32</f>
        <v>05.02.2024</v>
      </c>
      <c r="B28" s="3">
        <f>(bitcoin_futures!E32-bitcoin_futures!E31)/bitcoin_futures!E31</f>
        <v>-1.4588398749565822E-2</v>
      </c>
      <c r="C28">
        <f>(bitcoin_futures!F32-bitcoin_futures!F31)/bitcoin_futures!F31</f>
        <v>-1.4562550166265337E-2</v>
      </c>
      <c r="D28">
        <f>(bitcoin_futures!G32-bitcoin_futures!G31)/bitcoin_futures!G31</f>
        <v>-1.434916296549368E-2</v>
      </c>
      <c r="E28">
        <f>(bitcoin_futures!H32-bitcoin_futures!H31)/bitcoin_futures!H31</f>
        <v>-1.3920325939339067E-2</v>
      </c>
      <c r="F28">
        <f>(bitcoin_futures!I32-bitcoin_futures!I31)/bitcoin_futures!I31</f>
        <v>-1.3965536659533732E-2</v>
      </c>
      <c r="G28">
        <f>(bitcoin_futures!J32-bitcoin_futures!J31)/bitcoin_futures!J31</f>
        <v>-1.3683266038582324E-2</v>
      </c>
      <c r="I28">
        <f>(bitcoin_futures!L32-bitcoin_futures!L31)/bitcoin_futures!L31</f>
        <v>-1.3724405091311566E-2</v>
      </c>
      <c r="L28">
        <f>(bitcoin_futures!O32-bitcoin_futures!O31)/bitcoin_futures!O31</f>
        <v>-1.3686726048229415E-2</v>
      </c>
      <c r="Q28">
        <f t="shared" si="0"/>
        <v>-1.4588398749565822E-2</v>
      </c>
      <c r="S28">
        <f>bitcoin_futures!E31*T$2</f>
        <v>21592.5</v>
      </c>
    </row>
    <row r="29" spans="1:19">
      <c r="A29" t="str">
        <f>bitcoin_futures!A33</f>
        <v>06.02.2024</v>
      </c>
      <c r="B29" s="3">
        <f>(bitcoin_futures!E33-bitcoin_futures!E32)/bitcoin_futures!E32</f>
        <v>1.7624250969333802E-2</v>
      </c>
      <c r="C29">
        <f>(bitcoin_futures!F33-bitcoin_futures!F32)/bitcoin_futures!F32</f>
        <v>1.7803118454735863E-2</v>
      </c>
      <c r="D29">
        <f>(bitcoin_futures!G33-bitcoin_futures!G32)/bitcoin_futures!G32</f>
        <v>1.779318313113807E-2</v>
      </c>
      <c r="E29">
        <f>(bitcoin_futures!H33-bitcoin_futures!H32)/bitcoin_futures!H32</f>
        <v>1.7330425800527946E-2</v>
      </c>
      <c r="F29">
        <f>(bitcoin_futures!I33-bitcoin_futures!I32)/bitcoin_futures!I32</f>
        <v>1.7247287264420333E-2</v>
      </c>
      <c r="G29">
        <f>(bitcoin_futures!J33-bitcoin_futures!J32)/bitcoin_futures!J32</f>
        <v>1.6715942688196497E-2</v>
      </c>
      <c r="I29">
        <f>(bitcoin_futures!L33-bitcoin_futures!L32)/bitcoin_futures!L32</f>
        <v>1.5710919088766692E-2</v>
      </c>
      <c r="L29">
        <f>(bitcoin_futures!O33-bitcoin_futures!O32)/bitcoin_futures!O32</f>
        <v>1.552863436123348E-2</v>
      </c>
      <c r="Q29">
        <f t="shared" si="0"/>
        <v>1.7624250969333802E-2</v>
      </c>
      <c r="S29">
        <f>bitcoin_futures!E32*T$2</f>
        <v>21277.5</v>
      </c>
    </row>
    <row r="30" spans="1:19">
      <c r="A30" t="str">
        <f>bitcoin_futures!A34</f>
        <v>07.02.2024</v>
      </c>
      <c r="B30" s="3">
        <f>(bitcoin_futures!E34-bitcoin_futures!E33)/bitcoin_futures!E33</f>
        <v>2.5516683985682947E-2</v>
      </c>
      <c r="C30">
        <f>(bitcoin_futures!F34-bitcoin_futures!F33)/bitcoin_futures!F33</f>
        <v>2.5265805419000802E-2</v>
      </c>
      <c r="D30">
        <f>(bitcoin_futures!G34-bitcoin_futures!G33)/bitcoin_futures!G33</f>
        <v>2.5087978204109435E-2</v>
      </c>
      <c r="E30">
        <f>(bitcoin_futures!H34-bitcoin_futures!H33)/bitcoin_futures!H33</f>
        <v>2.5270758122743681E-2</v>
      </c>
      <c r="F30">
        <f>(bitcoin_futures!I34-bitcoin_futures!I33)/bitcoin_futures!I33</f>
        <v>2.526386705591736E-2</v>
      </c>
      <c r="G30">
        <f>(bitcoin_futures!J34-bitcoin_futures!J33)/bitcoin_futures!J33</f>
        <v>2.516497036125713E-2</v>
      </c>
      <c r="I30">
        <f>(bitcoin_futures!L34-bitcoin_futures!L33)/bitcoin_futures!L33</f>
        <v>2.4859131587669871E-2</v>
      </c>
      <c r="L30">
        <f>(bitcoin_futures!O34-bitcoin_futures!O33)/bitcoin_futures!O33</f>
        <v>2.4943064743520225E-2</v>
      </c>
      <c r="Q30">
        <f t="shared" si="0"/>
        <v>2.5516683985682947E-2</v>
      </c>
      <c r="S30">
        <f>bitcoin_futures!E33*T$2</f>
        <v>21652.5</v>
      </c>
    </row>
    <row r="31" spans="1:19">
      <c r="A31" t="str">
        <f>bitcoin_futures!A35</f>
        <v>08.02.2024</v>
      </c>
      <c r="B31" s="3">
        <f>(bitcoin_futures!E35-bitcoin_futures!E34)/bitcoin_futures!E34</f>
        <v>3.0173384372888988E-2</v>
      </c>
      <c r="C31">
        <f>(bitcoin_futures!F35-bitcoin_futures!F34)/bitcoin_futures!F34</f>
        <v>3.0330062444246207E-2</v>
      </c>
      <c r="D31">
        <f>(bitcoin_futures!G35-bitcoin_futures!G34)/bitcoin_futures!G34</f>
        <v>3.078626799557032E-2</v>
      </c>
      <c r="E31">
        <f>(bitcoin_futures!H35-bitcoin_futures!H34)/bitcoin_futures!H34</f>
        <v>3.1029929577464789E-2</v>
      </c>
      <c r="F31">
        <f>(bitcoin_futures!I35-bitcoin_futures!I34)/bitcoin_futures!I34</f>
        <v>3.2198006790055855E-2</v>
      </c>
      <c r="G31">
        <f>(bitcoin_futures!J35-bitcoin_futures!J34)/bitcoin_futures!J34</f>
        <v>3.2402356535020729E-2</v>
      </c>
      <c r="I31">
        <f>(bitcoin_futures!L35-bitcoin_futures!L34)/bitcoin_futures!L34</f>
        <v>3.169469598965071E-2</v>
      </c>
      <c r="L31">
        <f>(bitcoin_futures!O35-bitcoin_futures!O34)/bitcoin_futures!O34</f>
        <v>3.0896201460162944E-2</v>
      </c>
      <c r="Q31">
        <f t="shared" si="0"/>
        <v>3.0173384372888988E-2</v>
      </c>
      <c r="S31">
        <f>bitcoin_futures!E34*T$2</f>
        <v>22205</v>
      </c>
    </row>
    <row r="32" spans="1:19">
      <c r="A32" t="str">
        <f>bitcoin_futures!A36</f>
        <v>09.02.2024</v>
      </c>
      <c r="B32" s="3">
        <f>(bitcoin_futures!E36-bitcoin_futures!E35)/bitcoin_futures!E35</f>
        <v>4.4153005464480873E-2</v>
      </c>
      <c r="C32">
        <f>(bitcoin_futures!F36-bitcoin_futures!F35)/bitcoin_futures!F35</f>
        <v>4.4047619047619051E-2</v>
      </c>
      <c r="D32">
        <f>(bitcoin_futures!G36-bitcoin_futures!G35)/bitcoin_futures!G35</f>
        <v>4.3510958315427589E-2</v>
      </c>
      <c r="E32">
        <f>(bitcoin_futures!H36-bitcoin_futures!H35)/bitcoin_futures!H35</f>
        <v>4.2796157950907153E-2</v>
      </c>
      <c r="F32">
        <f>(bitcoin_futures!I36-bitcoin_futures!I35)/bitcoin_futures!I35</f>
        <v>4.3607427055702919E-2</v>
      </c>
      <c r="G32">
        <f>(bitcoin_futures!J36-bitcoin_futures!J35)/bitcoin_futures!J35</f>
        <v>4.3643664799746379E-2</v>
      </c>
      <c r="I32">
        <f>(bitcoin_futures!L36-bitcoin_futures!L35)/bitcoin_futures!L35</f>
        <v>4.3991640543364678E-2</v>
      </c>
      <c r="L32">
        <f>(bitcoin_futures!O36-bitcoin_futures!O35)/bitcoin_futures!O35</f>
        <v>4.485271476957816E-2</v>
      </c>
      <c r="Q32">
        <f t="shared" si="0"/>
        <v>4.4153005464480873E-2</v>
      </c>
      <c r="S32">
        <f>bitcoin_futures!E35*T$2</f>
        <v>22875</v>
      </c>
    </row>
    <row r="33" spans="1:19">
      <c r="A33" t="str">
        <f>bitcoin_futures!A37</f>
        <v>12.02.2024</v>
      </c>
      <c r="B33" s="3">
        <f>(bitcoin_futures!E37-bitcoin_futures!E36)/bitcoin_futures!E36</f>
        <v>5.6416160770357965E-2</v>
      </c>
      <c r="C33">
        <f>(bitcoin_futures!F37-bitcoin_futures!F36)/bitcoin_futures!F36</f>
        <v>5.7012542759407071E-2</v>
      </c>
      <c r="D33">
        <f>(bitcoin_futures!G37-bitcoin_futures!G36)/bitcoin_futures!G36</f>
        <v>5.7139915577061669E-2</v>
      </c>
      <c r="E33">
        <f>(bitcoin_futures!H37-bitcoin_futures!H36)/bitcoin_futures!H36</f>
        <v>5.7210111554600346E-2</v>
      </c>
      <c r="F33">
        <f>(bitcoin_futures!I37-bitcoin_futures!I36)/bitcoin_futures!I36</f>
        <v>5.6832045546970314E-2</v>
      </c>
      <c r="G33">
        <f>(bitcoin_futures!J37-bitcoin_futures!J36)/bitcoin_futures!J36</f>
        <v>5.7209396516808425E-2</v>
      </c>
      <c r="I33">
        <f>(bitcoin_futures!L37-bitcoin_futures!L36)/bitcoin_futures!L36</f>
        <v>5.5049544590131116E-2</v>
      </c>
      <c r="L33">
        <f>(bitcoin_futures!O37-bitcoin_futures!O36)/bitcoin_futures!O36</f>
        <v>5.5206286836935167E-2</v>
      </c>
      <c r="Q33">
        <f t="shared" si="0"/>
        <v>5.6416160770357965E-2</v>
      </c>
      <c r="S33">
        <f>bitcoin_futures!E36*T$2</f>
        <v>23885</v>
      </c>
    </row>
    <row r="34" spans="1:19">
      <c r="A34" t="str">
        <f>bitcoin_futures!A38</f>
        <v>13.02.2024</v>
      </c>
      <c r="B34" s="3">
        <f>(bitcoin_futures!E38-bitcoin_futures!E37)/bitcoin_futures!E37</f>
        <v>-1.6347963935400774E-2</v>
      </c>
      <c r="C34">
        <f>(bitcoin_futures!F38-bitcoin_futures!F37)/bitcoin_futures!F37</f>
        <v>-1.5985093654996566E-2</v>
      </c>
      <c r="D34">
        <f>(bitcoin_futures!G38-bitcoin_futures!G37)/bitcoin_futures!G37</f>
        <v>-1.5777171795870668E-2</v>
      </c>
      <c r="E34">
        <f>(bitcoin_futures!H38-bitcoin_futures!H37)/bitcoin_futures!H37</f>
        <v>-1.5101645692158761E-2</v>
      </c>
      <c r="F34">
        <f>(bitcoin_futures!I38-bitcoin_futures!I37)/bitcoin_futures!I37</f>
        <v>-1.5295815295815297E-2</v>
      </c>
      <c r="G34">
        <f>(bitcoin_futures!J38-bitcoin_futures!J37)/bitcoin_futures!J37</f>
        <v>-1.4845321329374581E-2</v>
      </c>
      <c r="I34">
        <f>(bitcoin_futures!L38-bitcoin_futures!L37)/bitcoin_futures!L37</f>
        <v>-1.5178825538373969E-2</v>
      </c>
      <c r="L34">
        <f>(bitcoin_futures!O38-bitcoin_futures!O37)/bitcoin_futures!O37</f>
        <v>-1.5453360640476635E-2</v>
      </c>
      <c r="Q34">
        <f t="shared" si="0"/>
        <v>-1.6347963935400774E-2</v>
      </c>
      <c r="S34">
        <f>bitcoin_futures!E37*T$2</f>
        <v>25232.5</v>
      </c>
    </row>
    <row r="35" spans="1:19">
      <c r="A35" t="str">
        <f>bitcoin_futures!A39</f>
        <v>14.02.2024</v>
      </c>
      <c r="B35" s="3">
        <f>(bitcoin_futures!E39-bitcoin_futures!E38)/bitcoin_futures!E38</f>
        <v>4.7340854149879132E-2</v>
      </c>
      <c r="C35">
        <f>(bitcoin_futures!F39-bitcoin_futures!F38)/bitcoin_futures!F38</f>
        <v>4.8136336456049429E-2</v>
      </c>
      <c r="D35">
        <f>(bitcoin_futures!G39-bitcoin_futures!G38)/bitcoin_futures!G38</f>
        <v>4.9673461310112806E-2</v>
      </c>
      <c r="E35">
        <f>(bitcoin_futures!H39-bitcoin_futures!H38)/bitcoin_futures!H38</f>
        <v>5.091409475132691E-2</v>
      </c>
      <c r="F35">
        <f>(bitcoin_futures!I39-bitcoin_futures!I38)/bitcoin_futures!I38</f>
        <v>5.1875732708089095E-2</v>
      </c>
      <c r="G35">
        <f>(bitcoin_futures!J39-bitcoin_futures!J38)/bitcoin_futures!J38</f>
        <v>5.1526346490375269E-2</v>
      </c>
      <c r="I35">
        <f>(bitcoin_futures!L39-bitcoin_futures!L38)/bitcoin_futures!L38</f>
        <v>5.1151141508525191E-2</v>
      </c>
      <c r="L35">
        <f>(bitcoin_futures!O39-bitcoin_futures!O38)/bitcoin_futures!O38</f>
        <v>4.652042360060514E-2</v>
      </c>
      <c r="Q35">
        <f t="shared" si="0"/>
        <v>4.7340854149879132E-2</v>
      </c>
      <c r="S35">
        <f>bitcoin_futures!E38*T$2</f>
        <v>24820</v>
      </c>
    </row>
    <row r="36" spans="1:19">
      <c r="A36" t="str">
        <f>bitcoin_futures!A40</f>
        <v>15.02.2024</v>
      </c>
      <c r="B36" s="3">
        <f>(bitcoin_futures!E40-bitcoin_futures!E39)/bitcoin_futures!E39</f>
        <v>-6.732063858434314E-4</v>
      </c>
      <c r="C36">
        <f>(bitcoin_futures!F40-bitcoin_futures!F39)/bitcoin_futures!F39</f>
        <v>-2.852524484168489E-4</v>
      </c>
      <c r="D36">
        <f>(bitcoin_futures!G40-bitcoin_futures!G39)/bitcoin_futures!G39</f>
        <v>1.885369532428356E-3</v>
      </c>
      <c r="E36">
        <f>(bitcoin_futures!H40-bitcoin_futures!H39)/bitcoin_futures!H39</f>
        <v>2.2446689113355782E-3</v>
      </c>
      <c r="F36">
        <f>(bitcoin_futures!I40-bitcoin_futures!I39)/bitcoin_futures!I39</f>
        <v>3.3435497353023124E-3</v>
      </c>
      <c r="G36">
        <f>(bitcoin_futures!J40-bitcoin_futures!J39)/bitcoin_futures!J39</f>
        <v>5.2699704142011835E-3</v>
      </c>
      <c r="I36">
        <f>(bitcoin_futures!L40-bitcoin_futures!L39)/bitcoin_futures!L39</f>
        <v>3.2991202346041057E-3</v>
      </c>
      <c r="L36">
        <f>(bitcoin_futures!O40-bitcoin_futures!O39)/bitcoin_futures!O39</f>
        <v>-7.2280448138778463E-4</v>
      </c>
      <c r="Q36">
        <f t="shared" si="0"/>
        <v>-6.732063858434314E-4</v>
      </c>
      <c r="S36">
        <f>bitcoin_futures!F39*T$2</f>
        <v>26292.5</v>
      </c>
    </row>
    <row r="37" spans="1:19">
      <c r="A37" t="str">
        <f>bitcoin_futures!A41</f>
        <v>16.02.2024</v>
      </c>
      <c r="B37">
        <f>(bitcoin_futures!E41-bitcoin_futures!E40)/bitcoin_futures!E40</f>
        <v>1.347319795977288E-3</v>
      </c>
      <c r="C37" s="3">
        <f>(bitcoin_futures!F41-bitcoin_futures!F40)/bitcoin_futures!F40</f>
        <v>1.9022256039566293E-3</v>
      </c>
      <c r="D37">
        <f>(bitcoin_futures!G41-bitcoin_futures!G40)/bitcoin_futures!G40</f>
        <v>2.2581859239744072E-3</v>
      </c>
      <c r="E37">
        <f>(bitcoin_futures!H41-bitcoin_futures!H40)/bitcoin_futures!H40</f>
        <v>3.826054497946995E-3</v>
      </c>
      <c r="F37">
        <f>(bitcoin_futures!I41-bitcoin_futures!I40)/bitcoin_futures!I40</f>
        <v>4.9060446172359534E-3</v>
      </c>
      <c r="G37">
        <f>(bitcoin_futures!J41-bitcoin_futures!J40)/bitcoin_futures!J40</f>
        <v>4.9664306079278946E-3</v>
      </c>
      <c r="I37">
        <f>(bitcoin_futures!L41-bitcoin_futures!L40)/bitcoin_futures!L40</f>
        <v>4.84106686152722E-3</v>
      </c>
      <c r="L37">
        <f>(bitcoin_futures!O41-bitcoin_futures!O40)/bitcoin_futures!O40</f>
        <v>2.8028933092224232E-3</v>
      </c>
      <c r="Q37">
        <f>C37</f>
        <v>1.9022256039566293E-3</v>
      </c>
      <c r="S37">
        <f>bitcoin_futures!F40*T$2</f>
        <v>26285</v>
      </c>
    </row>
    <row r="38" spans="1:19">
      <c r="A38" t="str">
        <f>bitcoin_futures!A42</f>
        <v>19.02.2024</v>
      </c>
      <c r="B38">
        <f>(bitcoin_futures!E42-bitcoin_futures!E41)/bitcoin_futures!E41</f>
        <v>0</v>
      </c>
      <c r="C38" s="3">
        <f>(bitcoin_futures!F42-bitcoin_futures!F41)/bitcoin_futures!F41</f>
        <v>0</v>
      </c>
      <c r="D38">
        <f>(bitcoin_futures!G42-bitcoin_futures!G41)/bitcoin_futures!G41</f>
        <v>0</v>
      </c>
      <c r="E38">
        <f>(bitcoin_futures!H42-bitcoin_futures!H41)/bitcoin_futures!H41</f>
        <v>0</v>
      </c>
      <c r="F38">
        <f>(bitcoin_futures!I42-bitcoin_futures!I41)/bitcoin_futures!I41</f>
        <v>0</v>
      </c>
      <c r="G38">
        <f>(bitcoin_futures!J42-bitcoin_futures!J41)/bitcoin_futures!J41</f>
        <v>0</v>
      </c>
      <c r="I38">
        <f>(bitcoin_futures!L42-bitcoin_futures!L41)/bitcoin_futures!L41</f>
        <v>0</v>
      </c>
      <c r="L38">
        <f>(bitcoin_futures!O42-bitcoin_futures!O41)/bitcoin_futures!O41</f>
        <v>0</v>
      </c>
      <c r="Q38">
        <f t="shared" ref="Q38:Q57" si="1">C38</f>
        <v>0</v>
      </c>
      <c r="S38">
        <f>bitcoin_futures!F41*T$2</f>
        <v>26335</v>
      </c>
    </row>
    <row r="39" spans="1:19">
      <c r="A39" t="str">
        <f>bitcoin_futures!A43</f>
        <v>20.02.2024</v>
      </c>
      <c r="B39">
        <f>(bitcoin_futures!E43-bitcoin_futures!E42)/bitcoin_futures!E42</f>
        <v>1.2493993272465161E-3</v>
      </c>
      <c r="C39" s="3">
        <f>(bitcoin_futures!F43-bitcoin_futures!F42)/bitcoin_futures!F42</f>
        <v>2.3732675147142587E-3</v>
      </c>
      <c r="D39">
        <f>(bitcoin_futures!G43-bitcoin_futures!G42)/bitcoin_futures!G42</f>
        <v>2.6286143447239955E-3</v>
      </c>
      <c r="E39">
        <f>(bitcoin_futures!H43-bitcoin_futures!H42)/bitcoin_futures!H42</f>
        <v>3.1607325462489544E-3</v>
      </c>
      <c r="F39">
        <f>(bitcoin_futures!I43-bitcoin_futures!I42)/bitcoin_futures!I42</f>
        <v>3.6845983787767134E-3</v>
      </c>
      <c r="G39">
        <f>(bitcoin_futures!J43-bitcoin_futures!J42)/bitcoin_futures!J42</f>
        <v>3.7521735151459686E-3</v>
      </c>
      <c r="I39">
        <f>(bitcoin_futures!L43-bitcoin_futures!L42)/bitcoin_futures!L42</f>
        <v>8.6355785837651123E-3</v>
      </c>
      <c r="L39">
        <f>(bitcoin_futures!O43-bitcoin_futures!O42)/bitcoin_futures!O42</f>
        <v>8.565503561446218E-3</v>
      </c>
      <c r="Q39">
        <f t="shared" si="1"/>
        <v>2.3732675147142587E-3</v>
      </c>
      <c r="S39">
        <f>bitcoin_futures!F42*T$2</f>
        <v>26335</v>
      </c>
    </row>
    <row r="40" spans="1:19">
      <c r="A40" t="str">
        <f>bitcoin_futures!A44</f>
        <v>21.02.2024</v>
      </c>
      <c r="B40">
        <f>(bitcoin_futures!E44-bitcoin_futures!E43)/bitcoin_futures!E43</f>
        <v>-2.1789210980994431E-2</v>
      </c>
      <c r="C40" s="3">
        <f>(bitcoin_futures!F44-bitcoin_futures!F43)/bitcoin_futures!F43</f>
        <v>-2.2066483568519746E-2</v>
      </c>
      <c r="D40">
        <f>(bitcoin_futures!G44-bitcoin_futures!G43)/bitcoin_futures!G43</f>
        <v>-2.1161048689138578E-2</v>
      </c>
      <c r="E40">
        <f>(bitcoin_futures!H44-bitcoin_futures!H43)/bitcoin_futures!H43</f>
        <v>-2.1221388193865258E-2</v>
      </c>
      <c r="F40">
        <f>(bitcoin_futures!I44-bitcoin_futures!I43)/bitcoin_futures!I43</f>
        <v>-2.1016886930983848E-2</v>
      </c>
      <c r="G40">
        <f>(bitcoin_futures!J44-bitcoin_futures!J43)/bitcoin_futures!J43</f>
        <v>-2.0058351568198397E-2</v>
      </c>
      <c r="I40">
        <f>(bitcoin_futures!L44-bitcoin_futures!L43)/bitcoin_futures!L43</f>
        <v>-2.5594808940158614E-2</v>
      </c>
      <c r="L40">
        <f>(bitcoin_futures!O44-bitcoin_futures!O43)/bitcoin_futures!O43</f>
        <v>-2.082960843912033E-2</v>
      </c>
      <c r="Q40">
        <f t="shared" si="1"/>
        <v>-2.2066483568519746E-2</v>
      </c>
      <c r="S40">
        <f>bitcoin_futures!F43*T$2</f>
        <v>26397.5</v>
      </c>
    </row>
    <row r="41" spans="1:19">
      <c r="A41" t="str">
        <f>bitcoin_futures!A45</f>
        <v>22.02.2024</v>
      </c>
      <c r="B41">
        <f>(bitcoin_futures!E45-bitcoin_futures!E44)/bitcoin_futures!E44</f>
        <v>2.1293298008046316E-2</v>
      </c>
      <c r="C41" s="3">
        <f>(bitcoin_futures!F45-bitcoin_futures!F44)/bitcoin_futures!F44</f>
        <v>2.1014913809800504E-2</v>
      </c>
      <c r="D41">
        <f>(bitcoin_futures!G45-bitcoin_futures!G44)/bitcoin_futures!G44</f>
        <v>2.0279318920987183E-2</v>
      </c>
      <c r="E41">
        <f>(bitcoin_futures!H45-bitcoin_futures!H44)/bitcoin_futures!H44</f>
        <v>1.9409202802499526E-2</v>
      </c>
      <c r="F41">
        <f>(bitcoin_futures!I45-bitcoin_futures!I44)/bitcoin_futures!I44</f>
        <v>1.8468172869597826E-2</v>
      </c>
      <c r="G41">
        <f>(bitcoin_futures!J45-bitcoin_futures!J44)/bitcoin_futures!J44</f>
        <v>1.7212504652028286E-2</v>
      </c>
      <c r="I41">
        <f>(bitcoin_futures!L45-bitcoin_futures!L44)/bitcoin_futures!L44</f>
        <v>1.8220495745468E-2</v>
      </c>
      <c r="L41">
        <f>(bitcoin_futures!O45-bitcoin_futures!O44)/bitcoin_futures!O44</f>
        <v>1.3329681365835844E-2</v>
      </c>
      <c r="Q41">
        <f t="shared" si="1"/>
        <v>2.1014913809800504E-2</v>
      </c>
      <c r="S41">
        <f>bitcoin_futures!F44*T$2</f>
        <v>25815</v>
      </c>
    </row>
    <row r="42" spans="1:19">
      <c r="A42" t="str">
        <f>bitcoin_futures!A46</f>
        <v>23.02.2024</v>
      </c>
      <c r="B42">
        <f>(bitcoin_futures!E46-bitcoin_futures!E45)/bitcoin_futures!E45</f>
        <v>-2.0791698693312835E-2</v>
      </c>
      <c r="C42" s="3">
        <f>(bitcoin_futures!F46-bitcoin_futures!F45)/bitcoin_futures!F45</f>
        <v>-1.83059850137532E-2</v>
      </c>
      <c r="D42">
        <f>(bitcoin_futures!G46-bitcoin_futures!G45)/bitcoin_futures!G45</f>
        <v>-1.8282392649540596E-2</v>
      </c>
      <c r="E42">
        <f>(bitcoin_futures!H46-bitcoin_futures!H45)/bitcoin_futures!H45</f>
        <v>-1.7646512491873316E-2</v>
      </c>
      <c r="F42">
        <f>(bitcoin_futures!I46-bitcoin_futures!I45)/bitcoin_futures!I45</f>
        <v>-1.7028718703976434E-2</v>
      </c>
      <c r="G42">
        <f>(bitcoin_futures!J46-bitcoin_futures!J45)/bitcoin_futures!J45</f>
        <v>-1.6646848989298454E-2</v>
      </c>
      <c r="I42">
        <f>(bitcoin_futures!L46-bitcoin_futures!L45)/bitcoin_futures!L45</f>
        <v>-1.2716868017076936E-2</v>
      </c>
      <c r="L42">
        <f>(bitcoin_futures!O46-bitcoin_futures!O45)/bitcoin_futures!O45</f>
        <v>-1.1532570501847013E-2</v>
      </c>
      <c r="Q42">
        <f t="shared" si="1"/>
        <v>-1.83059850137532E-2</v>
      </c>
      <c r="S42">
        <f>bitcoin_futures!F45*T$2</f>
        <v>26357.5</v>
      </c>
    </row>
    <row r="43" spans="1:19">
      <c r="A43" t="str">
        <f>bitcoin_futures!A47</f>
        <v>26.02.2024</v>
      </c>
      <c r="C43" s="3">
        <f>(bitcoin_futures!F47-bitcoin_futures!F46)/bitcoin_futures!F46</f>
        <v>6.840579710144927E-2</v>
      </c>
      <c r="D43">
        <f>(bitcoin_futures!G47-bitcoin_futures!G46)/bitcoin_futures!G46</f>
        <v>6.7997325947855985E-2</v>
      </c>
      <c r="E43">
        <f>(bitcoin_futures!H47-bitcoin_futures!H46)/bitcoin_futures!H46</f>
        <v>6.7977687435000475E-2</v>
      </c>
      <c r="F43">
        <f>(bitcoin_futures!I47-bitcoin_futures!I46)/bitcoin_futures!I46</f>
        <v>6.7702968442738085E-2</v>
      </c>
      <c r="G43">
        <f>(bitcoin_futures!J47-bitcoin_futures!J46)/bitcoin_futures!J46</f>
        <v>6.7249558180634356E-2</v>
      </c>
      <c r="H43">
        <f>(bitcoin_futures!K47-bitcoin_futures!K46)/bitcoin_futures!K46</f>
        <v>6.4861868243555387E-2</v>
      </c>
      <c r="I43">
        <f>(bitcoin_futures!L47-bitcoin_futures!L46)/bitcoin_futures!L46</f>
        <v>6.8359554696844238E-2</v>
      </c>
      <c r="L43">
        <f>(bitcoin_futures!O47-bitcoin_futures!O46)/bitcoin_futures!O46</f>
        <v>6.6994804484550183E-2</v>
      </c>
      <c r="Q43">
        <f t="shared" si="1"/>
        <v>6.840579710144927E-2</v>
      </c>
      <c r="S43">
        <f>bitcoin_futures!F46*T$2</f>
        <v>25875</v>
      </c>
    </row>
    <row r="44" spans="1:19">
      <c r="A44" t="str">
        <f>bitcoin_futures!A48</f>
        <v>27.02.2024</v>
      </c>
      <c r="C44" s="3">
        <f>(bitcoin_futures!F48-bitcoin_futures!F47)/bitcoin_futures!F47</f>
        <v>4.214143606438777E-2</v>
      </c>
      <c r="D44">
        <f>(bitcoin_futures!G48-bitcoin_futures!G47)/bitcoin_futures!G47</f>
        <v>4.1759814003398017E-2</v>
      </c>
      <c r="E44">
        <f>(bitcoin_futures!H48-bitcoin_futures!H47)/bitcoin_futures!H47</f>
        <v>4.1519121813031162E-2</v>
      </c>
      <c r="F44">
        <f>(bitcoin_futures!I48-bitcoin_futures!I47)/bitcoin_futures!I47</f>
        <v>4.1308542360989298E-2</v>
      </c>
      <c r="G44">
        <f>(bitcoin_futures!J48-bitcoin_futures!J47)/bitcoin_futures!J47</f>
        <v>4.2879553773749343E-2</v>
      </c>
      <c r="H44">
        <f>(bitcoin_futures!K48-bitcoin_futures!K47)/bitcoin_futures!K47</f>
        <v>4.3817787418655101E-2</v>
      </c>
      <c r="I44">
        <f>(bitcoin_futures!L48-bitcoin_futures!L47)/bitcoin_futures!L47</f>
        <v>4.1594901825697556E-2</v>
      </c>
      <c r="L44">
        <f>(bitcoin_futures!O48-bitcoin_futures!O47)/bitcoin_futures!O47</f>
        <v>4.4079958995386984E-2</v>
      </c>
      <c r="Q44">
        <f t="shared" si="1"/>
        <v>4.214143606438777E-2</v>
      </c>
      <c r="S44">
        <f>bitcoin_futures!F47*T$2</f>
        <v>27645</v>
      </c>
    </row>
    <row r="45" spans="1:19">
      <c r="A45" t="str">
        <f>bitcoin_futures!A49</f>
        <v>28.02.2024</v>
      </c>
      <c r="C45" s="3">
        <f>(bitcoin_futures!F49-bitcoin_futures!F48)/bitcoin_futures!F48</f>
        <v>5.6404026379729258E-2</v>
      </c>
      <c r="D45">
        <f>(bitcoin_futures!G49-bitcoin_futures!G48)/bitcoin_futures!G48</f>
        <v>5.5536480686695276E-2</v>
      </c>
      <c r="E45">
        <f>(bitcoin_futures!H49-bitcoin_futures!H48)/bitcoin_futures!H48</f>
        <v>5.490862728431789E-2</v>
      </c>
      <c r="F45">
        <f>(bitcoin_futures!I49-bitcoin_futures!I48)/bitcoin_futures!I48</f>
        <v>5.4577613071675232E-2</v>
      </c>
      <c r="G45">
        <f>(bitcoin_futures!J49-bitcoin_futures!J48)/bitcoin_futures!J48</f>
        <v>5.4237004847066686E-2</v>
      </c>
      <c r="H45">
        <f>(bitcoin_futures!K49-bitcoin_futures!K48)/bitcoin_futures!K48</f>
        <v>5.3366583541147129E-2</v>
      </c>
      <c r="I45">
        <f>(bitcoin_futures!L49-bitcoin_futures!L48)/bitcoin_futures!L48</f>
        <v>5.8784621744522529E-2</v>
      </c>
      <c r="L45">
        <f>(bitcoin_futures!O49-bitcoin_futures!O48)/bitcoin_futures!O48</f>
        <v>5.5146457208312877E-2</v>
      </c>
      <c r="Q45">
        <f t="shared" si="1"/>
        <v>5.6404026379729258E-2</v>
      </c>
      <c r="S45">
        <f>bitcoin_futures!F48*T$2</f>
        <v>28810</v>
      </c>
    </row>
    <row r="46" spans="1:19">
      <c r="A46" t="str">
        <f>bitcoin_futures!A50</f>
        <v>29.02.2024</v>
      </c>
      <c r="C46" s="3">
        <f>(bitcoin_futures!F50-bitcoin_futures!F49)/bitcoin_futures!F49</f>
        <v>3.1049778215869888E-2</v>
      </c>
      <c r="D46">
        <f>(bitcoin_futures!G50-bitcoin_futures!G49)/bitcoin_futures!G49</f>
        <v>3.0901845978693991E-2</v>
      </c>
      <c r="E46">
        <f>(bitcoin_futures!H50-bitcoin_futures!H49)/bitcoin_futures!H49</f>
        <v>3.0618000161147369E-2</v>
      </c>
      <c r="F46">
        <f>(bitcoin_futures!I50-bitcoin_futures!I49)/bitcoin_futures!I49</f>
        <v>3.0189282006229536E-2</v>
      </c>
      <c r="G46">
        <f>(bitcoin_futures!J50-bitcoin_futures!J49)/bitcoin_futures!J49</f>
        <v>3.0281411018628617E-2</v>
      </c>
      <c r="H46">
        <f>(bitcoin_futures!K50-bitcoin_futures!K49)/bitcoin_futures!K49</f>
        <v>3.0460858585858584E-2</v>
      </c>
      <c r="I46">
        <f>(bitcoin_futures!L50-bitcoin_futures!L49)/bitcoin_futures!L49</f>
        <v>2.3738872403560832E-2</v>
      </c>
      <c r="L46">
        <f>(bitcoin_futures!O50-bitcoin_futures!O49)/bitcoin_futures!O49</f>
        <v>2.8303349875930521E-2</v>
      </c>
      <c r="Q46">
        <f t="shared" si="1"/>
        <v>3.1049778215869888E-2</v>
      </c>
      <c r="S46">
        <f>bitcoin_futures!F49*T$2</f>
        <v>30435</v>
      </c>
    </row>
    <row r="47" spans="1:19">
      <c r="A47" t="str">
        <f>bitcoin_futures!A51</f>
        <v>01.03.2024</v>
      </c>
      <c r="C47" s="3">
        <f>(bitcoin_futures!F51-bitcoin_futures!F50)/bitcoin_futures!F50</f>
        <v>1.6969407265774377E-2</v>
      </c>
      <c r="D47">
        <f>(bitcoin_futures!G51-bitcoin_futures!G50)/bitcoin_futures!G50</f>
        <v>1.7196497594067998E-2</v>
      </c>
      <c r="E47">
        <f>(bitcoin_futures!H51-bitcoin_futures!H50)/bitcoin_futures!H50</f>
        <v>1.7121413493862873E-2</v>
      </c>
      <c r="F47">
        <f>(bitcoin_futures!I51-bitcoin_futures!I50)/bitcoin_futures!I50</f>
        <v>1.6978060314753081E-2</v>
      </c>
      <c r="G47">
        <f>(bitcoin_futures!J51-bitcoin_futures!J50)/bitcoin_futures!J50</f>
        <v>1.6850042317457875E-2</v>
      </c>
      <c r="H47">
        <f>(bitcoin_futures!K51-bitcoin_futures!K50)/bitcoin_futures!K50</f>
        <v>1.6465002297442181E-2</v>
      </c>
      <c r="I47">
        <f>(bitcoin_futures!L51-bitcoin_futures!L50)/bitcoin_futures!L50</f>
        <v>1.6628527841342486E-2</v>
      </c>
      <c r="L47">
        <f>(bitcoin_futures!O51-bitcoin_futures!O50)/bitcoin_futures!O50</f>
        <v>1.3799864263630194E-2</v>
      </c>
      <c r="Q47">
        <f t="shared" si="1"/>
        <v>1.6969407265774377E-2</v>
      </c>
      <c r="S47">
        <f>bitcoin_futures!F50*T$2</f>
        <v>31380</v>
      </c>
    </row>
    <row r="48" spans="1:19">
      <c r="A48" t="str">
        <f>bitcoin_futures!A52</f>
        <v>04.03.2024</v>
      </c>
      <c r="C48" s="3">
        <f>(bitcoin_futures!F52-bitcoin_futures!F51)/bitcoin_futures!F51</f>
        <v>7.2933803368585973E-2</v>
      </c>
      <c r="D48">
        <f>(bitcoin_futures!G52-bitcoin_futures!G51)/bitcoin_futures!G51</f>
        <v>7.3671965878247384E-2</v>
      </c>
      <c r="E48">
        <f>(bitcoin_futures!H52-bitcoin_futures!H51)/bitcoin_futures!H51</f>
        <v>7.5019215987701768E-2</v>
      </c>
      <c r="F48">
        <f>(bitcoin_futures!I52-bitcoin_futures!I51)/bitcoin_futures!I51</f>
        <v>7.5392590333892368E-2</v>
      </c>
      <c r="G48">
        <f>(bitcoin_futures!J52-bitcoin_futures!J51)/bitcoin_futures!J51</f>
        <v>7.6195520581113799E-2</v>
      </c>
      <c r="H48">
        <f>(bitcoin_futures!K52-bitcoin_futures!K51)/bitcoin_futures!K51</f>
        <v>7.9484668123257746E-2</v>
      </c>
      <c r="I48">
        <f>(bitcoin_futures!L52-bitcoin_futures!L51)/bitcoin_futures!L51</f>
        <v>8.5084033613445381E-2</v>
      </c>
      <c r="L48">
        <f>(bitcoin_futures!O52-bitcoin_futures!O51)/bitcoin_futures!O51</f>
        <v>8.3531686997917284E-2</v>
      </c>
      <c r="Q48">
        <f t="shared" si="1"/>
        <v>7.2933803368585973E-2</v>
      </c>
      <c r="S48">
        <f>bitcoin_futures!F51*T$2</f>
        <v>31912.5</v>
      </c>
    </row>
    <row r="49" spans="1:19">
      <c r="A49" t="str">
        <f>bitcoin_futures!A53</f>
        <v>05.03.2024</v>
      </c>
      <c r="C49" s="3">
        <f>(bitcoin_futures!F53-bitcoin_futures!F52)/bitcoin_futures!F52</f>
        <v>-8.8419976635514014E-2</v>
      </c>
      <c r="D49">
        <f>(bitcoin_futures!G53-bitcoin_futures!G52)/bitcoin_futures!G52</f>
        <v>-8.8407367280606719E-2</v>
      </c>
      <c r="E49">
        <f>(bitcoin_futures!H53-bitcoin_futures!H52)/bitcoin_futures!H52</f>
        <v>-8.7873587873587872E-2</v>
      </c>
      <c r="F49">
        <f>(bitcoin_futures!I53-bitcoin_futures!I52)/bitcoin_futures!I52</f>
        <v>-8.6978095980718789E-2</v>
      </c>
      <c r="G49">
        <f>(bitcoin_futures!J53-bitcoin_futures!J52)/bitcoin_futures!J52</f>
        <v>-8.6409336989383398E-2</v>
      </c>
      <c r="H49">
        <f>(bitcoin_futures!K53-bitcoin_futures!K52)/bitcoin_futures!K52</f>
        <v>-8.5706309324399779E-2</v>
      </c>
      <c r="I49">
        <f>(bitcoin_futures!L53-bitcoin_futures!L52)/bitcoin_futures!L52</f>
        <v>-8.8646107039137043E-2</v>
      </c>
      <c r="L49">
        <f>(bitcoin_futures!O53-bitcoin_futures!O52)/bitcoin_futures!O52</f>
        <v>-8.7389304592572256E-2</v>
      </c>
      <c r="Q49">
        <f t="shared" si="1"/>
        <v>-8.8419976635514014E-2</v>
      </c>
      <c r="S49">
        <f>bitcoin_futures!F52*T$2</f>
        <v>34240</v>
      </c>
    </row>
    <row r="50" spans="1:19">
      <c r="A50" t="str">
        <f>bitcoin_futures!A54</f>
        <v>06.03.2024</v>
      </c>
      <c r="C50" s="3">
        <f>(bitcoin_futures!F54-bitcoin_futures!F53)/bitcoin_futures!F53</f>
        <v>8.546255506607929E-2</v>
      </c>
      <c r="D50">
        <f>(bitcoin_futures!G54-bitcoin_futures!G53)/bitcoin_futures!G53</f>
        <v>8.5571666270501542E-2</v>
      </c>
      <c r="E50">
        <f>(bitcoin_futures!H54-bitcoin_futures!H53)/bitcoin_futures!H53</f>
        <v>8.6148781061378063E-2</v>
      </c>
      <c r="F50">
        <f>(bitcoin_futures!I54-bitcoin_futures!I53)/bitcoin_futures!I53</f>
        <v>8.641304347826087E-2</v>
      </c>
      <c r="G50">
        <f>(bitcoin_futures!J54-bitcoin_futures!J53)/bitcoin_futures!J53</f>
        <v>8.5808834846852394E-2</v>
      </c>
      <c r="H50">
        <f>(bitcoin_futures!K54-bitcoin_futures!K53)/bitcoin_futures!K53</f>
        <v>8.5114503816793891E-2</v>
      </c>
      <c r="I50">
        <f>(bitcoin_futures!L54-bitcoin_futures!L53)/bitcoin_futures!L53</f>
        <v>8.7481031866464345E-2</v>
      </c>
      <c r="L50">
        <f>(bitcoin_futures!O54-bitcoin_futures!O53)/bitcoin_futures!O53</f>
        <v>8.9438844591545053E-2</v>
      </c>
      <c r="Q50">
        <f t="shared" si="1"/>
        <v>8.546255506607929E-2</v>
      </c>
      <c r="S50">
        <f>bitcoin_futures!F53*T$2</f>
        <v>31212.5</v>
      </c>
    </row>
    <row r="51" spans="1:19">
      <c r="A51" t="str">
        <f>bitcoin_futures!A55</f>
        <v>07.03.2024</v>
      </c>
      <c r="C51" s="3">
        <f>(bitcoin_futures!F55-bitcoin_futures!F54)/bitcoin_futures!F54</f>
        <v>8.9285714285714281E-3</v>
      </c>
      <c r="D51">
        <f>(bitcoin_futures!G55-bitcoin_futures!G54)/bitcoin_futures!G54</f>
        <v>8.5395226625793741E-3</v>
      </c>
      <c r="E51">
        <f>(bitcoin_futures!H55-bitcoin_futures!H54)/bitcoin_futures!H54</f>
        <v>8.8048498845265596E-3</v>
      </c>
      <c r="F51">
        <f>(bitcoin_futures!I55-bitcoin_futures!I54)/bitcoin_futures!I54</f>
        <v>9.2188951618666481E-3</v>
      </c>
      <c r="G51">
        <f>(bitcoin_futures!J55-bitcoin_futures!J54)/bitcoin_futures!J54</f>
        <v>9.7809908568998512E-3</v>
      </c>
      <c r="H51">
        <f>(bitcoin_futures!K55-bitcoin_futures!K54)/bitcoin_futures!K54</f>
        <v>9.7080548716144913E-3</v>
      </c>
      <c r="I51">
        <f>(bitcoin_futures!L55-bitcoin_futures!L54)/bitcoin_futures!L54</f>
        <v>9.0699783715900376E-3</v>
      </c>
      <c r="L51">
        <f>(bitcoin_futures!O55-bitcoin_futures!O54)/bitcoin_futures!O54</f>
        <v>8.9760408755092183E-3</v>
      </c>
      <c r="Q51">
        <f t="shared" si="1"/>
        <v>8.9285714285714281E-3</v>
      </c>
      <c r="S51">
        <f>bitcoin_futures!F54*T$2</f>
        <v>33880</v>
      </c>
    </row>
    <row r="52" spans="1:19">
      <c r="A52" t="str">
        <f>bitcoin_futures!A56</f>
        <v>08.03.2024</v>
      </c>
      <c r="C52" s="3">
        <f>(bitcoin_futures!F56-bitcoin_futures!F55)/bitcoin_futures!F55</f>
        <v>2.1063409639435385E-2</v>
      </c>
      <c r="D52">
        <f>(bitcoin_futures!G56-bitcoin_futures!G55)/bitcoin_futures!G55</f>
        <v>2.0987118251555942E-2</v>
      </c>
      <c r="E52">
        <f>(bitcoin_futures!H56-bitcoin_futures!H55)/bitcoin_futures!H55</f>
        <v>2.1533838889683788E-2</v>
      </c>
      <c r="F52">
        <f>(bitcoin_futures!I56-bitcoin_futures!I55)/bitcoin_futures!I55</f>
        <v>2.1951564934145306E-2</v>
      </c>
      <c r="G52">
        <f>(bitcoin_futures!J56-bitcoin_futures!J55)/bitcoin_futures!J55</f>
        <v>2.1478205938092229E-2</v>
      </c>
      <c r="H52">
        <f>(bitcoin_futures!K56-bitcoin_futures!K55)/bitcoin_futures!K55</f>
        <v>2.1319584755800182E-2</v>
      </c>
      <c r="I52">
        <f>(bitcoin_futures!L56-bitcoin_futures!L55)/bitcoin_futures!L55</f>
        <v>2.1917997649173755E-2</v>
      </c>
      <c r="L52">
        <f>(bitcoin_futures!O56-bitcoin_futures!O55)/bitcoin_futures!O55</f>
        <v>2.5730513925956339E-2</v>
      </c>
      <c r="Q52">
        <f t="shared" si="1"/>
        <v>2.1063409639435385E-2</v>
      </c>
      <c r="S52">
        <f>bitcoin_futures!F55*T$2</f>
        <v>34182.5</v>
      </c>
    </row>
    <row r="53" spans="1:19">
      <c r="A53" t="str">
        <f>bitcoin_futures!A57</f>
        <v>11.03.2024</v>
      </c>
      <c r="C53" s="3">
        <f>(bitcoin_futures!F57-bitcoin_futures!F56)/bitcoin_futures!F56</f>
        <v>4.0899649022276344E-2</v>
      </c>
      <c r="D53">
        <f>(bitcoin_futures!G57-bitcoin_futures!G56)/bitcoin_futures!G56</f>
        <v>4.2103770910121914E-2</v>
      </c>
      <c r="E53">
        <f>(bitcoin_futures!H57-bitcoin_futures!H56)/bitcoin_futures!H56</f>
        <v>4.1669584704811261E-2</v>
      </c>
      <c r="F53">
        <f>(bitcoin_futures!I57-bitcoin_futures!I56)/bitcoin_futures!I56</f>
        <v>4.1643569844789355E-2</v>
      </c>
      <c r="G53">
        <f>(bitcoin_futures!J57-bitcoin_futures!J56)/bitcoin_futures!J56</f>
        <v>4.2877757163471447E-2</v>
      </c>
      <c r="H53">
        <f>(bitcoin_futures!K57-bitcoin_futures!K56)/bitcoin_futures!K56</f>
        <v>4.2567705846237806E-2</v>
      </c>
      <c r="I53">
        <f>(bitcoin_futures!L57-bitcoin_futures!L56)/bitcoin_futures!L56</f>
        <v>4.1542625169147494E-2</v>
      </c>
      <c r="L53">
        <f>(bitcoin_futures!O57-bitcoin_futures!O56)/bitcoin_futures!O56</f>
        <v>3.7027153245713526E-2</v>
      </c>
      <c r="Q53">
        <f t="shared" si="1"/>
        <v>4.0899649022276344E-2</v>
      </c>
      <c r="S53">
        <f>bitcoin_futures!F56*T$2</f>
        <v>34902.5</v>
      </c>
    </row>
    <row r="54" spans="1:19">
      <c r="A54" t="str">
        <f>bitcoin_futures!A58</f>
        <v>12.03.2024</v>
      </c>
      <c r="C54" s="3">
        <f>(bitcoin_futures!F58-bitcoin_futures!F57)/bitcoin_futures!F57</f>
        <v>-1.1835948252133223E-2</v>
      </c>
      <c r="D54">
        <f>(bitcoin_futures!G58-bitcoin_futures!G57)/bitcoin_futures!G57</f>
        <v>-1.1563052645898518E-2</v>
      </c>
      <c r="E54">
        <f>(bitcoin_futures!H58-bitcoin_futures!H57)/bitcoin_futures!H57</f>
        <v>-1.1227645556003765E-2</v>
      </c>
      <c r="F54">
        <f>(bitcoin_futures!I58-bitcoin_futures!I57)/bitcoin_futures!I57</f>
        <v>-1.1308454732920907E-2</v>
      </c>
      <c r="G54">
        <f>(bitcoin_futures!J58-bitcoin_futures!J57)/bitcoin_futures!J57</f>
        <v>-1.245305396323384E-2</v>
      </c>
      <c r="H54">
        <f>(bitcoin_futures!K58-bitcoin_futures!K57)/bitcoin_futures!K57</f>
        <v>-1.2366681934175228E-2</v>
      </c>
      <c r="I54">
        <f>(bitcoin_futures!L58-bitcoin_futures!L57)/bitcoin_futures!L57</f>
        <v>-1.3511757827725087E-2</v>
      </c>
      <c r="L54">
        <f>(bitcoin_futures!O58-bitcoin_futures!O57)/bitcoin_futures!O57</f>
        <v>-1.1837364899639732E-2</v>
      </c>
      <c r="Q54">
        <f t="shared" si="1"/>
        <v>-1.1835948252133223E-2</v>
      </c>
      <c r="S54">
        <f>bitcoin_futures!F57*T$2</f>
        <v>36330</v>
      </c>
    </row>
    <row r="55" spans="1:19">
      <c r="A55" t="str">
        <f>bitcoin_futures!A59</f>
        <v>13.03.2024</v>
      </c>
      <c r="C55" s="3">
        <f>(bitcoin_futures!F59-bitcoin_futures!F58)/bitcoin_futures!F58</f>
        <v>2.945682451253482E-2</v>
      </c>
      <c r="D55">
        <f>(bitcoin_futures!G59-bitcoin_futures!G58)/bitcoin_futures!G58</f>
        <v>2.9452243325075695E-2</v>
      </c>
      <c r="E55">
        <f>(bitcoin_futures!H59-bitcoin_futures!H58)/bitcoin_futures!H58</f>
        <v>3.0733664241517644E-2</v>
      </c>
      <c r="F55">
        <f>(bitcoin_futures!I59-bitcoin_futures!I58)/bitcoin_futures!I58</f>
        <v>3.1891273632510257E-2</v>
      </c>
      <c r="G55">
        <f>(bitcoin_futures!J59-bitcoin_futures!J58)/bitcoin_futures!J58</f>
        <v>3.3626901521216973E-2</v>
      </c>
      <c r="H55">
        <f>(bitcoin_futures!K59-bitcoin_futures!K58)/bitcoin_futures!K58</f>
        <v>3.3390751291904067E-2</v>
      </c>
      <c r="I55">
        <f>(bitcoin_futures!L59-bitcoin_futures!L58)/bitcoin_futures!L58</f>
        <v>3.3122612932964569E-2</v>
      </c>
      <c r="L55">
        <f>(bitcoin_futures!O59-bitcoin_futures!O58)/bitcoin_futures!O58</f>
        <v>3.1835937500000001E-2</v>
      </c>
      <c r="Q55">
        <f t="shared" si="1"/>
        <v>2.945682451253482E-2</v>
      </c>
      <c r="S55">
        <f>bitcoin_futures!F58*T$2</f>
        <v>35900</v>
      </c>
    </row>
    <row r="56" spans="1:19">
      <c r="A56" t="str">
        <f>bitcoin_futures!A60</f>
        <v>14.03.2024</v>
      </c>
      <c r="C56" s="3">
        <f>(bitcoin_futures!F60-bitcoin_futures!F59)/bitcoin_futures!F59</f>
        <v>-5.8377866468240544E-2</v>
      </c>
      <c r="D56">
        <f>(bitcoin_futures!G60-bitcoin_futures!G59)/bitcoin_futures!G59</f>
        <v>-5.9358288770053474E-2</v>
      </c>
      <c r="E56">
        <f>(bitcoin_futures!H60-bitcoin_futures!H59)/bitcoin_futures!H59</f>
        <v>-5.7985355234514153E-2</v>
      </c>
      <c r="F56">
        <f>(bitcoin_futures!I60-bitcoin_futures!I59)/bitcoin_futures!I59</f>
        <v>-5.8160005216143965E-2</v>
      </c>
      <c r="G56">
        <f>(bitcoin_futures!J60-bitcoin_futures!J59)/bitcoin_futures!J59</f>
        <v>-5.893364317066873E-2</v>
      </c>
      <c r="H56">
        <f>(bitcoin_futures!K60-bitcoin_futures!K59)/bitcoin_futures!K59</f>
        <v>-5.853314527503526E-2</v>
      </c>
      <c r="I56">
        <f>(bitcoin_futures!L60-bitcoin_futures!L59)/bitcoin_futures!L59</f>
        <v>-5.6982599273376254E-2</v>
      </c>
      <c r="L56">
        <f>(bitcoin_futures!O60-bitcoin_futures!O59)/bitcoin_futures!O59</f>
        <v>-5.5082339579784215E-2</v>
      </c>
      <c r="Q56">
        <f t="shared" si="1"/>
        <v>-5.8377866468240544E-2</v>
      </c>
      <c r="S56">
        <f>bitcoin_futures!F59*T$2</f>
        <v>36957.5</v>
      </c>
    </row>
    <row r="57" spans="1:19">
      <c r="A57" t="str">
        <f>bitcoin_futures!A61</f>
        <v>15.03.2024</v>
      </c>
      <c r="C57" s="3">
        <f>(bitcoin_futures!F61-bitcoin_futures!F60)/bitcoin_futures!F60</f>
        <v>-6.2500000000000003E-3</v>
      </c>
      <c r="D57">
        <f>(bitcoin_futures!G61-bitcoin_futures!G60)/bitcoin_futures!G60</f>
        <v>-6.1824900511654353E-3</v>
      </c>
      <c r="E57">
        <f>(bitcoin_futures!H61-bitcoin_futures!H60)/bitcoin_futures!H60</f>
        <v>-5.4621848739495795E-3</v>
      </c>
      <c r="F57">
        <f>(bitcoin_futures!I61-bitcoin_futures!I60)/bitcoin_futures!I60</f>
        <v>-5.6074766355140183E-3</v>
      </c>
      <c r="G57">
        <f>(bitcoin_futures!J61-bitcoin_futures!J60)/bitcoin_futures!J60</f>
        <v>-3.4981823170313463E-3</v>
      </c>
      <c r="H57">
        <f>(bitcoin_futures!K61-bitcoin_futures!K60)/bitcoin_futures!K60</f>
        <v>-2.3833844058563161E-3</v>
      </c>
      <c r="I57">
        <f>(bitcoin_futures!L61-bitcoin_futures!L60)/bitcoin_futures!L60</f>
        <v>-2.2304832713754648E-3</v>
      </c>
      <c r="L57">
        <f>(bitcoin_futures!O61-bitcoin_futures!O60)/bitcoin_futures!O60</f>
        <v>-4.2735042735042739E-3</v>
      </c>
      <c r="Q57">
        <f t="shared" si="1"/>
        <v>-6.2500000000000003E-3</v>
      </c>
      <c r="S57">
        <f>bitcoin_futures!G60*T$2</f>
        <v>35180</v>
      </c>
    </row>
    <row r="58" spans="1:19">
      <c r="A58" t="str">
        <f>bitcoin_futures!A62</f>
        <v>18.03.2024</v>
      </c>
      <c r="C58">
        <f>(bitcoin_futures!F62-bitcoin_futures!F61)/bitcoin_futures!F61</f>
        <v>-2.8699486734620111E-2</v>
      </c>
      <c r="D58" s="3">
        <f>(bitcoin_futures!G62-bitcoin_futures!G61)/bitcoin_futures!G61</f>
        <v>-2.9460135859849839E-2</v>
      </c>
      <c r="E58">
        <f>(bitcoin_futures!H62-bitcoin_futures!H61)/bitcoin_futures!H61</f>
        <v>-2.9502886917335585E-2</v>
      </c>
      <c r="F58">
        <f>(bitcoin_futures!I62-bitcoin_futures!I61)/bitcoin_futures!I61</f>
        <v>-2.9239766081871343E-2</v>
      </c>
      <c r="G58">
        <f>(bitcoin_futures!J62-bitcoin_futures!J61)/bitcoin_futures!J61</f>
        <v>-3.0148678414096915E-2</v>
      </c>
      <c r="H58">
        <f>(bitcoin_futures!K62-bitcoin_futures!K61)/bitcoin_futures!K61</f>
        <v>-3.0989761092150171E-2</v>
      </c>
      <c r="I58">
        <f>(bitcoin_futures!L62-bitcoin_futures!L61)/bitcoin_futures!L61</f>
        <v>-3.1703021270830509E-2</v>
      </c>
      <c r="L58">
        <f>(bitcoin_futures!O62-bitcoin_futures!O61)/bitcoin_futures!O61</f>
        <v>-2.9372317596566524E-2</v>
      </c>
      <c r="Q58">
        <f>D58</f>
        <v>-2.9460135859849839E-2</v>
      </c>
      <c r="S58">
        <f>bitcoin_futures!G61*T$2</f>
        <v>34962.5</v>
      </c>
    </row>
    <row r="59" spans="1:19">
      <c r="A59" t="str">
        <f>bitcoin_futures!A63</f>
        <v>19.03.2024</v>
      </c>
      <c r="C59">
        <f>(bitcoin_futures!F63-bitcoin_futures!F62)/bitcoin_futures!F62</f>
        <v>-3.8478713902947305E-2</v>
      </c>
      <c r="D59" s="3">
        <f>(bitcoin_futures!G63-bitcoin_futures!G62)/bitcoin_futures!G62</f>
        <v>-3.8385029101893467E-2</v>
      </c>
      <c r="E59">
        <f>(bitcoin_futures!H63-bitcoin_futures!H62)/bitcoin_futures!H62</f>
        <v>-3.896103896103896E-2</v>
      </c>
      <c r="F59">
        <f>(bitcoin_futures!I63-bitcoin_futures!I62)/bitcoin_futures!I62</f>
        <v>-4.1021227768215721E-2</v>
      </c>
      <c r="G59">
        <f>(bitcoin_futures!J63-bitcoin_futures!J62)/bitcoin_futures!J62</f>
        <v>-4.3293115684882894E-2</v>
      </c>
      <c r="H59">
        <f>(bitcoin_futures!K63-bitcoin_futures!K62)/bitcoin_futures!K62</f>
        <v>-4.2969850662158353E-2</v>
      </c>
      <c r="I59">
        <f>(bitcoin_futures!L63-bitcoin_futures!L62)/bitcoin_futures!L62</f>
        <v>-4.2115572967678747E-2</v>
      </c>
      <c r="L59">
        <f>(bitcoin_futures!O63-bitcoin_futures!O62)/bitcoin_futures!O62</f>
        <v>-4.0693657592925245E-2</v>
      </c>
      <c r="Q59">
        <f t="shared" ref="Q59:Q78" si="2">D59</f>
        <v>-3.8385029101893467E-2</v>
      </c>
      <c r="S59">
        <f>bitcoin_futures!G62*T$2</f>
        <v>33932.5</v>
      </c>
    </row>
    <row r="60" spans="1:19">
      <c r="A60" t="str">
        <f>bitcoin_futures!A64</f>
        <v>20.03.2024</v>
      </c>
      <c r="C60">
        <f>(bitcoin_futures!F64-bitcoin_futures!F63)/bitcoin_futures!F63</f>
        <v>2.1596098769254585E-2</v>
      </c>
      <c r="D60" s="3">
        <f>(bitcoin_futures!G64-bitcoin_futures!G63)/bitcoin_futures!G63</f>
        <v>2.1912350597609563E-2</v>
      </c>
      <c r="E60">
        <f>(bitcoin_futures!H64-bitcoin_futures!H63)/bitcoin_futures!H63</f>
        <v>2.1893401781669937E-2</v>
      </c>
      <c r="F60">
        <f>(bitcoin_futures!I64-bitcoin_futures!I63)/bitcoin_futures!I63</f>
        <v>2.2808854322464853E-2</v>
      </c>
      <c r="G60">
        <f>(bitcoin_futures!J64-bitcoin_futures!J63)/bitcoin_futures!J63</f>
        <v>2.3590504451038576E-2</v>
      </c>
      <c r="H60">
        <f>(bitcoin_futures!K64-bitcoin_futures!K63)/bitcoin_futures!K63</f>
        <v>2.3112027086706906E-2</v>
      </c>
      <c r="I60">
        <f>(bitcoin_futures!L64-bitcoin_futures!L63)/bitcoin_futures!L63</f>
        <v>2.0815074496056091E-2</v>
      </c>
      <c r="L60">
        <f>(bitcoin_futures!O64-bitcoin_futures!O63)/bitcoin_futures!O63</f>
        <v>1.7428880086424198E-2</v>
      </c>
      <c r="Q60">
        <f t="shared" si="2"/>
        <v>2.1912350597609563E-2</v>
      </c>
      <c r="S60">
        <f>bitcoin_futures!G63*T$2</f>
        <v>32630</v>
      </c>
    </row>
    <row r="61" spans="1:19">
      <c r="A61" t="str">
        <f>bitcoin_futures!A65</f>
        <v>21.03.2024</v>
      </c>
      <c r="C61">
        <f>(bitcoin_futures!F65-bitcoin_futures!F64)/bitcoin_futures!F64</f>
        <v>-8.7134414305197749E-3</v>
      </c>
      <c r="D61" s="3">
        <f>(bitcoin_futures!G65-bitcoin_futures!G64)/bitcoin_futures!G64</f>
        <v>-8.3970610286399766E-3</v>
      </c>
      <c r="E61">
        <f>(bitcoin_futures!H65-bitcoin_futures!H64)/bitcoin_futures!H64</f>
        <v>-9.3823877068557916E-3</v>
      </c>
      <c r="F61">
        <f>(bitcoin_futures!I65-bitcoin_futures!I64)/bitcoin_futures!I64</f>
        <v>-9.797470205454413E-3</v>
      </c>
      <c r="G61">
        <f>(bitcoin_futures!J65-bitcoin_futures!J64)/bitcoin_futures!J64</f>
        <v>-9.7115523988983918E-3</v>
      </c>
      <c r="H61">
        <f>(bitcoin_futures!K65-bitcoin_futures!K64)/bitcoin_futures!K64</f>
        <v>-8.9208633093525187E-3</v>
      </c>
      <c r="I61">
        <f>(bitcoin_futures!L65-bitcoin_futures!L64)/bitcoin_futures!L64</f>
        <v>-9.5871789368247844E-3</v>
      </c>
      <c r="L61">
        <f>(bitcoin_futures!O65-bitcoin_futures!O64)/bitcoin_futures!O64</f>
        <v>-4.7426913003468536E-3</v>
      </c>
      <c r="Q61">
        <f t="shared" si="2"/>
        <v>-8.3970610286399766E-3</v>
      </c>
      <c r="S61">
        <f>bitcoin_futures!G64*T$2</f>
        <v>33345</v>
      </c>
    </row>
    <row r="62" spans="1:19">
      <c r="A62" t="str">
        <f>bitcoin_futures!A66</f>
        <v>22.03.2024</v>
      </c>
      <c r="C62">
        <f>(bitcoin_futures!F66-bitcoin_futures!F65)/bitcoin_futures!F65</f>
        <v>-2.2013299701903234E-2</v>
      </c>
      <c r="D62" s="3">
        <f>(bitcoin_futures!G66-bitcoin_futures!G65)/bitcoin_futures!G65</f>
        <v>-2.1397247845153487E-2</v>
      </c>
      <c r="E62">
        <f>(bitcoin_futures!H66-bitcoin_futures!H65)/bitcoin_futures!H65</f>
        <v>-2.1776418823178462E-2</v>
      </c>
      <c r="F62">
        <f>(bitcoin_futures!I66-bitcoin_futures!I65)/bitcoin_futures!I65</f>
        <v>-2.1265598464151221E-2</v>
      </c>
      <c r="G62">
        <f>(bitcoin_futures!J66-bitcoin_futures!J65)/bitcoin_futures!J65</f>
        <v>-2.1077283372365339E-2</v>
      </c>
      <c r="H62">
        <f>(bitcoin_futures!K66-bitcoin_futures!K65)/bitcoin_futures!K65</f>
        <v>-2.0978513356562138E-2</v>
      </c>
      <c r="I62">
        <f>(bitcoin_futures!L66-bitcoin_futures!L65)/bitcoin_futures!L65</f>
        <v>-2.0804738857184136E-2</v>
      </c>
      <c r="L62">
        <f>(bitcoin_futures!O66-bitcoin_futures!O65)/bitcoin_futures!O65</f>
        <v>-2.3826458036984351E-2</v>
      </c>
      <c r="Q62">
        <f t="shared" si="2"/>
        <v>-2.1397247845153487E-2</v>
      </c>
      <c r="S62">
        <f>bitcoin_futures!G65*T$2</f>
        <v>33065</v>
      </c>
    </row>
    <row r="63" spans="1:19">
      <c r="A63" t="str">
        <f>bitcoin_futures!A67</f>
        <v>25.03.2024</v>
      </c>
      <c r="C63">
        <f>(bitcoin_futures!F67-bitcoin_futures!F66)/bitcoin_futures!F66</f>
        <v>0.11184056271981242</v>
      </c>
      <c r="D63" s="3">
        <f>(bitcoin_futures!G67-bitcoin_futures!G66)/bitcoin_futures!G66</f>
        <v>0.11141157382368848</v>
      </c>
      <c r="E63">
        <f>(bitcoin_futures!H67-bitcoin_futures!H66)/bitcoin_futures!H66</f>
        <v>0.11130593885797058</v>
      </c>
      <c r="F63">
        <f>(bitcoin_futures!I67-bitcoin_futures!I66)/bitcoin_futures!I66</f>
        <v>0.11135420596001509</v>
      </c>
      <c r="G63">
        <f>(bitcoin_futures!J67-bitcoin_futures!J66)/bitcoin_futures!J66</f>
        <v>0.11064593301435406</v>
      </c>
      <c r="H63">
        <f>(bitcoin_futures!K67-bitcoin_futures!K66)/bitcoin_futures!K66</f>
        <v>0.1101801735004078</v>
      </c>
      <c r="I63">
        <f>(bitcoin_futures!L67-bitcoin_futures!L66)/bitcoin_futures!L66</f>
        <v>0.10977499077831059</v>
      </c>
      <c r="L63">
        <f>(bitcoin_futures!O67-bitcoin_futures!O66)/bitcoin_futures!O66</f>
        <v>0.10768670309653916</v>
      </c>
      <c r="Q63">
        <f t="shared" si="2"/>
        <v>0.11141157382368848</v>
      </c>
      <c r="S63">
        <f>bitcoin_futures!G66*T$2</f>
        <v>32357.5</v>
      </c>
    </row>
    <row r="64" spans="1:19">
      <c r="A64" t="str">
        <f>bitcoin_futures!A68</f>
        <v>26.03.2024</v>
      </c>
      <c r="C64">
        <f>(bitcoin_futures!F68-bitcoin_futures!F67)/bitcoin_futures!F67</f>
        <v>-2.375931393223675E-2</v>
      </c>
      <c r="D64" s="3">
        <f>(bitcoin_futures!G68-bitcoin_futures!G67)/bitcoin_futures!G67</f>
        <v>-2.3844282238442822E-2</v>
      </c>
      <c r="E64">
        <f>(bitcoin_futures!H68-bitcoin_futures!H67)/bitcoin_futures!H67</f>
        <v>-2.3941826164505728E-2</v>
      </c>
      <c r="F64">
        <f>(bitcoin_futures!I68-bitcoin_futures!I67)/bitcoin_futures!I67</f>
        <v>-2.4234607290747404E-2</v>
      </c>
      <c r="G64">
        <f>(bitcoin_futures!J68-bitcoin_futures!J67)/bitcoin_futures!J67</f>
        <v>-2.4030694668820678E-2</v>
      </c>
      <c r="H64">
        <f>(bitcoin_futures!K68-bitcoin_futures!K67)/bitcoin_futures!K67</f>
        <v>-2.3442195952714885E-2</v>
      </c>
      <c r="I64">
        <f>(bitcoin_futures!L68-bitcoin_futures!L67)/bitcoin_futures!L67</f>
        <v>-2.2203018015023598E-2</v>
      </c>
      <c r="L64">
        <f>(bitcoin_futures!O68-bitcoin_futures!O67)/bitcoin_futures!O67</f>
        <v>-1.7167664276787478E-2</v>
      </c>
      <c r="Q64">
        <f t="shared" si="2"/>
        <v>-2.3844282238442822E-2</v>
      </c>
      <c r="S64">
        <f>bitcoin_futures!G67*T$2</f>
        <v>35962.5</v>
      </c>
    </row>
    <row r="65" spans="1:19">
      <c r="A65" t="str">
        <f>bitcoin_futures!A69</f>
        <v>27.03.2024</v>
      </c>
      <c r="C65">
        <f>(bitcoin_futures!F69-bitcoin_futures!F68)/bitcoin_futures!F68</f>
        <v>-1.1592741935483871E-2</v>
      </c>
      <c r="D65" s="3">
        <f>(bitcoin_futures!G69-bitcoin_futures!G68)/bitcoin_futures!G68</f>
        <v>-1.2818686796752599E-2</v>
      </c>
      <c r="E65">
        <f>(bitcoin_futures!H69-bitcoin_futures!H68)/bitcoin_futures!H68</f>
        <v>-1.4267641270733765E-2</v>
      </c>
      <c r="F65">
        <f>(bitcoin_futures!I69-bitcoin_futures!I68)/bitcoin_futures!I68</f>
        <v>-1.4748852094058717E-2</v>
      </c>
      <c r="G65">
        <f>(bitcoin_futures!J69-bitcoin_futures!J68)/bitcoin_futures!J68</f>
        <v>-1.462169804814125E-2</v>
      </c>
      <c r="H65">
        <f>(bitcoin_futures!K69-bitcoin_futures!K68)/bitcoin_futures!K68</f>
        <v>-1.4635480782382712E-2</v>
      </c>
      <c r="I65">
        <f>(bitcoin_futures!L69-bitcoin_futures!L68)/bitcoin_futures!L68</f>
        <v>-1.2373376844109048E-2</v>
      </c>
      <c r="L65">
        <f>(bitcoin_futures!O69-bitcoin_futures!O68)/bitcoin_futures!O68</f>
        <v>-1.7065988488823451E-2</v>
      </c>
      <c r="Q65">
        <f t="shared" si="2"/>
        <v>-1.2818686796752599E-2</v>
      </c>
      <c r="S65">
        <f>bitcoin_futures!G68*T$2</f>
        <v>35105</v>
      </c>
    </row>
    <row r="66" spans="1:19">
      <c r="A66" t="str">
        <f>bitcoin_futures!A70</f>
        <v>28.03.2024</v>
      </c>
      <c r="C66">
        <f>(bitcoin_futures!F70-bitcoin_futures!F69)/bitcoin_futures!F69</f>
        <v>3.8773220660013069E-2</v>
      </c>
      <c r="D66" s="3">
        <f>(bitcoin_futures!G70-bitcoin_futures!G69)/bitcoin_futures!G69</f>
        <v>3.2030010099552732E-2</v>
      </c>
      <c r="E66">
        <f>(bitcoin_futures!H70-bitcoin_futures!H69)/bitcoin_futures!H69</f>
        <v>3.1871657754010692E-2</v>
      </c>
      <c r="F66">
        <f>(bitcoin_futures!I70-bitcoin_futures!I69)/bitcoin_futures!I69</f>
        <v>3.226945346702443E-2</v>
      </c>
      <c r="G66">
        <f>(bitcoin_futures!J70-bitcoin_futures!J69)/bitcoin_futures!J69</f>
        <v>3.2407083362497376E-2</v>
      </c>
      <c r="H66">
        <f>(bitcoin_futures!K70-bitcoin_futures!K69)/bitcoin_futures!K69</f>
        <v>3.1787895613548028E-2</v>
      </c>
      <c r="I66">
        <f>(bitcoin_futures!L70-bitcoin_futures!L69)/bitcoin_futures!L69</f>
        <v>2.9324705720382736E-2</v>
      </c>
      <c r="L66">
        <f>(bitcoin_futures!O70-bitcoin_futures!O69)/bitcoin_futures!O69</f>
        <v>2.900524273166746E-2</v>
      </c>
      <c r="Q66">
        <f t="shared" si="2"/>
        <v>3.2030010099552732E-2</v>
      </c>
      <c r="S66">
        <f>bitcoin_futures!G69*T$2</f>
        <v>34655</v>
      </c>
    </row>
    <row r="67" spans="1:19">
      <c r="A67" t="str">
        <f>bitcoin_futures!A71</f>
        <v>29.03.2024</v>
      </c>
      <c r="D67" s="3">
        <f>(bitcoin_futures!G71-bitcoin_futures!G70)/bitcoin_futures!G70</f>
        <v>0</v>
      </c>
      <c r="E67">
        <f>(bitcoin_futures!H71-bitcoin_futures!H70)/bitcoin_futures!H70</f>
        <v>0</v>
      </c>
      <c r="F67">
        <f>(bitcoin_futures!I71-bitcoin_futures!I70)/bitcoin_futures!I70</f>
        <v>0</v>
      </c>
      <c r="G67">
        <f>(bitcoin_futures!J71-bitcoin_futures!J70)/bitcoin_futures!J70</f>
        <v>0</v>
      </c>
      <c r="H67">
        <f>(bitcoin_futures!K71-bitcoin_futures!K70)/bitcoin_futures!K70</f>
        <v>0</v>
      </c>
      <c r="I67">
        <f>(bitcoin_futures!L71-bitcoin_futures!L70)/bitcoin_futures!L70</f>
        <v>0</v>
      </c>
      <c r="L67">
        <f>(bitcoin_futures!O71-bitcoin_futures!O70)/bitcoin_futures!O70</f>
        <v>0</v>
      </c>
      <c r="Q67">
        <f t="shared" si="2"/>
        <v>0</v>
      </c>
      <c r="S67">
        <f>bitcoin_futures!G70*T$2</f>
        <v>35765</v>
      </c>
    </row>
    <row r="68" spans="1:19">
      <c r="A68" t="str">
        <f>bitcoin_futures!A72</f>
        <v>01.04.2024</v>
      </c>
      <c r="D68" s="3">
        <f>(bitcoin_futures!G72-bitcoin_futures!G71)/bitcoin_futures!G71</f>
        <v>-1.607717041800643E-2</v>
      </c>
      <c r="E68">
        <f>(bitcoin_futures!H72-bitcoin_futures!H71)/bitcoin_futures!H71</f>
        <v>-1.5961857379767828E-2</v>
      </c>
      <c r="F68">
        <f>(bitcoin_futures!I72-bitcoin_futures!I71)/bitcoin_futures!I71</f>
        <v>-1.5869758533415417E-2</v>
      </c>
      <c r="G68">
        <f>(bitcoin_futures!J72-bitcoin_futures!J71)/bitcoin_futures!J71</f>
        <v>-1.6135593220338983E-2</v>
      </c>
      <c r="H68">
        <f>(bitcoin_futures!K72-bitcoin_futures!K71)/bitcoin_futures!K71</f>
        <v>-1.5942418942553476E-2</v>
      </c>
      <c r="I68">
        <f>(bitcoin_futures!L72-bitcoin_futures!L71)/bitcoin_futures!L71</f>
        <v>-1.5782786062997392E-2</v>
      </c>
      <c r="L68">
        <f>(bitcoin_futures!O72-bitcoin_futures!O71)/bitcoin_futures!O71</f>
        <v>-1.5615695096936413E-2</v>
      </c>
      <c r="Q68">
        <f t="shared" si="2"/>
        <v>-1.607717041800643E-2</v>
      </c>
      <c r="S68">
        <f>bitcoin_futures!G71*T$2</f>
        <v>35765</v>
      </c>
    </row>
    <row r="69" spans="1:19">
      <c r="A69" t="str">
        <f>bitcoin_futures!A73</f>
        <v>02.04.2024</v>
      </c>
      <c r="D69" s="3">
        <f>(bitcoin_futures!G73-bitcoin_futures!G72)/bitcoin_futures!G72</f>
        <v>-5.4418868996874113E-2</v>
      </c>
      <c r="E69">
        <f>(bitcoin_futures!H73-bitcoin_futures!H72)/bitcoin_futures!H72</f>
        <v>-5.4560775226458816E-2</v>
      </c>
      <c r="F69">
        <f>(bitcoin_futures!I73-bitcoin_futures!I72)/bitcoin_futures!I72</f>
        <v>-5.4980190449711544E-2</v>
      </c>
      <c r="G69">
        <f>(bitcoin_futures!J73-bitcoin_futures!J72)/bitcoin_futures!J72</f>
        <v>-5.4851157662624037E-2</v>
      </c>
      <c r="H69">
        <f>(bitcoin_futures!K73-bitcoin_futures!K72)/bitcoin_futures!K72</f>
        <v>-5.4412468384715293E-2</v>
      </c>
      <c r="I69">
        <f>(bitcoin_futures!L73-bitcoin_futures!L72)/bitcoin_futures!L72</f>
        <v>-5.4087110144730582E-2</v>
      </c>
      <c r="L69">
        <f>(bitcoin_futures!O73-bitcoin_futures!O72)/bitcoin_futures!O72</f>
        <v>-5.350541103717147E-2</v>
      </c>
      <c r="Q69">
        <f t="shared" si="2"/>
        <v>-5.4418868996874113E-2</v>
      </c>
      <c r="S69">
        <f>bitcoin_futures!G72*T$2</f>
        <v>35190</v>
      </c>
    </row>
    <row r="70" spans="1:19">
      <c r="A70" t="str">
        <f>bitcoin_futures!A74</f>
        <v>03.04.2024</v>
      </c>
      <c r="D70" s="3">
        <f>(bitcoin_futures!G74-bitcoin_futures!G73)/bitcoin_futures!G73</f>
        <v>-3.6814425244177311E-3</v>
      </c>
      <c r="E70">
        <f>(bitcoin_futures!H74-bitcoin_futures!H73)/bitcoin_futures!H73</f>
        <v>-3.6393345216874629E-3</v>
      </c>
      <c r="F70">
        <f>(bitcoin_futures!I74-bitcoin_futures!I73)/bitcoin_futures!I73</f>
        <v>-3.4568990879670493E-3</v>
      </c>
      <c r="G70">
        <f>(bitcoin_futures!J74-bitcoin_futures!J73)/bitcoin_futures!J73</f>
        <v>-3.499562554680665E-3</v>
      </c>
      <c r="H70">
        <f>(bitcoin_futures!K74-bitcoin_futures!K73)/bitcoin_futures!K73</f>
        <v>-2.4578905515795562E-3</v>
      </c>
      <c r="I70">
        <f>(bitcoin_futures!L74-bitcoin_futures!L73)/bitcoin_futures!L73</f>
        <v>-2.2268515192874075E-3</v>
      </c>
      <c r="L70">
        <f>(bitcoin_futures!O74-bitcoin_futures!O73)/bitcoin_futures!O73</f>
        <v>-2.2015481854981891E-3</v>
      </c>
      <c r="Q70">
        <f t="shared" si="2"/>
        <v>-3.6814425244177311E-3</v>
      </c>
      <c r="S70">
        <f>bitcoin_futures!G73*T$2</f>
        <v>33275</v>
      </c>
    </row>
    <row r="71" spans="1:19">
      <c r="A71" t="str">
        <f>bitcoin_futures!A75</f>
        <v>04.04.2024</v>
      </c>
      <c r="D71" s="3">
        <f>(bitcoin_futures!G75-bitcoin_futures!G74)/bitcoin_futures!G74</f>
        <v>3.8232410828745948E-2</v>
      </c>
      <c r="E71">
        <f>(bitcoin_futures!H75-bitcoin_futures!H74)/bitcoin_futures!H74</f>
        <v>3.8017144986954902E-2</v>
      </c>
      <c r="F71">
        <f>(bitcoin_futures!I75-bitcoin_futures!I74)/bitcoin_futures!I74</f>
        <v>3.8674440918148943E-2</v>
      </c>
      <c r="G71">
        <f>(bitcoin_futures!J75-bitcoin_futures!J74)/bitcoin_futures!J74</f>
        <v>3.9215686274509803E-2</v>
      </c>
      <c r="H71">
        <f>(bitcoin_futures!K75-bitcoin_futures!K74)/bitcoin_futures!K74</f>
        <v>3.877092542937894E-2</v>
      </c>
      <c r="I71">
        <f>(bitcoin_futures!L75-bitcoin_futures!L74)/bitcoin_futures!L74</f>
        <v>4.0892728581713465E-2</v>
      </c>
      <c r="L71">
        <f>(bitcoin_futures!O75-bitcoin_futures!O74)/bitcoin_futures!O74</f>
        <v>4.2277580071174374E-2</v>
      </c>
      <c r="Q71">
        <f t="shared" si="2"/>
        <v>3.8232410828745948E-2</v>
      </c>
      <c r="S71">
        <f>bitcoin_futures!G74*T$2</f>
        <v>33152.5</v>
      </c>
    </row>
    <row r="72" spans="1:19">
      <c r="A72" t="str">
        <f>bitcoin_futures!A76</f>
        <v>05.04.2024</v>
      </c>
      <c r="D72" s="3">
        <f>(bitcoin_futures!G76-bitcoin_futures!G75)/bitcoin_futures!G75</f>
        <v>-1.5761185357350379E-2</v>
      </c>
      <c r="E72">
        <f>(bitcoin_futures!H76-bitcoin_futures!H75)/bitcoin_futures!H75</f>
        <v>-1.6660682226211851E-2</v>
      </c>
      <c r="F72">
        <f>(bitcoin_futures!I76-bitcoin_futures!I75)/bitcoin_futures!I75</f>
        <v>-1.7196049172173666E-2</v>
      </c>
      <c r="G72">
        <f>(bitcoin_futures!J76-bitcoin_futures!J75)/bitcoin_futures!J75</f>
        <v>-1.7319065052098001E-2</v>
      </c>
      <c r="H72">
        <f>(bitcoin_futures!K76-bitcoin_futures!K75)/bitcoin_futures!K75</f>
        <v>-1.7720106041579461E-2</v>
      </c>
      <c r="I72">
        <f>(bitcoin_futures!L76-bitcoin_futures!L75)/bitcoin_futures!L75</f>
        <v>-1.8398118688615298E-2</v>
      </c>
      <c r="L72">
        <f>(bitcoin_futures!O76-bitcoin_futures!O75)/bitcoin_futures!O75</f>
        <v>-1.8232723299644905E-2</v>
      </c>
      <c r="Q72">
        <f t="shared" si="2"/>
        <v>-1.5761185357350379E-2</v>
      </c>
      <c r="S72">
        <f>bitcoin_futures!G75*T$2</f>
        <v>34420</v>
      </c>
    </row>
    <row r="73" spans="1:19">
      <c r="A73" t="str">
        <f>bitcoin_futures!A77</f>
        <v>08.04.2024</v>
      </c>
      <c r="D73" s="3">
        <f>(bitcoin_futures!G77-bitcoin_futures!G76)/bitcoin_futures!G76</f>
        <v>6.4275699210390377E-2</v>
      </c>
      <c r="E73">
        <f>(bitcoin_futures!H77-bitcoin_futures!H76)/bitcoin_futures!H76</f>
        <v>6.5288833710655081E-2</v>
      </c>
      <c r="F73">
        <f>(bitcoin_futures!I77-bitcoin_futures!I76)/bitcoin_futures!I76</f>
        <v>6.5505024943966456E-2</v>
      </c>
      <c r="G73">
        <f>(bitcoin_futures!J77-bitcoin_futures!J76)/bitcoin_futures!J76</f>
        <v>6.5267230262215217E-2</v>
      </c>
      <c r="H73">
        <f>(bitcoin_futures!K77-bitcoin_futures!K76)/bitcoin_futures!K76</f>
        <v>6.5340909090909088E-2</v>
      </c>
      <c r="I73">
        <f>(bitcoin_futures!L77-bitcoin_futures!L76)/bitcoin_futures!L76</f>
        <v>6.6093573844419384E-2</v>
      </c>
      <c r="L73">
        <f>(bitcoin_futures!O77-bitcoin_futures!O76)/bitcoin_futures!O76</f>
        <v>6.6286429714126724E-2</v>
      </c>
      <c r="Q73">
        <f t="shared" si="2"/>
        <v>6.4275699210390377E-2</v>
      </c>
      <c r="S73">
        <f>bitcoin_futures!G76*T$2</f>
        <v>33877.5</v>
      </c>
    </row>
    <row r="74" spans="1:19">
      <c r="A74" t="str">
        <f>bitcoin_futures!A78</f>
        <v>09.04.2024</v>
      </c>
      <c r="D74" s="3">
        <f>(bitcoin_futures!G78-bitcoin_futures!G77)/bitcoin_futures!G77</f>
        <v>-3.8205519345444458E-2</v>
      </c>
      <c r="E74">
        <f>(bitcoin_futures!H78-bitcoin_futures!H77)/bitcoin_futures!H77</f>
        <v>-3.8184684993487351E-2</v>
      </c>
      <c r="F74">
        <f>(bitcoin_futures!I78-bitcoin_futures!I77)/bitcoin_futures!I77</f>
        <v>-3.8271018524801519E-2</v>
      </c>
      <c r="G74">
        <f>(bitcoin_futures!J78-bitcoin_futures!J77)/bitcoin_futures!J77</f>
        <v>-3.8469298540587803E-2</v>
      </c>
      <c r="H74">
        <f>(bitcoin_futures!K78-bitcoin_futures!K77)/bitcoin_futures!K77</f>
        <v>-4.0066666666666667E-2</v>
      </c>
      <c r="I74">
        <f>(bitcoin_futures!L78-bitcoin_futures!L77)/bitcoin_futures!L77</f>
        <v>-4.0779907468605422E-2</v>
      </c>
      <c r="L74">
        <f>(bitcoin_futures!O78-bitcoin_futures!O77)/bitcoin_futures!O77</f>
        <v>-3.95955642530985E-2</v>
      </c>
      <c r="Q74">
        <f t="shared" si="2"/>
        <v>-3.8205519345444458E-2</v>
      </c>
      <c r="S74">
        <f>bitcoin_futures!G77*T$2</f>
        <v>36055</v>
      </c>
    </row>
    <row r="75" spans="1:19">
      <c r="A75" t="str">
        <f>bitcoin_futures!A79</f>
        <v>10.04.2024</v>
      </c>
      <c r="D75" s="3">
        <f>(bitcoin_futures!G79-bitcoin_futures!G78)/bitcoin_futures!G78</f>
        <v>1.521159253118016E-2</v>
      </c>
      <c r="E75">
        <f>(bitcoin_futures!H79-bitcoin_futures!H78)/bitcoin_futures!H78</f>
        <v>1.50392017106201E-2</v>
      </c>
      <c r="F75">
        <f>(bitcoin_futures!I79-bitcoin_futures!I78)/bitcoin_futures!I78</f>
        <v>1.4534678614266563E-2</v>
      </c>
      <c r="G75">
        <f>(bitcoin_futures!J79-bitcoin_futures!J78)/bitcoin_futures!J78</f>
        <v>1.4338672448765475E-2</v>
      </c>
      <c r="H75">
        <f>(bitcoin_futures!K79-bitcoin_futures!K78)/bitcoin_futures!K78</f>
        <v>1.5417737342871033E-2</v>
      </c>
      <c r="I75">
        <f>(bitcoin_futures!L79-bitcoin_futures!L78)/bitcoin_futures!L78</f>
        <v>1.5296630607041962E-2</v>
      </c>
      <c r="L75">
        <f>(bitcoin_futures!O79-bitcoin_futures!O78)/bitcoin_futures!O78</f>
        <v>1.4399239285471712E-2</v>
      </c>
      <c r="Q75">
        <f t="shared" si="2"/>
        <v>1.521159253118016E-2</v>
      </c>
      <c r="S75">
        <f>bitcoin_futures!G78*T$2</f>
        <v>34677.5</v>
      </c>
    </row>
    <row r="76" spans="1:19">
      <c r="A76" t="str">
        <f>bitcoin_futures!A80</f>
        <v>11.04.2024</v>
      </c>
      <c r="D76" s="3">
        <f>(bitcoin_futures!G80-bitcoin_futures!G79)/bitcoin_futures!G79</f>
        <v>5.5389859394972306E-3</v>
      </c>
      <c r="E76">
        <f>(bitcoin_futures!H80-bitcoin_futures!H79)/bitcoin_futures!H79</f>
        <v>5.8984621866441959E-3</v>
      </c>
      <c r="F76">
        <f>(bitcoin_futures!I80-bitcoin_futures!I79)/bitcoin_futures!I79</f>
        <v>6.1895820293483552E-3</v>
      </c>
      <c r="G76">
        <f>(bitcoin_futures!J80-bitcoin_futures!J79)/bitcoin_futures!J79</f>
        <v>6.3439525582678251E-3</v>
      </c>
      <c r="H76">
        <f>(bitcoin_futures!K80-bitcoin_futures!K79)/bitcoin_futures!K79</f>
        <v>6.4975035907256689E-3</v>
      </c>
      <c r="I76">
        <f>(bitcoin_futures!L80-bitcoin_futures!L79)/bitcoin_futures!L79</f>
        <v>5.6328469630132338E-3</v>
      </c>
      <c r="L76">
        <f>(bitcoin_futures!O80-bitcoin_futures!O79)/bitcoin_futures!O79</f>
        <v>5.5574154670237699E-3</v>
      </c>
      <c r="Q76">
        <f t="shared" si="2"/>
        <v>5.5389859394972306E-3</v>
      </c>
      <c r="S76">
        <f>bitcoin_futures!G79*T$2</f>
        <v>35205</v>
      </c>
    </row>
    <row r="77" spans="1:19">
      <c r="A77" t="str">
        <f>bitcoin_futures!A81</f>
        <v>12.04.2024</v>
      </c>
      <c r="D77" s="3">
        <f>(bitcoin_futures!G81-bitcoin_futures!G80)/bitcoin_futures!G80</f>
        <v>-5.1271186440677963E-2</v>
      </c>
      <c r="E77">
        <f>(bitcoin_futures!H81-bitcoin_futures!H80)/bitcoin_futures!H80</f>
        <v>-5.1099476439790577E-2</v>
      </c>
      <c r="F77">
        <f>(bitcoin_futures!I81-bitcoin_futures!I80)/bitcoin_futures!I80</f>
        <v>-5.094000552944429E-2</v>
      </c>
      <c r="G77">
        <f>(bitcoin_futures!J81-bitcoin_futures!J80)/bitcoin_futures!J80</f>
        <v>-5.0774290804440181E-2</v>
      </c>
      <c r="H77">
        <f>(bitcoin_futures!K81-bitcoin_futures!K80)/bitcoin_futures!K80</f>
        <v>-5.1236749116607777E-2</v>
      </c>
      <c r="I77">
        <f>(bitcoin_futures!L81-bitcoin_futures!L80)/bitcoin_futures!L80</f>
        <v>-5.0681603455257122E-2</v>
      </c>
      <c r="L77">
        <f>(bitcoin_futures!O81-bitcoin_futures!O80)/bitcoin_futures!O80</f>
        <v>-4.9673724863497137E-2</v>
      </c>
      <c r="Q77">
        <f t="shared" si="2"/>
        <v>-5.1271186440677963E-2</v>
      </c>
      <c r="S77">
        <f>bitcoin_futures!G80*T$2</f>
        <v>35400</v>
      </c>
    </row>
    <row r="78" spans="1:19">
      <c r="A78" t="str">
        <f>bitcoin_futures!A82</f>
        <v>15.04.2024</v>
      </c>
      <c r="D78" s="3">
        <f>(bitcoin_futures!G82-bitcoin_futures!G81)/bitcoin_futures!G81</f>
        <v>-5.3744231055530743E-2</v>
      </c>
      <c r="E78">
        <f>(bitcoin_futures!H82-bitcoin_futures!H81)/bitcoin_futures!H81</f>
        <v>-5.3336276024424339E-2</v>
      </c>
      <c r="F78">
        <f>(bitcoin_futures!I82-bitcoin_futures!I81)/bitcoin_futures!I81</f>
        <v>-5.2800233049304493E-2</v>
      </c>
      <c r="G78">
        <f>(bitcoin_futures!J82-bitcoin_futures!J81)/bitcoin_futures!J81</f>
        <v>-5.2840539955244355E-2</v>
      </c>
      <c r="H78">
        <f>(bitcoin_futures!K82-bitcoin_futures!K81)/bitcoin_futures!K81</f>
        <v>-5.2284772955164018E-2</v>
      </c>
      <c r="I78">
        <f>(bitcoin_futures!L82-bitcoin_futures!L81)/bitcoin_futures!L81</f>
        <v>-5.2107769958057867E-2</v>
      </c>
      <c r="L78">
        <f>(bitcoin_futures!O82-bitcoin_futures!O81)/bitcoin_futures!O81</f>
        <v>-5.1359304932735425E-2</v>
      </c>
      <c r="Q78">
        <f t="shared" si="2"/>
        <v>-5.3744231055530743E-2</v>
      </c>
      <c r="S78">
        <f>bitcoin_futures!H81*T$2</f>
        <v>33982.5</v>
      </c>
    </row>
    <row r="79" spans="1:19">
      <c r="A79" t="str">
        <f>bitcoin_futures!A83</f>
        <v>16.04.2024</v>
      </c>
      <c r="D79">
        <f>(bitcoin_futures!G83-bitcoin_futures!G82)/bitcoin_futures!G82</f>
        <v>-1.0069225928256766E-2</v>
      </c>
      <c r="E79" s="3">
        <f>(bitcoin_futures!H83-bitcoin_futures!H82)/bitcoin_futures!H82</f>
        <v>-1.018029219769972E-2</v>
      </c>
      <c r="F79">
        <f>(bitcoin_futures!I83-bitcoin_futures!I82)/bitcoin_futures!I82</f>
        <v>-1.0149161925265262E-2</v>
      </c>
      <c r="G79">
        <f>(bitcoin_futures!J83-bitcoin_futures!J82)/bitcoin_futures!J82</f>
        <v>-1.0060208825546833E-2</v>
      </c>
      <c r="H79">
        <f>(bitcoin_futures!K83-bitcoin_futures!K82)/bitcoin_futures!K82</f>
        <v>-1.0278113663845224E-2</v>
      </c>
      <c r="I79">
        <f>(bitcoin_futures!L83-bitcoin_futures!L82)/bitcoin_futures!L82</f>
        <v>-1.0274486275686216E-2</v>
      </c>
      <c r="L79">
        <f>(bitcoin_futures!O83-bitcoin_futures!O82)/bitcoin_futures!O82</f>
        <v>-1.0118915724942758E-2</v>
      </c>
      <c r="Q79">
        <f t="shared" ref="Q79:Q100" si="3">E79</f>
        <v>-1.018029219769972E-2</v>
      </c>
      <c r="S79">
        <f>bitcoin_futures!H82*T$2</f>
        <v>32170</v>
      </c>
    </row>
    <row r="80" spans="1:19">
      <c r="A80" t="str">
        <f>bitcoin_futures!A84</f>
        <v>17.04.2024</v>
      </c>
      <c r="D80">
        <f>(bitcoin_futures!G84-bitcoin_futures!G83)/bitcoin_futures!G83</f>
        <v>-2.8448823903369357E-2</v>
      </c>
      <c r="E80" s="3">
        <f>(bitcoin_futures!H84-bitcoin_futures!H83)/bitcoin_futures!H83</f>
        <v>-2.8892203815655177E-2</v>
      </c>
      <c r="F80">
        <f>(bitcoin_futures!I84-bitcoin_futures!I83)/bitcoin_futures!I83</f>
        <v>-2.8973124126145722E-2</v>
      </c>
      <c r="G80">
        <f>(bitcoin_futures!J84-bitcoin_futures!J83)/bitcoin_futures!J83</f>
        <v>-2.9024559242435907E-2</v>
      </c>
      <c r="H80">
        <f>(bitcoin_futures!K84-bitcoin_futures!K83)/bitcoin_futures!K83</f>
        <v>-3.0009163103237629E-2</v>
      </c>
      <c r="I80">
        <f>(bitcoin_futures!L84-bitcoin_futures!L83)/bitcoin_futures!L83</f>
        <v>-3.0537243312874138E-2</v>
      </c>
      <c r="L80">
        <f>(bitcoin_futures!O84-bitcoin_futures!O83)/bitcoin_futures!O83</f>
        <v>-3.0070138785255933E-2</v>
      </c>
      <c r="Q80">
        <f t="shared" si="3"/>
        <v>-2.8892203815655177E-2</v>
      </c>
      <c r="S80">
        <f>bitcoin_futures!H83*T$2</f>
        <v>31842.5</v>
      </c>
    </row>
    <row r="81" spans="1:19">
      <c r="A81" t="str">
        <f>bitcoin_futures!A85</f>
        <v>18.04.2024</v>
      </c>
      <c r="D81">
        <f>(bitcoin_futures!G85-bitcoin_futures!G84)/bitcoin_futures!G84</f>
        <v>4.1387207590381156E-2</v>
      </c>
      <c r="E81" s="3">
        <f>(bitcoin_futures!H85-bitcoin_futures!H84)/bitcoin_futures!H84</f>
        <v>4.074702886247878E-2</v>
      </c>
      <c r="F81">
        <f>(bitcoin_futures!I85-bitcoin_futures!I84)/bitcoin_futures!I84</f>
        <v>4.0556755459563235E-2</v>
      </c>
      <c r="G81">
        <f>(bitcoin_futures!J85-bitcoin_futures!J84)/bitcoin_futures!J84</f>
        <v>3.9724072312083733E-2</v>
      </c>
      <c r="H81">
        <f>(bitcoin_futures!K85-bitcoin_futures!K84)/bitcoin_futures!K84</f>
        <v>3.9518224041564985E-2</v>
      </c>
      <c r="I81">
        <f>(bitcoin_futures!L85-bitcoin_futures!L84)/bitcoin_futures!L84</f>
        <v>3.8377364389557606E-2</v>
      </c>
      <c r="L81">
        <f>(bitcoin_futures!O85-bitcoin_futures!O84)/bitcoin_futures!O84</f>
        <v>3.7772136318178322E-2</v>
      </c>
      <c r="Q81">
        <f t="shared" si="3"/>
        <v>4.074702886247878E-2</v>
      </c>
      <c r="S81">
        <f>bitcoin_futures!H84*T$2</f>
        <v>30922.5</v>
      </c>
    </row>
    <row r="82" spans="1:19">
      <c r="A82" t="str">
        <f>bitcoin_futures!A86</f>
        <v>19.04.2024</v>
      </c>
      <c r="D82">
        <f>(bitcoin_futures!G86-bitcoin_futures!G85)/bitcoin_futures!G85</f>
        <v>1.0917373546968269E-2</v>
      </c>
      <c r="E82" s="3">
        <f>(bitcoin_futures!H86-bitcoin_futures!H85)/bitcoin_futures!H85</f>
        <v>1.0720111862036821E-2</v>
      </c>
      <c r="F82">
        <f>(bitcoin_futures!I86-bitcoin_futures!I85)/bitcoin_futures!I85</f>
        <v>1.0608856088560886E-2</v>
      </c>
      <c r="G82">
        <f>(bitcoin_futures!J86-bitcoin_futures!J85)/bitcoin_futures!J85</f>
        <v>1.0981468771448181E-2</v>
      </c>
      <c r="H82">
        <f>(bitcoin_futures!K86-bitcoin_futures!K85)/bitcoin_futures!K85</f>
        <v>1.1813706929193488E-2</v>
      </c>
      <c r="I82">
        <f>(bitcoin_futures!L86-bitcoin_futures!L85)/bitcoin_futures!L85</f>
        <v>1.2495295445991719E-2</v>
      </c>
      <c r="L82">
        <f>(bitcoin_futures!O86-bitcoin_futures!O85)/bitcoin_futures!O85</f>
        <v>1.2305411415863603E-2</v>
      </c>
      <c r="Q82">
        <f t="shared" si="3"/>
        <v>1.0720111862036821E-2</v>
      </c>
      <c r="S82">
        <f>bitcoin_futures!H85*T$2</f>
        <v>32182.5</v>
      </c>
    </row>
    <row r="83" spans="1:19">
      <c r="A83" t="str">
        <f>bitcoin_futures!A87</f>
        <v>22.04.2024</v>
      </c>
      <c r="D83">
        <f>(bitcoin_futures!G87-bitcoin_futures!G86)/bitcoin_futures!G86</f>
        <v>3.5040012431046541E-2</v>
      </c>
      <c r="E83" s="3">
        <f>(bitcoin_futures!H87-bitcoin_futures!H86)/bitcoin_futures!H86</f>
        <v>3.5354699869341324E-2</v>
      </c>
      <c r="F83">
        <f>(bitcoin_futures!I87-bitcoin_futures!I86)/bitcoin_futures!I86</f>
        <v>3.5600182565038795E-2</v>
      </c>
      <c r="G83">
        <f>(bitcoin_futures!J87-bitcoin_futures!J86)/bitcoin_futures!J86</f>
        <v>3.6282718563777627E-2</v>
      </c>
      <c r="H83">
        <f>(bitcoin_futures!K87-bitcoin_futures!K86)/bitcoin_futures!K86</f>
        <v>3.6898435745827407E-2</v>
      </c>
      <c r="I83">
        <f>(bitcoin_futures!L87-bitcoin_futures!L86)/bitcoin_futures!L86</f>
        <v>3.7469333135082897E-2</v>
      </c>
      <c r="L83">
        <f>(bitcoin_futures!O87-bitcoin_futures!O86)/bitcoin_futures!O86</f>
        <v>3.6906854130052721E-2</v>
      </c>
      <c r="Q83">
        <f t="shared" si="3"/>
        <v>3.5354699869341324E-2</v>
      </c>
      <c r="S83">
        <f>bitcoin_futures!H86*T$2</f>
        <v>32527.5</v>
      </c>
    </row>
    <row r="84" spans="1:19">
      <c r="A84" t="str">
        <f>bitcoin_futures!A88</f>
        <v>23.04.2024</v>
      </c>
      <c r="D84">
        <f>(bitcoin_futures!G88-bitcoin_futures!G87)/bitcoin_futures!G87</f>
        <v>-2.6272331481759495E-3</v>
      </c>
      <c r="E84" s="3">
        <f>(bitcoin_futures!H88-bitcoin_futures!H87)/bitcoin_futures!H87</f>
        <v>-2.9693415485116175E-3</v>
      </c>
      <c r="F84">
        <f>(bitcoin_futures!I88-bitcoin_futures!I87)/bitcoin_futures!I87</f>
        <v>-2.7912443073306891E-3</v>
      </c>
      <c r="G84">
        <f>(bitcoin_futures!J88-bitcoin_futures!J87)/bitcoin_futures!J87</f>
        <v>-2.6204687727471249E-3</v>
      </c>
      <c r="H84">
        <f>(bitcoin_futures!K88-bitcoin_futures!K87)/bitcoin_futures!K87</f>
        <v>-2.6707088205572397E-3</v>
      </c>
      <c r="I84">
        <f>(bitcoin_futures!L88-bitcoin_futures!L87)/bitcoin_futures!L87</f>
        <v>-2.6513794338946612E-3</v>
      </c>
      <c r="L84">
        <f>(bitcoin_futures!O88-bitcoin_futures!O87)/bitcoin_futures!O87</f>
        <v>-2.6129943502824857E-3</v>
      </c>
      <c r="Q84">
        <f t="shared" si="3"/>
        <v>-2.9693415485116175E-3</v>
      </c>
      <c r="S84">
        <f>bitcoin_futures!H87*T$2</f>
        <v>33677.5</v>
      </c>
    </row>
    <row r="85" spans="1:19">
      <c r="A85" t="str">
        <f>bitcoin_futures!A89</f>
        <v>24.04.2024</v>
      </c>
      <c r="D85">
        <f>(bitcoin_futures!G89-bitcoin_futures!G88)/bitcoin_futures!G88</f>
        <v>-3.8458643787160379E-2</v>
      </c>
      <c r="E85" s="3">
        <f>(bitcoin_futures!H89-bitcoin_futures!H88)/bitcoin_futures!H88</f>
        <v>-3.968431241158514E-2</v>
      </c>
      <c r="F85">
        <f>(bitcoin_futures!I89-bitcoin_futures!I88)/bitcoin_futures!I88</f>
        <v>-4.0144372421921037E-2</v>
      </c>
      <c r="G85">
        <f>(bitcoin_futures!J89-bitcoin_futures!J88)/bitcoin_futures!J88</f>
        <v>-4.0213107575536415E-2</v>
      </c>
      <c r="H85">
        <f>(bitcoin_futures!K89-bitcoin_futures!K88)/bitcoin_futures!K88</f>
        <v>-4.0457407541434467E-2</v>
      </c>
      <c r="I85">
        <f>(bitcoin_futures!L89-bitcoin_futures!L88)/bitcoin_futures!L88</f>
        <v>-4.0020117833021986E-2</v>
      </c>
      <c r="L85">
        <f>(bitcoin_futures!O89-bitcoin_futures!O88)/bitcoin_futures!O88</f>
        <v>-3.943921263187708E-2</v>
      </c>
      <c r="Q85">
        <f t="shared" si="3"/>
        <v>-3.968431241158514E-2</v>
      </c>
      <c r="S85">
        <f>bitcoin_futures!H88*T$2</f>
        <v>33577.5</v>
      </c>
    </row>
    <row r="86" spans="1:19">
      <c r="A86" t="str">
        <f>bitcoin_futures!A90</f>
        <v>25.04.2024</v>
      </c>
      <c r="D86">
        <f>(bitcoin_futures!G90-bitcoin_futures!G89)/bitcoin_futures!G89</f>
        <v>1.2836568566061366E-2</v>
      </c>
      <c r="E86" s="3">
        <f>(bitcoin_futures!H90-bitcoin_futures!H89)/bitcoin_futures!H89</f>
        <v>1.2094898433865716E-2</v>
      </c>
      <c r="F86">
        <f>(bitcoin_futures!I90-bitcoin_futures!I89)/bitcoin_futures!I89</f>
        <v>1.0743611388228071E-2</v>
      </c>
      <c r="G86">
        <f>(bitcoin_futures!J90-bitcoin_futures!J89)/bitcoin_futures!J89</f>
        <v>1.0645578283020303E-2</v>
      </c>
      <c r="H86">
        <f>(bitcoin_futures!K90-bitcoin_futures!K89)/bitcoin_futures!K89</f>
        <v>1.0635088248604617E-2</v>
      </c>
      <c r="I86">
        <f>(bitcoin_futures!L90-bitcoin_futures!L89)/bitcoin_futures!L89</f>
        <v>1.0328568220941546E-2</v>
      </c>
      <c r="L86">
        <f>(bitcoin_futures!O90-bitcoin_futures!O89)/bitcoin_futures!O89</f>
        <v>1.0172490048651039E-2</v>
      </c>
      <c r="Q86">
        <f t="shared" si="3"/>
        <v>1.2094898433865716E-2</v>
      </c>
      <c r="S86">
        <f>bitcoin_futures!H89*T$2</f>
        <v>32245</v>
      </c>
    </row>
    <row r="87" spans="1:19">
      <c r="A87" t="str">
        <f>bitcoin_futures!A91</f>
        <v>26.04.2024</v>
      </c>
      <c r="D87">
        <f>(bitcoin_futures!G91-bitcoin_futures!G90)/bitcoin_futures!G90</f>
        <v>-6.1499227202473179E-3</v>
      </c>
      <c r="E87" s="3">
        <f>(bitcoin_futures!H91-bitcoin_futures!H90)/bitcoin_futures!H90</f>
        <v>-1.4861345181553546E-2</v>
      </c>
      <c r="F87">
        <f>(bitcoin_futures!I91-bitcoin_futures!I90)/bitcoin_futures!I90</f>
        <v>-1.4805253967048819E-2</v>
      </c>
      <c r="G87">
        <f>(bitcoin_futures!J91-bitcoin_futures!J90)/bitcoin_futures!J90</f>
        <v>-1.4897298924083967E-2</v>
      </c>
      <c r="H87">
        <f>(bitcoin_futures!K91-bitcoin_futures!K90)/bitcoin_futures!K90</f>
        <v>-1.5001119486528845E-2</v>
      </c>
      <c r="I87">
        <f>(bitcoin_futures!L91-bitcoin_futures!L90)/bitcoin_futures!L90</f>
        <v>-1.5260389658493221E-2</v>
      </c>
      <c r="L87">
        <f>(bitcoin_futures!O91-bitcoin_futures!O90)/bitcoin_futures!O90</f>
        <v>-1.5032107413893754E-2</v>
      </c>
      <c r="Q87">
        <f t="shared" si="3"/>
        <v>-1.4861345181553546E-2</v>
      </c>
      <c r="S87">
        <f>bitcoin_futures!H90*T$2</f>
        <v>32635</v>
      </c>
    </row>
    <row r="88" spans="1:19">
      <c r="A88" t="str">
        <f>bitcoin_futures!A92</f>
        <v>29.04.2024</v>
      </c>
      <c r="E88" s="3">
        <f>(bitcoin_futures!H92-bitcoin_futures!H91)/bitcoin_futures!H91</f>
        <v>-1.3219284603421462E-2</v>
      </c>
      <c r="F88">
        <f>(bitcoin_futures!I92-bitcoin_futures!I91)/bitcoin_futures!I91</f>
        <v>-1.3640567200986437E-2</v>
      </c>
      <c r="G88">
        <f>(bitcoin_futures!J92-bitcoin_futures!J91)/bitcoin_futures!J91</f>
        <v>-1.3747804170167265E-2</v>
      </c>
      <c r="H88">
        <f>(bitcoin_futures!K92-bitcoin_futures!K91)/bitcoin_futures!K91</f>
        <v>-1.3562661009243825E-2</v>
      </c>
      <c r="I88">
        <f>(bitcoin_futures!L92-bitcoin_futures!L91)/bitcoin_futures!L91</f>
        <v>-1.3841871661776875E-2</v>
      </c>
      <c r="J88">
        <f>(bitcoin_futures!M92-bitcoin_futures!M91)/bitcoin_futures!M91</f>
        <v>-1.4864057364804303E-2</v>
      </c>
      <c r="L88">
        <f>(bitcoin_futures!O92-bitcoin_futures!O91)/bitcoin_futures!O91</f>
        <v>-1.3631649133204918E-2</v>
      </c>
      <c r="Q88">
        <f t="shared" si="3"/>
        <v>-1.3219284603421462E-2</v>
      </c>
      <c r="S88">
        <f>bitcoin_futures!H91*T$2</f>
        <v>32150</v>
      </c>
    </row>
    <row r="89" spans="1:19">
      <c r="A89" t="str">
        <f>bitcoin_futures!A93</f>
        <v>30.04.2024</v>
      </c>
      <c r="E89" s="3">
        <f>(bitcoin_futures!H93-bitcoin_futures!H92)/bitcoin_futures!H92</f>
        <v>-6.3829787234042548E-2</v>
      </c>
      <c r="F89">
        <f>(bitcoin_futures!I93-bitcoin_futures!I92)/bitcoin_futures!I92</f>
        <v>-6.5786389561684505E-2</v>
      </c>
      <c r="G89">
        <f>(bitcoin_futures!J93-bitcoin_futures!J92)/bitcoin_futures!J92</f>
        <v>-6.628978548749323E-2</v>
      </c>
      <c r="H89">
        <f>(bitcoin_futures!K93-bitcoin_futures!K92)/bitcoin_futures!K92</f>
        <v>-6.5826868423073975E-2</v>
      </c>
      <c r="I89">
        <f>(bitcoin_futures!L93-bitcoin_futures!L92)/bitcoin_futures!L92</f>
        <v>-6.5832634068197421E-2</v>
      </c>
      <c r="J89">
        <f>(bitcoin_futures!M93-bitcoin_futures!M92)/bitcoin_futures!M92</f>
        <v>-6.7935400712715144E-2</v>
      </c>
      <c r="L89">
        <f>(bitcoin_futures!O93-bitcoin_futures!O92)/bitcoin_futures!O92</f>
        <v>-6.4368334084422413E-2</v>
      </c>
      <c r="Q89">
        <f t="shared" si="3"/>
        <v>-6.3829787234042548E-2</v>
      </c>
      <c r="S89">
        <f>bitcoin_futures!H92*T$2</f>
        <v>31725</v>
      </c>
    </row>
    <row r="90" spans="1:19">
      <c r="A90" t="str">
        <f>bitcoin_futures!A94</f>
        <v>01.05.2024</v>
      </c>
      <c r="E90" s="3">
        <f>(bitcoin_futures!H94-bitcoin_futures!H93)/bitcoin_futures!H93</f>
        <v>-3.4427609427609425E-2</v>
      </c>
      <c r="F90">
        <f>(bitcoin_futures!I94-bitcoin_futures!I93)/bitcoin_futures!I93</f>
        <v>-3.4958601655933765E-2</v>
      </c>
      <c r="G90">
        <f>(bitcoin_futures!J94-bitcoin_futures!J93)/bitcoin_futures!J93</f>
        <v>-3.5746869038732684E-2</v>
      </c>
      <c r="H90">
        <f>(bitcoin_futures!K94-bitcoin_futures!K93)/bitcoin_futures!K93</f>
        <v>-3.7082716658444335E-2</v>
      </c>
      <c r="I90">
        <f>(bitcoin_futures!L94-bitcoin_futures!L93)/bitcoin_futures!L93</f>
        <v>-3.7481626653601177E-2</v>
      </c>
      <c r="J90">
        <f>(bitcoin_futures!M94-bitcoin_futures!M93)/bitcoin_futures!M93</f>
        <v>-3.6606198649638003E-2</v>
      </c>
      <c r="L90">
        <f>(bitcoin_futures!O94-bitcoin_futures!O93)/bitcoin_futures!O93</f>
        <v>-3.6686200529822591E-2</v>
      </c>
      <c r="Q90">
        <f t="shared" si="3"/>
        <v>-3.4427609427609425E-2</v>
      </c>
      <c r="S90">
        <f>bitcoin_futures!H93*T$2</f>
        <v>29700</v>
      </c>
    </row>
    <row r="91" spans="1:19">
      <c r="A91" t="str">
        <f>bitcoin_futures!A95</f>
        <v>02.05.2024</v>
      </c>
      <c r="E91" s="3">
        <f>(bitcoin_futures!H95-bitcoin_futures!H94)/bitcoin_futures!H94</f>
        <v>4.2019004445994247E-2</v>
      </c>
      <c r="F91">
        <f>(bitcoin_futures!I95-bitcoin_futures!I94)/bitcoin_futures!I94</f>
        <v>4.3504636450298985E-2</v>
      </c>
      <c r="G91">
        <f>(bitcoin_futures!J95-bitcoin_futures!J94)/bitcoin_futures!J94</f>
        <v>4.44692929640461E-2</v>
      </c>
      <c r="H91">
        <f>(bitcoin_futures!K95-bitcoin_futures!K94)/bitcoin_futures!K94</f>
        <v>4.4317308513363504E-2</v>
      </c>
      <c r="I91">
        <f>(bitcoin_futures!L95-bitcoin_futures!L94)/bitcoin_futures!L94</f>
        <v>4.4625434801052008E-2</v>
      </c>
      <c r="J91">
        <f>(bitcoin_futures!M95-bitcoin_futures!M94)/bitcoin_futures!M94</f>
        <v>4.5005488474204172E-2</v>
      </c>
      <c r="L91">
        <f>(bitcoin_futures!O95-bitcoin_futures!O94)/bitcoin_futures!O94</f>
        <v>4.3166666666666666E-2</v>
      </c>
      <c r="Q91">
        <f t="shared" si="3"/>
        <v>4.2019004445994247E-2</v>
      </c>
      <c r="S91">
        <f>bitcoin_futures!H94*T$2</f>
        <v>28677.5</v>
      </c>
    </row>
    <row r="92" spans="1:19">
      <c r="A92" t="str">
        <f>bitcoin_futures!A96</f>
        <v>03.05.2024</v>
      </c>
      <c r="E92" s="3">
        <f>(bitcoin_futures!H96-bitcoin_futures!H95)/bitcoin_futures!H95</f>
        <v>4.7268468166987369E-2</v>
      </c>
      <c r="F92">
        <f>(bitcoin_futures!I96-bitcoin_futures!I95)/bitcoin_futures!I95</f>
        <v>4.8002657586579185E-2</v>
      </c>
      <c r="G92">
        <f>(bitcoin_futures!J96-bitcoin_futures!J95)/bitcoin_futures!J95</f>
        <v>4.8258255785226058E-2</v>
      </c>
      <c r="H92">
        <f>(bitcoin_futures!K96-bitcoin_futures!K95)/bitcoin_futures!K95</f>
        <v>4.8242027800490597E-2</v>
      </c>
      <c r="I92">
        <f>(bitcoin_futures!L96-bitcoin_futures!L95)/bitcoin_futures!L95</f>
        <v>4.7348331032242348E-2</v>
      </c>
      <c r="J92">
        <f>(bitcoin_futures!M96-bitcoin_futures!M95)/bitcoin_futures!M95</f>
        <v>4.573367808661926E-2</v>
      </c>
      <c r="L92">
        <f>(bitcoin_futures!O96-bitcoin_futures!O95)/bitcoin_futures!O95</f>
        <v>4.6572934973637958E-2</v>
      </c>
      <c r="Q92">
        <f t="shared" si="3"/>
        <v>4.7268468166987369E-2</v>
      </c>
      <c r="S92">
        <f>bitcoin_futures!H95*T$2</f>
        <v>29882.5</v>
      </c>
    </row>
    <row r="93" spans="1:19">
      <c r="A93" t="str">
        <f>bitcoin_futures!A97</f>
        <v>06.05.2024</v>
      </c>
      <c r="E93" s="3">
        <f>(bitcoin_futures!H97-bitcoin_futures!H96)/bitcoin_futures!H96</f>
        <v>1.589710816424349E-2</v>
      </c>
      <c r="F93">
        <f>(bitcoin_futures!I97-bitcoin_futures!I96)/bitcoin_futures!I96</f>
        <v>1.5928361993818845E-2</v>
      </c>
      <c r="G93">
        <f>(bitcoin_futures!J97-bitcoin_futures!J96)/bitcoin_futures!J96</f>
        <v>1.610495718438212E-2</v>
      </c>
      <c r="H93">
        <f>(bitcoin_futures!K97-bitcoin_futures!K96)/bitcoin_futures!K96</f>
        <v>1.6458658346333855E-2</v>
      </c>
      <c r="I93">
        <f>(bitcoin_futures!L97-bitcoin_futures!L96)/bitcoin_futures!L96</f>
        <v>1.6671836228287842E-2</v>
      </c>
      <c r="J93">
        <f>(bitcoin_futures!M97-bitcoin_futures!M96)/bitcoin_futures!M96</f>
        <v>1.7307989491577809E-2</v>
      </c>
      <c r="L93">
        <f>(bitcoin_futures!O97-bitcoin_futures!O96)/bitcoin_futures!O96</f>
        <v>1.6792611251049538E-2</v>
      </c>
      <c r="Q93">
        <f t="shared" si="3"/>
        <v>1.589710816424349E-2</v>
      </c>
      <c r="S93">
        <f>bitcoin_futures!H96*T$2</f>
        <v>31295</v>
      </c>
    </row>
    <row r="94" spans="1:19">
      <c r="A94" t="str">
        <f>bitcoin_futures!A98</f>
        <v>07.05.2024</v>
      </c>
      <c r="E94" s="3">
        <f>(bitcoin_futures!H98-bitcoin_futures!H97)/bitcoin_futures!H97</f>
        <v>-3.4599355193835023E-3</v>
      </c>
      <c r="F94">
        <f>(bitcoin_futures!I98-bitcoin_futures!I97)/bitcoin_futures!I97</f>
        <v>-3.5101404056162248E-3</v>
      </c>
      <c r="G94">
        <f>(bitcoin_futures!J98-bitcoin_futures!J97)/bitcoin_futures!J97</f>
        <v>-4.0204113190041753E-3</v>
      </c>
      <c r="H94">
        <f>(bitcoin_futures!K98-bitcoin_futures!K97)/bitcoin_futures!K97</f>
        <v>-3.6835239045353387E-3</v>
      </c>
      <c r="I94">
        <f>(bitcoin_futures!L98-bitcoin_futures!L97)/bitcoin_futures!L97</f>
        <v>-2.6695141484249867E-3</v>
      </c>
      <c r="J94">
        <f>(bitcoin_futures!M98-bitcoin_futures!M97)/bitcoin_futures!M97</f>
        <v>-2.8102688743733861E-3</v>
      </c>
      <c r="L94">
        <f>(bitcoin_futures!O98-bitcoin_futures!O97)/bitcoin_futures!O97</f>
        <v>-2.627430373095113E-3</v>
      </c>
      <c r="Q94">
        <f t="shared" si="3"/>
        <v>-3.4599355193835023E-3</v>
      </c>
      <c r="S94">
        <f>bitcoin_futures!H97*T$2</f>
        <v>31792.5</v>
      </c>
    </row>
    <row r="95" spans="1:19">
      <c r="A95" t="str">
        <f>bitcoin_futures!A99</f>
        <v>08.05.2024</v>
      </c>
      <c r="E95" s="3">
        <f>(bitcoin_futures!H99-bitcoin_futures!H98)/bitcoin_futures!H98</f>
        <v>-1.428233251795155E-2</v>
      </c>
      <c r="F95">
        <f>(bitcoin_futures!I99-bitcoin_futures!I98)/bitcoin_futures!I98</f>
        <v>-1.5107632093933464E-2</v>
      </c>
      <c r="G95">
        <f>(bitcoin_futures!J99-bitcoin_futures!J98)/bitcoin_futures!J98</f>
        <v>-1.5215028722248098E-2</v>
      </c>
      <c r="H95">
        <f>(bitcoin_futures!K99-bitcoin_futures!K98)/bitcoin_futures!K98</f>
        <v>-1.5635831471924825E-2</v>
      </c>
      <c r="I95">
        <f>(bitcoin_futures!L99-bitcoin_futures!L98)/bitcoin_futures!L98</f>
        <v>-1.6136433159987765E-2</v>
      </c>
      <c r="J95">
        <f>(bitcoin_futures!M99-bitcoin_futures!M98)/bitcoin_futures!M98</f>
        <v>-1.6223627085078834E-2</v>
      </c>
      <c r="L95">
        <f>(bitcoin_futures!O99-bitcoin_futures!O98)/bitcoin_futures!O98</f>
        <v>-1.5881378895077524E-2</v>
      </c>
      <c r="Q95">
        <f t="shared" si="3"/>
        <v>-1.428233251795155E-2</v>
      </c>
      <c r="S95">
        <f>bitcoin_futures!H98*T$2</f>
        <v>31682.5</v>
      </c>
    </row>
    <row r="96" spans="1:19">
      <c r="A96" t="str">
        <f>bitcoin_futures!A100</f>
        <v>09.05.2024</v>
      </c>
      <c r="E96" s="3">
        <f>(bitcoin_futures!H100-bitcoin_futures!H99)/bitcoin_futures!H99</f>
        <v>6.0838936919628559E-3</v>
      </c>
      <c r="F96">
        <f>(bitcoin_futures!I100-bitcoin_futures!I99)/bitcoin_futures!I99</f>
        <v>6.2788109998410425E-3</v>
      </c>
      <c r="G96">
        <f>(bitcoin_futures!J100-bitcoin_futures!J99)/bitcoin_futures!J99</f>
        <v>6.6214724893583479E-3</v>
      </c>
      <c r="H96">
        <f>(bitcoin_futures!K100-bitcoin_futures!K99)/bitcoin_futures!K99</f>
        <v>6.8857589984350548E-3</v>
      </c>
      <c r="I96">
        <f>(bitcoin_futures!L100-bitcoin_futures!L99)/bitcoin_futures!L99</f>
        <v>6.5293431791682861E-3</v>
      </c>
      <c r="J96">
        <f>(bitcoin_futures!M100-bitcoin_futures!M99)/bitcoin_futures!M99</f>
        <v>6.5035614741406006E-3</v>
      </c>
      <c r="L96">
        <f>(bitcoin_futures!O100-bitcoin_futures!O99)/bitcoin_futures!O99</f>
        <v>6.4244741873804969E-3</v>
      </c>
      <c r="Q96">
        <f t="shared" si="3"/>
        <v>6.0838936919628559E-3</v>
      </c>
      <c r="S96">
        <f>bitcoin_futures!H99*T$2</f>
        <v>31230</v>
      </c>
    </row>
    <row r="97" spans="1:19">
      <c r="A97" t="str">
        <f>bitcoin_futures!A101</f>
        <v>10.05.2024</v>
      </c>
      <c r="E97" s="3">
        <f>(bitcoin_futures!H101-bitcoin_futures!H100)/bitcoin_futures!H100</f>
        <v>-3.0076384468491407E-2</v>
      </c>
      <c r="F97">
        <f>(bitcoin_futures!I101-bitcoin_futures!I100)/bitcoin_futures!I100</f>
        <v>-3.0408340573414423E-2</v>
      </c>
      <c r="G97">
        <f>(bitcoin_futures!J101-bitcoin_futures!J100)/bitcoin_futures!J100</f>
        <v>-3.1010180109631951E-2</v>
      </c>
      <c r="H97">
        <f>(bitcoin_futures!K101-bitcoin_futures!K100)/bitcoin_futures!K100</f>
        <v>-3.147342244327013E-2</v>
      </c>
      <c r="I97">
        <f>(bitcoin_futures!L101-bitcoin_futures!L100)/bitcoin_futures!L100</f>
        <v>-3.1353772492084334E-2</v>
      </c>
      <c r="J97">
        <f>(bitcoin_futures!M101-bitcoin_futures!M100)/bitcoin_futures!M100</f>
        <v>-3.0384615384615385E-2</v>
      </c>
      <c r="L97">
        <f>(bitcoin_futures!O101-bitcoin_futures!O100)/bitcoin_futures!O100</f>
        <v>-3.085340831370165E-2</v>
      </c>
      <c r="Q97">
        <f t="shared" si="3"/>
        <v>-3.0076384468491407E-2</v>
      </c>
      <c r="S97">
        <f>bitcoin_futures!H100*T$2</f>
        <v>31420</v>
      </c>
    </row>
    <row r="98" spans="1:19">
      <c r="A98" t="str">
        <f>bitcoin_futures!A102</f>
        <v>13.05.2024</v>
      </c>
      <c r="E98" s="3">
        <f>(bitcoin_futures!H102-bitcoin_futures!H101)/bitcoin_futures!H101</f>
        <v>4.1509433962264149E-2</v>
      </c>
      <c r="F98">
        <f>(bitcoin_futures!I102-bitcoin_futures!I101)/bitcoin_futures!I101</f>
        <v>4.2196155099380905E-2</v>
      </c>
      <c r="G98">
        <f>(bitcoin_futures!J102-bitcoin_futures!J101)/bitcoin_futures!J101</f>
        <v>4.2750929368029739E-2</v>
      </c>
      <c r="H98">
        <f>(bitcoin_futures!K102-bitcoin_futures!K101)/bitcoin_futures!K101</f>
        <v>4.2927064109764906E-2</v>
      </c>
      <c r="I98">
        <f>(bitcoin_futures!L102-bitcoin_futures!L101)/bitcoin_futures!L101</f>
        <v>4.313162720242366E-2</v>
      </c>
      <c r="J98">
        <f>(bitcoin_futures!M102-bitcoin_futures!M101)/bitcoin_futures!M101</f>
        <v>4.2840142800476003E-2</v>
      </c>
      <c r="L98">
        <f>(bitcoin_futures!O102-bitcoin_futures!O101)/bitcoin_futures!O101</f>
        <v>4.2421391045244256E-2</v>
      </c>
      <c r="Q98">
        <f t="shared" si="3"/>
        <v>4.1509433962264149E-2</v>
      </c>
      <c r="S98">
        <f>bitcoin_futures!H101*T$2</f>
        <v>30475</v>
      </c>
    </row>
    <row r="99" spans="1:19">
      <c r="A99" t="str">
        <f>bitcoin_futures!A103</f>
        <v>14.05.2024</v>
      </c>
      <c r="E99" s="3">
        <f>(bitcoin_futures!H103-bitcoin_futures!H102)/bitcoin_futures!H102</f>
        <v>-2.5913673597983616E-2</v>
      </c>
      <c r="F99">
        <f>(bitcoin_futures!I103-bitcoin_futures!I102)/bitcoin_futures!I102</f>
        <v>-2.5715178990151633E-2</v>
      </c>
      <c r="G99">
        <f>(bitcoin_futures!J103-bitcoin_futures!J102)/bitcoin_futures!J102</f>
        <v>-2.5885452995427421E-2</v>
      </c>
      <c r="H99">
        <f>(bitcoin_futures!K103-bitcoin_futures!K102)/bitcoin_futures!K102</f>
        <v>-2.5850130789352208E-2</v>
      </c>
      <c r="I99">
        <f>(bitcoin_futures!L103-bitcoin_futures!L102)/bitcoin_futures!L102</f>
        <v>-2.5680220116172426E-2</v>
      </c>
      <c r="J99">
        <f>(bitcoin_futures!M103-bitcoin_futures!M102)/bitcoin_futures!M102</f>
        <v>-2.5561049828832255E-2</v>
      </c>
      <c r="L99">
        <f>(bitcoin_futures!O103-bitcoin_futures!O102)/bitcoin_futures!O102</f>
        <v>-2.527455995185798E-2</v>
      </c>
      <c r="Q99">
        <f t="shared" si="3"/>
        <v>-2.5913673597983616E-2</v>
      </c>
      <c r="S99">
        <f>bitcoin_futures!H102*T$2</f>
        <v>31740</v>
      </c>
    </row>
    <row r="100" spans="1:19">
      <c r="A100" t="str">
        <f>bitcoin_futures!A104</f>
        <v>15.05.2024</v>
      </c>
      <c r="E100" s="3">
        <f>(bitcoin_futures!H104-bitcoin_futures!H103)/bitcoin_futures!H103</f>
        <v>7.536185008490337E-2</v>
      </c>
      <c r="F100">
        <f>(bitcoin_futures!I104-bitcoin_futures!I103)/bitcoin_futures!I103</f>
        <v>7.5491375852386688E-2</v>
      </c>
      <c r="G100">
        <f>(bitcoin_futures!J104-bitcoin_futures!J103)/bitcoin_futures!J103</f>
        <v>7.6139708807383244E-2</v>
      </c>
      <c r="H100">
        <f>(bitcoin_futures!K104-bitcoin_futures!K103)/bitcoin_futures!K103</f>
        <v>7.7002053388090352E-2</v>
      </c>
      <c r="I100">
        <f>(bitcoin_futures!L104-bitcoin_futures!L103)/bitcoin_futures!L103</f>
        <v>7.8129902729839981E-2</v>
      </c>
      <c r="J100">
        <f>(bitcoin_futures!M104-bitcoin_futures!M103)/bitcoin_futures!M103</f>
        <v>7.8226247169958629E-2</v>
      </c>
      <c r="L100">
        <f>(bitcoin_futures!O104-bitcoin_futures!O103)/bitcoin_futures!O103</f>
        <v>7.6863713536039519E-2</v>
      </c>
      <c r="Q100">
        <f t="shared" si="3"/>
        <v>7.536185008490337E-2</v>
      </c>
      <c r="S100">
        <f>bitcoin_futures!I103*T$2</f>
        <v>31162.5</v>
      </c>
    </row>
    <row r="101" spans="1:19">
      <c r="A101" t="str">
        <f>bitcoin_futures!A105</f>
        <v>16.05.2024</v>
      </c>
      <c r="E101">
        <f>(bitcoin_futures!H105-bitcoin_futures!H104)/bitcoin_futures!H104</f>
        <v>-1.5790660951951276E-2</v>
      </c>
      <c r="F101" s="3">
        <f>(bitcoin_futures!I105-bitcoin_futures!I104)/bitcoin_futures!I104</f>
        <v>-1.5440847381769356E-2</v>
      </c>
      <c r="G101">
        <f>(bitcoin_futures!J105-bitcoin_futures!J104)/bitcoin_futures!J104</f>
        <v>-1.5082064172704421E-2</v>
      </c>
      <c r="H101">
        <f>(bitcoin_futures!K105-bitcoin_futures!K104)/bitcoin_futures!K104</f>
        <v>-1.4592652342890665E-2</v>
      </c>
      <c r="I101">
        <f>(bitcoin_futures!L105-bitcoin_futures!L104)/bitcoin_futures!L104</f>
        <v>-1.4333527357392316E-2</v>
      </c>
      <c r="J101">
        <f>(bitcoin_futures!M105-bitcoin_futures!M104)/bitcoin_futures!M104</f>
        <v>-1.4336398522916516E-2</v>
      </c>
      <c r="L101">
        <f>(bitcoin_futures!O105-bitcoin_futures!O104)/bitcoin_futures!O104</f>
        <v>-1.411781568009173E-2</v>
      </c>
      <c r="Q101">
        <f t="shared" ref="Q101:Q122" si="4">F101</f>
        <v>-1.5440847381769356E-2</v>
      </c>
      <c r="S101">
        <f>bitcoin_futures!I104*T$2</f>
        <v>33515</v>
      </c>
    </row>
    <row r="102" spans="1:19">
      <c r="A102" t="str">
        <f>bitcoin_futures!A106</f>
        <v>17.05.2024</v>
      </c>
      <c r="E102">
        <f>(bitcoin_futures!H106-bitcoin_futures!H105)/bitcoin_futures!H105</f>
        <v>2.9337611735044695E-2</v>
      </c>
      <c r="F102" s="3">
        <f>(bitcoin_futures!I106-bitcoin_futures!I105)/bitcoin_futures!I105</f>
        <v>2.9093113114629896E-2</v>
      </c>
      <c r="G102">
        <f>(bitcoin_futures!J106-bitcoin_futures!J105)/bitcoin_futures!J105</f>
        <v>2.919981984686984E-2</v>
      </c>
      <c r="H102">
        <f>(bitcoin_futures!K106-bitcoin_futures!K105)/bitcoin_futures!K105</f>
        <v>3.0361660961452597E-2</v>
      </c>
      <c r="I102">
        <f>(bitcoin_futures!L106-bitcoin_futures!L105)/bitcoin_futures!L105</f>
        <v>3.1446076622130358E-2</v>
      </c>
      <c r="J102">
        <f>(bitcoin_futures!M106-bitcoin_futures!M105)/bitcoin_futures!M105</f>
        <v>3.2615881877616985E-2</v>
      </c>
      <c r="L102">
        <f>(bitcoin_futures!O106-bitcoin_futures!O105)/bitcoin_futures!O105</f>
        <v>3.096605364541688E-2</v>
      </c>
      <c r="Q102">
        <f t="shared" si="4"/>
        <v>2.9093113114629896E-2</v>
      </c>
      <c r="S102">
        <f>bitcoin_futures!I105*T$2</f>
        <v>32997.5</v>
      </c>
    </row>
    <row r="103" spans="1:19">
      <c r="A103" t="str">
        <f>bitcoin_futures!A107</f>
        <v>20.05.2024</v>
      </c>
      <c r="E103">
        <f>(bitcoin_futures!H107-bitcoin_futures!H106)/bitcoin_futures!H106</f>
        <v>4.5572626734951382E-2</v>
      </c>
      <c r="F103" s="3">
        <f>(bitcoin_futures!I107-bitcoin_futures!I106)/bitcoin_futures!I106</f>
        <v>4.5350806154752267E-2</v>
      </c>
      <c r="G103">
        <f>(bitcoin_futures!J107-bitcoin_futures!J106)/bitcoin_futures!J106</f>
        <v>4.5146232951644667E-2</v>
      </c>
      <c r="H103">
        <f>(bitcoin_futures!K107-bitcoin_futures!K106)/bitcoin_futures!K106</f>
        <v>4.4561606240069336E-2</v>
      </c>
      <c r="I103">
        <f>(bitcoin_futures!L107-bitcoin_futures!L106)/bitcoin_futures!L106</f>
        <v>4.3655621555857727E-2</v>
      </c>
      <c r="J103">
        <f>(bitcoin_futures!M107-bitcoin_futures!M106)/bitcoin_futures!M106</f>
        <v>4.2114249128548054E-2</v>
      </c>
      <c r="L103">
        <f>(bitcoin_futures!O107-bitcoin_futures!O106)/bitcoin_futures!O106</f>
        <v>4.3009236409786364E-2</v>
      </c>
      <c r="Q103">
        <f t="shared" si="4"/>
        <v>4.5350806154752267E-2</v>
      </c>
      <c r="S103">
        <f>bitcoin_futures!I106*T$2</f>
        <v>33957.5</v>
      </c>
    </row>
    <row r="104" spans="1:19">
      <c r="A104" t="str">
        <f>bitcoin_futures!A108</f>
        <v>21.05.2024</v>
      </c>
      <c r="E104">
        <f>(bitcoin_futures!H108-bitcoin_futures!H107)/bitcoin_futures!H107</f>
        <v>-1.3274650386881522E-2</v>
      </c>
      <c r="F104" s="3">
        <f>(bitcoin_futures!I108-bitcoin_futures!I107)/bitcoin_futures!I107</f>
        <v>-1.3169941545179238E-2</v>
      </c>
      <c r="G104">
        <f>(bitcoin_futures!J108-bitcoin_futures!J107)/bitcoin_futures!J107</f>
        <v>-1.2979762735519889E-2</v>
      </c>
      <c r="H104">
        <f>(bitcoin_futures!K108-bitcoin_futures!K107)/bitcoin_futures!K107</f>
        <v>-1.2099840973518634E-2</v>
      </c>
      <c r="I104">
        <f>(bitcoin_futures!L108-bitcoin_futures!L107)/bitcoin_futures!L107</f>
        <v>-1.1177398340533497E-2</v>
      </c>
      <c r="J104">
        <f>(bitcoin_futures!M108-bitcoin_futures!M107)/bitcoin_futures!M107</f>
        <v>-9.0108539832070445E-3</v>
      </c>
      <c r="L104">
        <f>(bitcoin_futures!O108-bitcoin_futures!O107)/bitcoin_futures!O107</f>
        <v>-1.1018725072669506E-2</v>
      </c>
      <c r="Q104">
        <f t="shared" si="4"/>
        <v>-1.3169941545179238E-2</v>
      </c>
      <c r="S104">
        <f>bitcoin_futures!I107*T$2</f>
        <v>35497.5</v>
      </c>
    </row>
    <row r="105" spans="1:19">
      <c r="A105" t="str">
        <f>bitcoin_futures!A109</f>
        <v>22.05.2024</v>
      </c>
      <c r="E105">
        <f>(bitcoin_futures!H109-bitcoin_futures!H108)/bitcoin_futures!H108</f>
        <v>4.5323741007194246E-3</v>
      </c>
      <c r="F105" s="3">
        <f>(bitcoin_futures!I109-bitcoin_futures!I108)/bitcoin_futures!I108</f>
        <v>4.7102483585498142E-3</v>
      </c>
      <c r="G105">
        <f>(bitcoin_futures!J109-bitcoin_futures!J108)/bitcoin_futures!J108</f>
        <v>4.807692307692308E-3</v>
      </c>
      <c r="H105">
        <f>(bitcoin_futures!K109-bitcoin_futures!K108)/bitcoin_futures!K108</f>
        <v>4.8992161254199328E-3</v>
      </c>
      <c r="I105">
        <f>(bitcoin_futures!L109-bitcoin_futures!L108)/bitcoin_futures!L108</f>
        <v>4.7156726768377254E-3</v>
      </c>
      <c r="J105">
        <f>(bitcoin_futures!M109-bitcoin_futures!M108)/bitcoin_futures!M108</f>
        <v>3.7886615691947374E-3</v>
      </c>
      <c r="L105">
        <f>(bitcoin_futures!O109-bitcoin_futures!O108)/bitcoin_futures!O108</f>
        <v>4.6479835953520164E-3</v>
      </c>
      <c r="Q105">
        <f t="shared" si="4"/>
        <v>4.7102483585498142E-3</v>
      </c>
      <c r="S105">
        <f>bitcoin_futures!I108*T$2</f>
        <v>35030</v>
      </c>
    </row>
    <row r="106" spans="1:19">
      <c r="A106" t="str">
        <f>bitcoin_futures!A110</f>
        <v>23.05.2024</v>
      </c>
      <c r="E106">
        <f>(bitcoin_futures!H110-bitcoin_futures!H109)/bitcoin_futures!H109</f>
        <v>-3.7384516221442385E-2</v>
      </c>
      <c r="F106" s="3">
        <f>(bitcoin_futures!I110-bitcoin_futures!I109)/bitcoin_futures!I109</f>
        <v>-3.7079130558317942E-2</v>
      </c>
      <c r="G106">
        <f>(bitcoin_futures!J110-bitcoin_futures!J109)/bitcoin_futures!J109</f>
        <v>-3.7644244300591052E-2</v>
      </c>
      <c r="H106">
        <f>(bitcoin_futures!K110-bitcoin_futures!K109)/bitcoin_futures!K109</f>
        <v>-3.7400752193898872E-2</v>
      </c>
      <c r="I106">
        <f>(bitcoin_futures!L110-bitcoin_futures!L109)/bitcoin_futures!L109</f>
        <v>-3.7203202650469357E-2</v>
      </c>
      <c r="J106">
        <f>(bitcoin_futures!M110-bitcoin_futures!M109)/bitcoin_futures!M109</f>
        <v>-3.6988745539390612E-2</v>
      </c>
      <c r="L106">
        <f>(bitcoin_futures!O110-bitcoin_futures!O109)/bitcoin_futures!O109</f>
        <v>-3.6671656007620082E-2</v>
      </c>
      <c r="Q106">
        <f t="shared" si="4"/>
        <v>-3.7079130558317942E-2</v>
      </c>
      <c r="S106">
        <f>bitcoin_futures!I109*T$2</f>
        <v>35195</v>
      </c>
    </row>
    <row r="107" spans="1:19">
      <c r="A107" t="str">
        <f>bitcoin_futures!A111</f>
        <v>24.05.2024</v>
      </c>
      <c r="E107">
        <f>(bitcoin_futures!H111-bitcoin_futures!H110)/bitcoin_futures!H110</f>
        <v>3.3777248716613348E-2</v>
      </c>
      <c r="F107" s="3">
        <f>(bitcoin_futures!I111-bitcoin_futures!I110)/bitcoin_futures!I110</f>
        <v>3.3712009442313368E-2</v>
      </c>
      <c r="G107">
        <f>(bitcoin_futures!J111-bitcoin_futures!J110)/bitcoin_futures!J110</f>
        <v>3.4071799371207134E-2</v>
      </c>
      <c r="H107">
        <f>(bitcoin_futures!K111-bitcoin_futures!K110)/bitcoin_futures!K110</f>
        <v>3.4006222415165328E-2</v>
      </c>
      <c r="I107">
        <f>(bitcoin_futures!L111-bitcoin_futures!L110)/bitcoin_futures!L110</f>
        <v>3.383755107893039E-2</v>
      </c>
      <c r="J107">
        <f>(bitcoin_futures!M111-bitcoin_futures!M110)/bitcoin_futures!M110</f>
        <v>3.3635003206727E-2</v>
      </c>
      <c r="L107">
        <f>(bitcoin_futures!O111-bitcoin_futures!O110)/bitcoin_futures!O110</f>
        <v>3.333568754855569E-2</v>
      </c>
      <c r="Q107">
        <f t="shared" si="4"/>
        <v>3.3712009442313368E-2</v>
      </c>
      <c r="S107">
        <f>bitcoin_futures!I110*T$2</f>
        <v>33890</v>
      </c>
    </row>
    <row r="108" spans="1:19">
      <c r="A108" t="str">
        <f>bitcoin_futures!A112</f>
        <v>27.05.2024</v>
      </c>
      <c r="E108">
        <f>(bitcoin_futures!H112-bitcoin_futures!H111)/bitcoin_futures!H111</f>
        <v>0</v>
      </c>
      <c r="F108" s="3">
        <f>(bitcoin_futures!I112-bitcoin_futures!I111)/bitcoin_futures!I111</f>
        <v>0</v>
      </c>
      <c r="G108">
        <f>(bitcoin_futures!J112-bitcoin_futures!J111)/bitcoin_futures!J111</f>
        <v>0</v>
      </c>
      <c r="H108">
        <f>(bitcoin_futures!K112-bitcoin_futures!K111)/bitcoin_futures!K111</f>
        <v>0</v>
      </c>
      <c r="I108">
        <f>(bitcoin_futures!L112-bitcoin_futures!L111)/bitcoin_futures!L111</f>
        <v>0</v>
      </c>
      <c r="J108">
        <f>(bitcoin_futures!M112-bitcoin_futures!M111)/bitcoin_futures!M111</f>
        <v>0</v>
      </c>
      <c r="L108">
        <f>(bitcoin_futures!O112-bitcoin_futures!O111)/bitcoin_futures!O111</f>
        <v>0</v>
      </c>
      <c r="Q108">
        <f t="shared" si="4"/>
        <v>0</v>
      </c>
      <c r="S108">
        <f>bitcoin_futures!I111*T$2</f>
        <v>35032.5</v>
      </c>
    </row>
    <row r="109" spans="1:19">
      <c r="A109" t="str">
        <f>bitcoin_futures!A113</f>
        <v>28.05.2024</v>
      </c>
      <c r="E109">
        <f>(bitcoin_futures!H113-bitcoin_futures!H112)/bitcoin_futures!H112</f>
        <v>-1.4681540122346168E-2</v>
      </c>
      <c r="F109" s="3">
        <f>(bitcoin_futures!I113-bitcoin_futures!I112)/bitcoin_futures!I112</f>
        <v>-1.4129736673089274E-2</v>
      </c>
      <c r="G109">
        <f>(bitcoin_futures!J113-bitcoin_futures!J112)/bitcoin_futures!J112</f>
        <v>-1.4424096726295695E-2</v>
      </c>
      <c r="H109">
        <f>(bitcoin_futures!K113-bitcoin_futures!K112)/bitcoin_futures!K112</f>
        <v>-1.4344692463788397E-2</v>
      </c>
      <c r="I109">
        <f>(bitcoin_futures!L113-bitcoin_futures!L112)/bitcoin_futures!L112</f>
        <v>-1.4354066985645933E-2</v>
      </c>
      <c r="J109">
        <f>(bitcoin_futures!M113-bitcoin_futures!M112)/bitcoin_futures!M112</f>
        <v>-1.40641158221303E-2</v>
      </c>
      <c r="L109">
        <f>(bitcoin_futures!O113-bitcoin_futures!O112)/bitcoin_futures!O112</f>
        <v>-1.4148041828993234E-2</v>
      </c>
      <c r="Q109">
        <f t="shared" si="4"/>
        <v>-1.4129736673089274E-2</v>
      </c>
      <c r="S109">
        <f>bitcoin_futures!I112*T$2</f>
        <v>35032.5</v>
      </c>
    </row>
    <row r="110" spans="1:19">
      <c r="A110" t="str">
        <f>bitcoin_futures!A114</f>
        <v>29.05.2024</v>
      </c>
      <c r="E110">
        <f>(bitcoin_futures!H114-bitcoin_futures!H113)/bitcoin_futures!H113</f>
        <v>-1.8552333649842961E-2</v>
      </c>
      <c r="F110" s="3">
        <f>(bitcoin_futures!I114-bitcoin_futures!I113)/bitcoin_futures!I113</f>
        <v>-1.8747737965979009E-2</v>
      </c>
      <c r="G110">
        <f>(bitcoin_futures!J114-bitcoin_futures!J113)/bitcoin_futures!J113</f>
        <v>-1.8580959896692732E-2</v>
      </c>
      <c r="H110">
        <f>(bitcoin_futures!K114-bitcoin_futures!K113)/bitcoin_futures!K113</f>
        <v>-1.8742013346585262E-2</v>
      </c>
      <c r="I110">
        <f>(bitcoin_futures!L114-bitcoin_futures!L113)/bitcoin_futures!L113</f>
        <v>-1.8362178134233853E-2</v>
      </c>
      <c r="J110">
        <f>(bitcoin_futures!M114-bitcoin_futures!M113)/bitcoin_futures!M113</f>
        <v>-1.6572267673589259E-2</v>
      </c>
      <c r="L110">
        <f>(bitcoin_futures!O114-bitcoin_futures!O113)/bitcoin_futures!O113</f>
        <v>-1.8094841930116474E-2</v>
      </c>
      <c r="Q110">
        <f t="shared" si="4"/>
        <v>-1.8747737965979009E-2</v>
      </c>
      <c r="S110">
        <f>bitcoin_futures!I113*T$2</f>
        <v>34537.5</v>
      </c>
    </row>
    <row r="111" spans="1:19">
      <c r="A111" t="str">
        <f>bitcoin_futures!A115</f>
        <v>30.05.2024</v>
      </c>
      <c r="E111">
        <f>(bitcoin_futures!H115-bitcoin_futures!H114)/bitcoin_futures!H114</f>
        <v>2.2177569397931085E-2</v>
      </c>
      <c r="F111" s="3">
        <f>(bitcoin_futures!I115-bitcoin_futures!I114)/bitcoin_futures!I114</f>
        <v>2.3089406904691648E-2</v>
      </c>
      <c r="G111">
        <f>(bitcoin_futures!J115-bitcoin_futures!J114)/bitcoin_futures!J114</f>
        <v>2.3464912280701754E-2</v>
      </c>
      <c r="H111">
        <f>(bitcoin_futures!K115-bitcoin_futures!K114)/bitcoin_futures!K114</f>
        <v>2.3947330342931557E-2</v>
      </c>
      <c r="I111">
        <f>(bitcoin_futures!L115-bitcoin_futures!L114)/bitcoin_futures!L114</f>
        <v>2.3865835304235649E-2</v>
      </c>
      <c r="J111">
        <f>(bitcoin_futures!M115-bitcoin_futures!M114)/bitcoin_futures!M114</f>
        <v>2.3677474402730374E-2</v>
      </c>
      <c r="L111">
        <f>(bitcoin_futures!O115-bitcoin_futures!O114)/bitcoin_futures!O114</f>
        <v>2.3511967803431476E-2</v>
      </c>
      <c r="Q111">
        <f t="shared" si="4"/>
        <v>2.3089406904691648E-2</v>
      </c>
      <c r="S111">
        <f>bitcoin_futures!I114*T$2</f>
        <v>33890</v>
      </c>
    </row>
    <row r="112" spans="1:19">
      <c r="A112" t="str">
        <f>bitcoin_futures!A116</f>
        <v>31.05.2024</v>
      </c>
      <c r="E112">
        <f>(bitcoin_futures!H116-bitcoin_futures!H115)/bitcoin_futures!H115</f>
        <v>-1.5162722970513329E-2</v>
      </c>
      <c r="F112" s="3">
        <f>(bitcoin_futures!I116-bitcoin_futures!I115)/bitcoin_futures!I115</f>
        <v>-1.8891051986444588E-2</v>
      </c>
      <c r="G112">
        <f>(bitcoin_futures!J116-bitcoin_futures!J115)/bitcoin_futures!J115</f>
        <v>-1.9998571530604956E-2</v>
      </c>
      <c r="H112">
        <f>(bitcoin_futures!K116-bitcoin_futures!K115)/bitcoin_futures!K115</f>
        <v>-1.9642478626439624E-2</v>
      </c>
      <c r="I112">
        <f>(bitcoin_futures!L116-bitcoin_futures!L115)/bitcoin_futures!L115</f>
        <v>-1.9599608007839844E-2</v>
      </c>
      <c r="J112">
        <f>(bitcoin_futures!M116-bitcoin_futures!M115)/bitcoin_futures!M115</f>
        <v>-1.9517955129540878E-2</v>
      </c>
      <c r="L112">
        <f>(bitcoin_futures!O116-bitcoin_futures!O115)/bitcoin_futures!O115</f>
        <v>-1.9315673289183224E-2</v>
      </c>
      <c r="Q112">
        <f t="shared" si="4"/>
        <v>-1.8891051986444588E-2</v>
      </c>
      <c r="S112">
        <f>bitcoin_futures!I115*T$2</f>
        <v>34672.5</v>
      </c>
    </row>
    <row r="113" spans="1:19">
      <c r="A113" t="str">
        <f>bitcoin_futures!A117</f>
        <v>03.06.2024</v>
      </c>
      <c r="F113" s="3">
        <f>(bitcoin_futures!I117-bitcoin_futures!I116)/bitcoin_futures!I116</f>
        <v>2.3884765194385243E-2</v>
      </c>
      <c r="G113">
        <f>(bitcoin_futures!J117-bitcoin_futures!J116)/bitcoin_futures!J116</f>
        <v>2.434224910720793E-2</v>
      </c>
      <c r="H113">
        <f>(bitcoin_futures!K117-bitcoin_futures!K116)/bitcoin_futures!K116</f>
        <v>2.4432432432432434E-2</v>
      </c>
      <c r="I113">
        <f>(bitcoin_futures!L117-bitcoin_futures!L116)/bitcoin_futures!L116</f>
        <v>2.47750963872626E-2</v>
      </c>
      <c r="J113">
        <f>(bitcoin_futures!M117-bitcoin_futures!M116)/bitcoin_futures!M116</f>
        <v>2.5219608954378012E-2</v>
      </c>
      <c r="K113">
        <f>(bitcoin_futures!N117-bitcoin_futures!N116)/bitcoin_futures!N116</f>
        <v>2.4040489245044285E-2</v>
      </c>
      <c r="L113">
        <f>(bitcoin_futures!O117-bitcoin_futures!O116)/bitcoin_futures!O116</f>
        <v>2.8840742824985933E-2</v>
      </c>
      <c r="Q113">
        <f t="shared" si="4"/>
        <v>2.3884765194385243E-2</v>
      </c>
      <c r="S113">
        <f>bitcoin_futures!I116*T$2</f>
        <v>34017.5</v>
      </c>
    </row>
    <row r="114" spans="1:19">
      <c r="A114" t="str">
        <f>bitcoin_futures!A118</f>
        <v>04.06.2024</v>
      </c>
      <c r="F114" s="3">
        <f>(bitcoin_futures!I118-bitcoin_futures!I117)/bitcoin_futures!I117</f>
        <v>2.0456503014642548E-2</v>
      </c>
      <c r="G114">
        <f>(bitcoin_futures!J118-bitcoin_futures!J117)/bitcoin_futures!J117</f>
        <v>2.056207755247243E-2</v>
      </c>
      <c r="H114">
        <f>(bitcoin_futures!K118-bitcoin_futures!K117)/bitcoin_futures!K117</f>
        <v>2.0613479667933025E-2</v>
      </c>
      <c r="I114">
        <f>(bitcoin_futures!L118-bitcoin_futures!L117)/bitcoin_futures!L117</f>
        <v>2.027450707169233E-2</v>
      </c>
      <c r="J114">
        <f>(bitcoin_futures!M118-bitcoin_futures!M117)/bitcoin_futures!M117</f>
        <v>2.0453289110005528E-2</v>
      </c>
      <c r="K114">
        <f>(bitcoin_futures!N118-bitcoin_futures!N117)/bitcoin_futures!N117</f>
        <v>1.9906644700713894E-2</v>
      </c>
      <c r="L114">
        <f>(bitcoin_futures!O118-bitcoin_futures!O117)/bitcoin_futures!O117</f>
        <v>1.9690961301791331E-2</v>
      </c>
      <c r="Q114">
        <f t="shared" si="4"/>
        <v>2.0456503014642548E-2</v>
      </c>
      <c r="S114">
        <f>bitcoin_futures!I117*T$2</f>
        <v>34830</v>
      </c>
    </row>
    <row r="115" spans="1:19">
      <c r="A115" t="str">
        <f>bitcoin_futures!A119</f>
        <v>05.06.2024</v>
      </c>
      <c r="F115" s="3">
        <f>(bitcoin_futures!I119-bitcoin_futures!I118)/bitcoin_futures!I118</f>
        <v>1.1324470704086657E-2</v>
      </c>
      <c r="G115">
        <f>(bitcoin_futures!J119-bitcoin_futures!J118)/bitcoin_futures!J118</f>
        <v>1.1503067484662576E-2</v>
      </c>
      <c r="H115">
        <f>(bitcoin_futures!K119-bitcoin_futures!K118)/bitcoin_futures!K118</f>
        <v>1.144275177500517E-2</v>
      </c>
      <c r="I115">
        <f>(bitcoin_futures!L119-bitcoin_futures!L118)/bitcoin_futures!L118</f>
        <v>1.1403987981425841E-2</v>
      </c>
      <c r="J115">
        <f>(bitcoin_futures!M119-bitcoin_futures!M118)/bitcoin_futures!M118</f>
        <v>1.1105092091007584E-2</v>
      </c>
      <c r="K115">
        <f>(bitcoin_futures!N119-bitcoin_futures!N118)/bitcoin_futures!N118</f>
        <v>1.1980078072418899E-2</v>
      </c>
      <c r="L115">
        <f>(bitcoin_futures!O119-bitcoin_futures!O118)/bitcoin_futures!O118</f>
        <v>1.1197532519780073E-2</v>
      </c>
      <c r="Q115">
        <f t="shared" si="4"/>
        <v>1.1324470704086657E-2</v>
      </c>
      <c r="S115">
        <f>bitcoin_futures!I118*T$2</f>
        <v>35542.5</v>
      </c>
    </row>
    <row r="116" spans="1:19">
      <c r="A116" t="str">
        <f>bitcoin_futures!A120</f>
        <v>06.06.2024</v>
      </c>
      <c r="F116" s="3">
        <f>(bitcoin_futures!I120-bitcoin_futures!I119)/bitcoin_futures!I119</f>
        <v>-1.2936430657949645E-2</v>
      </c>
      <c r="G116">
        <f>(bitcoin_futures!J120-bitcoin_futures!J119)/bitcoin_futures!J119</f>
        <v>-1.3233165621338479E-2</v>
      </c>
      <c r="H116">
        <f>(bitcoin_futures!K120-bitcoin_futures!K119)/bitcoin_futures!K119</f>
        <v>-1.3085258638315273E-2</v>
      </c>
      <c r="I116">
        <f>(bitcoin_futures!L120-bitcoin_futures!L119)/bitcoin_futures!L119</f>
        <v>-1.3300924988184458E-2</v>
      </c>
      <c r="J116">
        <f>(bitcoin_futures!M120-bitcoin_futures!M119)/bitcoin_futures!M119</f>
        <v>-1.3728904366461292E-2</v>
      </c>
      <c r="K116">
        <f>(bitcoin_futures!N120-bitcoin_futures!N119)/bitcoin_futures!N119</f>
        <v>-1.3633945198191008E-2</v>
      </c>
      <c r="L116">
        <f>(bitcoin_futures!O120-bitcoin_futures!O119)/bitcoin_futures!O119</f>
        <v>-1.3062794244413501E-2</v>
      </c>
      <c r="Q116">
        <f t="shared" si="4"/>
        <v>-1.2936430657949645E-2</v>
      </c>
      <c r="S116">
        <f>bitcoin_futures!I119*T$2</f>
        <v>35945</v>
      </c>
    </row>
    <row r="117" spans="1:19">
      <c r="A117" t="str">
        <f>bitcoin_futures!A121</f>
        <v>07.06.2024</v>
      </c>
      <c r="F117" s="3">
        <f>(bitcoin_futures!I121-bitcoin_futures!I120)/bitcoin_futures!I120</f>
        <v>-1.6981397970687713E-2</v>
      </c>
      <c r="G117">
        <f>(bitcoin_futures!J121-bitcoin_futures!J120)/bitcoin_futures!J120</f>
        <v>-1.7461758748341133E-2</v>
      </c>
      <c r="H117">
        <f>(bitcoin_futures!K121-bitcoin_futures!K120)/bitcoin_futures!K120</f>
        <v>-1.7678337131413577E-2</v>
      </c>
      <c r="I117">
        <f>(bitcoin_futures!L121-bitcoin_futures!L120)/bitcoin_futures!L120</f>
        <v>-1.779115916244697E-2</v>
      </c>
      <c r="J117">
        <f>(bitcoin_futures!M121-bitcoin_futures!M120)/bitcoin_futures!M120</f>
        <v>-1.7722550417600326E-2</v>
      </c>
      <c r="K117">
        <f>(bitcoin_futures!N121-bitcoin_futures!N120)/bitcoin_futures!N120</f>
        <v>-1.753084754905266E-2</v>
      </c>
      <c r="L117">
        <f>(bitcoin_futures!O121-bitcoin_futures!O120)/bitcoin_futures!O120</f>
        <v>-1.7468422467078741E-2</v>
      </c>
      <c r="Q117">
        <f t="shared" si="4"/>
        <v>-1.6981397970687713E-2</v>
      </c>
      <c r="S117">
        <f>bitcoin_futures!I120*T$2</f>
        <v>35480</v>
      </c>
    </row>
    <row r="118" spans="1:19">
      <c r="A118" t="str">
        <f>bitcoin_futures!A122</f>
        <v>10.06.2024</v>
      </c>
      <c r="F118" s="3">
        <f>(bitcoin_futures!I122-bitcoin_futures!I121)/bitcoin_futures!I121</f>
        <v>1.7203067880438678E-3</v>
      </c>
      <c r="G118">
        <f>(bitcoin_futures!J122-bitcoin_futures!J121)/bitcoin_futures!J121</f>
        <v>7.8197199118504302E-4</v>
      </c>
      <c r="H118">
        <f>(bitcoin_futures!K122-bitcoin_futures!K121)/bitcoin_futures!K121</f>
        <v>1.40597539543058E-4</v>
      </c>
      <c r="I118">
        <f>(bitcoin_futures!L122-bitcoin_futures!L121)/bitcoin_futures!L121</f>
        <v>-1.3933398355858994E-4</v>
      </c>
      <c r="J118">
        <f>(bitcoin_futures!M122-bitcoin_futures!M121)/bitcoin_futures!M121</f>
        <v>2.7651043826904464E-4</v>
      </c>
      <c r="K118">
        <f>(bitcoin_futures!N122-bitcoin_futures!N121)/bitcoin_futures!N121</f>
        <v>3.4314734747100404E-4</v>
      </c>
      <c r="L118">
        <f>(bitcoin_futures!O122-bitcoin_futures!O121)/bitcoin_futures!O121</f>
        <v>1.2308533916849016E-3</v>
      </c>
      <c r="Q118">
        <f t="shared" si="4"/>
        <v>1.7203067880438678E-3</v>
      </c>
      <c r="S118">
        <f>bitcoin_futures!I121*T$2</f>
        <v>34877.5</v>
      </c>
    </row>
    <row r="119" spans="1:19">
      <c r="A119" t="str">
        <f>bitcoin_futures!A123</f>
        <v>11.06.2024</v>
      </c>
      <c r="F119" s="3">
        <f>(bitcoin_futures!I123-bitcoin_futures!I122)/bitcoin_futures!I122</f>
        <v>-3.0626118067978533E-2</v>
      </c>
      <c r="G119">
        <f>(bitcoin_futures!J123-bitcoin_futures!J122)/bitcoin_futures!J122</f>
        <v>-3.097030828242648E-2</v>
      </c>
      <c r="H119">
        <f>(bitcoin_futures!K123-bitcoin_futures!K122)/bitcoin_futures!K122</f>
        <v>-3.2122021508399524E-2</v>
      </c>
      <c r="I119">
        <f>(bitcoin_futures!L123-bitcoin_futures!L122)/bitcoin_futures!L122</f>
        <v>-3.281772575250836E-2</v>
      </c>
      <c r="J119">
        <f>(bitcoin_futures!M123-bitcoin_futures!M122)/bitcoin_futures!M122</f>
        <v>-3.3379405666897032E-2</v>
      </c>
      <c r="K119">
        <f>(bitcoin_futures!N123-bitcoin_futures!N122)/bitcoin_futures!N122</f>
        <v>-3.3959934138309548E-2</v>
      </c>
      <c r="L119">
        <f>(bitcoin_futures!O123-bitcoin_futures!O122)/bitcoin_futures!O122</f>
        <v>-3.2167736647998907E-2</v>
      </c>
      <c r="Q119">
        <f t="shared" si="4"/>
        <v>-3.0626118067978533E-2</v>
      </c>
      <c r="S119">
        <f>bitcoin_futures!I122*T$2</f>
        <v>34937.5</v>
      </c>
    </row>
    <row r="120" spans="1:19">
      <c r="A120" t="str">
        <f>bitcoin_futures!A124</f>
        <v>12.06.2024</v>
      </c>
      <c r="F120" s="3">
        <f>(bitcoin_futures!I124-bitcoin_futures!I123)/bitcoin_futures!I123</f>
        <v>2.0668782756329816E-3</v>
      </c>
      <c r="G120">
        <f>(bitcoin_futures!J124-bitcoin_futures!J123)/bitcoin_futures!J123</f>
        <v>2.9321213898255388E-3</v>
      </c>
      <c r="H120">
        <f>(bitcoin_futures!K124-bitcoin_futures!K123)/bitcoin_futures!K123</f>
        <v>3.4132171387073348E-3</v>
      </c>
      <c r="I120">
        <f>(bitcoin_futures!L124-bitcoin_futures!L123)/bitcoin_futures!L123</f>
        <v>3.3859232043800878E-3</v>
      </c>
      <c r="J120">
        <f>(bitcoin_futures!M124-bitcoin_futures!M123)/bitcoin_futures!M123</f>
        <v>3.0027883034246085E-3</v>
      </c>
      <c r="K120">
        <f>(bitcoin_futures!N124-bitcoin_futures!N123)/bitcoin_futures!N123</f>
        <v>4.0480079539805414E-3</v>
      </c>
      <c r="L120">
        <f>(bitcoin_futures!O124-bitcoin_futures!O123)/bitcoin_futures!O123</f>
        <v>4.0222990614635521E-3</v>
      </c>
      <c r="Q120">
        <f t="shared" si="4"/>
        <v>2.0668782756329816E-3</v>
      </c>
      <c r="S120">
        <f>bitcoin_futures!I123*T$2</f>
        <v>33867.5</v>
      </c>
    </row>
    <row r="121" spans="1:19">
      <c r="A121" t="str">
        <f>bitcoin_futures!A125</f>
        <v>13.06.2024</v>
      </c>
      <c r="F121" s="3">
        <f>(bitcoin_futures!I125-bitcoin_futures!I124)/bitcoin_futures!I124</f>
        <v>-1.4953959484346224E-2</v>
      </c>
      <c r="G121">
        <f>(bitcoin_futures!J125-bitcoin_futures!J124)/bitcoin_futures!J124</f>
        <v>-1.4763923403011256E-2</v>
      </c>
      <c r="H121">
        <f>(bitcoin_futures!K125-bitcoin_futures!K124)/bitcoin_futures!K124</f>
        <v>-1.5777665195049577E-2</v>
      </c>
      <c r="I121">
        <f>(bitcoin_futures!L125-bitcoin_futures!L124)/bitcoin_futures!L124</f>
        <v>-1.5867317633543942E-2</v>
      </c>
      <c r="J121">
        <f>(bitcoin_futures!M125-bitcoin_futures!M124)/bitcoin_futures!M124</f>
        <v>-1.5681801981609522E-2</v>
      </c>
      <c r="K121">
        <f>(bitcoin_futures!N125-bitcoin_futures!N124)/bitcoin_futures!N124</f>
        <v>-1.584382515207243E-2</v>
      </c>
      <c r="L121">
        <f>(bitcoin_futures!O125-bitcoin_futures!O124)/bitcoin_futures!O124</f>
        <v>-1.5532752319370256E-2</v>
      </c>
      <c r="Q121">
        <f t="shared" si="4"/>
        <v>-1.4953959484346224E-2</v>
      </c>
      <c r="S121">
        <f>bitcoin_futures!I124*T$2</f>
        <v>33937.5</v>
      </c>
    </row>
    <row r="122" spans="1:19">
      <c r="A122" t="str">
        <f>bitcoin_futures!A126</f>
        <v>14.06.2024</v>
      </c>
      <c r="F122" s="3">
        <f>(bitcoin_futures!I126-bitcoin_futures!I125)/bitcoin_futures!I125</f>
        <v>-1.824708345797188E-2</v>
      </c>
      <c r="G122">
        <f>(bitcoin_futures!J126-bitcoin_futures!J125)/bitcoin_futures!J125</f>
        <v>-1.7952522255192879E-2</v>
      </c>
      <c r="H122">
        <f>(bitcoin_futures!K126-bitcoin_futures!K125)/bitcoin_futures!K125</f>
        <v>-1.7501286859327891E-2</v>
      </c>
      <c r="I122">
        <f>(bitcoin_futures!L126-bitcoin_futures!L125)/bitcoin_futures!L125</f>
        <v>-1.7874078937769024E-2</v>
      </c>
      <c r="J122">
        <f>(bitcoin_futures!M126-bitcoin_futures!M125)/bitcoin_futures!M125</f>
        <v>-1.7814468824679557E-2</v>
      </c>
      <c r="K122">
        <f>(bitcoin_futures!N126-bitcoin_futures!N125)/bitcoin_futures!N125</f>
        <v>-1.7751904556561737E-2</v>
      </c>
      <c r="L122">
        <f>(bitcoin_futures!O126-bitcoin_futures!O125)/bitcoin_futures!O125</f>
        <v>-1.7491254372813594E-2</v>
      </c>
      <c r="Q122">
        <f t="shared" si="4"/>
        <v>-1.824708345797188E-2</v>
      </c>
      <c r="S122">
        <f>bitcoin_futures!J125*T$2</f>
        <v>33700</v>
      </c>
    </row>
    <row r="123" spans="1:19">
      <c r="A123" t="str">
        <f>bitcoin_futures!A127</f>
        <v>17.06.2024</v>
      </c>
      <c r="F123">
        <f>(bitcoin_futures!I127-bitcoin_futures!I126)/bitcoin_futures!I126</f>
        <v>1.8662400975015234E-2</v>
      </c>
      <c r="G123" s="3">
        <f>(bitcoin_futures!J127-bitcoin_futures!J126)/bitcoin_futures!J126</f>
        <v>1.9187188397038826E-2</v>
      </c>
      <c r="H123">
        <f>(bitcoin_futures!K127-bitcoin_futures!K126)/bitcoin_futures!K126</f>
        <v>1.8636329616046703E-2</v>
      </c>
      <c r="I123">
        <f>(bitcoin_futures!L127-bitcoin_futures!L126)/bitcoin_futures!L126</f>
        <v>1.842222552369633E-2</v>
      </c>
      <c r="J123">
        <f>(bitcoin_futures!M127-bitcoin_futures!M126)/bitcoin_futures!M126</f>
        <v>1.8432500184325001E-2</v>
      </c>
      <c r="K123">
        <f>(bitcoin_futures!N127-bitcoin_futures!N126)/bitcoin_futures!N126</f>
        <v>1.7853223092119706E-2</v>
      </c>
      <c r="L123">
        <f>(bitcoin_futures!O127-bitcoin_futures!O126)/bitcoin_futures!O126</f>
        <v>1.8093300392384829E-2</v>
      </c>
      <c r="Q123">
        <f t="shared" ref="Q123:Q143" si="5">G123</f>
        <v>1.9187188397038826E-2</v>
      </c>
      <c r="S123">
        <f>bitcoin_futures!J126*T$2</f>
        <v>33095</v>
      </c>
    </row>
    <row r="124" spans="1:19">
      <c r="A124" t="str">
        <f>bitcoin_futures!A128</f>
        <v>18.06.2024</v>
      </c>
      <c r="F124">
        <f>(bitcoin_futures!I128-bitcoin_futures!I127)/bitcoin_futures!I127</f>
        <v>-3.5743662603753834E-2</v>
      </c>
      <c r="G124" s="3">
        <f>(bitcoin_futures!J128-bitcoin_futures!J127)/bitcoin_futures!J127</f>
        <v>-3.5650756003557667E-2</v>
      </c>
      <c r="H124">
        <f>(bitcoin_futures!K128-bitcoin_futures!K127)/bitcoin_futures!K127</f>
        <v>-3.5929463629684057E-2</v>
      </c>
      <c r="I124">
        <f>(bitcoin_futures!L128-bitcoin_futures!L127)/bitcoin_futures!L127</f>
        <v>-3.6250911743253102E-2</v>
      </c>
      <c r="J124">
        <f>(bitcoin_futures!M128-bitcoin_futures!M127)/bitcoin_futures!M127</f>
        <v>-3.7066531528270469E-2</v>
      </c>
      <c r="K124">
        <f>(bitcoin_futures!N128-bitcoin_futures!N127)/bitcoin_futures!N127</f>
        <v>-3.7021062468550067E-2</v>
      </c>
      <c r="L124">
        <f>(bitcoin_futures!O128-bitcoin_futures!O127)/bitcoin_futures!O127</f>
        <v>-3.7541931339661695E-2</v>
      </c>
      <c r="Q124">
        <f t="shared" si="5"/>
        <v>-3.5650756003557667E-2</v>
      </c>
      <c r="S124">
        <f>bitcoin_futures!J127*T$2</f>
        <v>33730</v>
      </c>
    </row>
    <row r="125" spans="1:19">
      <c r="A125" t="str">
        <f>bitcoin_futures!A129</f>
        <v>19.06.2024</v>
      </c>
      <c r="F125">
        <f>(bitcoin_futures!I129-bitcoin_futures!I128)/bitcoin_futures!I128</f>
        <v>0</v>
      </c>
      <c r="G125" s="3">
        <f>(bitcoin_futures!J129-bitcoin_futures!J128)/bitcoin_futures!J128</f>
        <v>0</v>
      </c>
      <c r="H125">
        <f>(bitcoin_futures!K129-bitcoin_futures!K128)/bitcoin_futures!K128</f>
        <v>0</v>
      </c>
      <c r="I125">
        <f>(bitcoin_futures!L129-bitcoin_futures!L128)/bitcoin_futures!L128</f>
        <v>0</v>
      </c>
      <c r="J125">
        <f>(bitcoin_futures!M129-bitcoin_futures!M128)/bitcoin_futures!M128</f>
        <v>0</v>
      </c>
      <c r="K125">
        <f>(bitcoin_futures!N129-bitcoin_futures!N128)/bitcoin_futures!N128</f>
        <v>0</v>
      </c>
      <c r="L125">
        <f>(bitcoin_futures!O129-bitcoin_futures!O128)/bitcoin_futures!O128</f>
        <v>0</v>
      </c>
      <c r="Q125">
        <f t="shared" si="5"/>
        <v>0</v>
      </c>
      <c r="S125">
        <f>bitcoin_futures!J128*T$2</f>
        <v>32527.5</v>
      </c>
    </row>
    <row r="126" spans="1:19">
      <c r="A126" t="str">
        <f>bitcoin_futures!A130</f>
        <v>20.06.2024</v>
      </c>
      <c r="F126">
        <f>(bitcoin_futures!I130-bitcoin_futures!I129)/bitcoin_futures!I129</f>
        <v>9.6936797208220238E-3</v>
      </c>
      <c r="G126" s="3">
        <f>(bitcoin_futures!J130-bitcoin_futures!J129)/bitcoin_futures!J129</f>
        <v>9.5303973560833134E-3</v>
      </c>
      <c r="H126">
        <f>(bitcoin_futures!K130-bitcoin_futures!K129)/bitcoin_futures!K129</f>
        <v>9.9839951223229945E-3</v>
      </c>
      <c r="I126">
        <f>(bitcoin_futures!L130-bitcoin_futures!L129)/bitcoin_futures!L129</f>
        <v>1.0292893362597443E-2</v>
      </c>
      <c r="J126">
        <f>(bitcoin_futures!M130-bitcoin_futures!M129)/bitcoin_futures!M129</f>
        <v>1.0675889030899933E-2</v>
      </c>
      <c r="K126">
        <f>(bitcoin_futures!N130-bitcoin_futures!N129)/bitcoin_futures!N129</f>
        <v>8.9578978799641686E-3</v>
      </c>
      <c r="L126">
        <f>(bitcoin_futures!O130-bitcoin_futures!O129)/bitcoin_futures!O129</f>
        <v>8.9729328883945119E-3</v>
      </c>
      <c r="Q126">
        <f t="shared" si="5"/>
        <v>9.5303973560833134E-3</v>
      </c>
      <c r="S126">
        <f>bitcoin_futures!J129*T$2</f>
        <v>32527.5</v>
      </c>
    </row>
    <row r="127" spans="1:19">
      <c r="A127" t="str">
        <f>bitcoin_futures!A131</f>
        <v>21.06.2024</v>
      </c>
      <c r="F127">
        <f>(bitcoin_futures!I131-bitcoin_futures!I130)/bitcoin_futures!I130</f>
        <v>-1.2903225806451613E-2</v>
      </c>
      <c r="G127" s="3">
        <f>(bitcoin_futures!J131-bitcoin_futures!J130)/bitcoin_futures!J130</f>
        <v>-1.3170917396269509E-2</v>
      </c>
      <c r="H127">
        <f>(bitcoin_futures!K131-bitcoin_futures!K130)/bitcoin_futures!K130</f>
        <v>-1.3507395110172049E-2</v>
      </c>
      <c r="I127">
        <f>(bitcoin_futures!L131-bitcoin_futures!L130)/bitcoin_futures!L130</f>
        <v>-1.3708892051839089E-2</v>
      </c>
      <c r="J127">
        <f>(bitcoin_futures!M131-bitcoin_futures!M130)/bitcoin_futures!M130</f>
        <v>-1.3761809119988097E-2</v>
      </c>
      <c r="K127">
        <f>(bitcoin_futures!N131-bitcoin_futures!N130)/bitcoin_futures!N130</f>
        <v>-1.1319917135247114E-2</v>
      </c>
      <c r="L127">
        <f>(bitcoin_futures!O131-bitcoin_futures!O130)/bitcoin_futures!O130</f>
        <v>-6.9087167426135528E-3</v>
      </c>
      <c r="Q127">
        <f t="shared" si="5"/>
        <v>-1.3170917396269509E-2</v>
      </c>
      <c r="S127">
        <f>bitcoin_futures!J130*T$2</f>
        <v>32837.5</v>
      </c>
    </row>
    <row r="128" spans="1:19">
      <c r="A128" t="str">
        <f>bitcoin_futures!A132</f>
        <v>24.06.2024</v>
      </c>
      <c r="F128">
        <f>(bitcoin_futures!I132-bitcoin_futures!I131)/bitcoin_futures!I131</f>
        <v>-7.9598506069094299E-2</v>
      </c>
      <c r="G128" s="3">
        <f>(bitcoin_futures!J132-bitcoin_futures!J131)/bitcoin_futures!J131</f>
        <v>-8.0543126060793085E-2</v>
      </c>
      <c r="H128">
        <f>(bitcoin_futures!K132-bitcoin_futures!K131)/bitcoin_futures!K131</f>
        <v>-8.0777174328769213E-2</v>
      </c>
      <c r="I128">
        <f>(bitcoin_futures!L132-bitcoin_futures!L131)/bitcoin_futures!L131</f>
        <v>-8.0814218441440072E-2</v>
      </c>
      <c r="J128">
        <f>(bitcoin_futures!M132-bitcoin_futures!M131)/bitcoin_futures!M131</f>
        <v>-8.0630562679137124E-2</v>
      </c>
      <c r="K128">
        <f>(bitcoin_futures!N132-bitcoin_futures!N131)/bitcoin_futures!N131</f>
        <v>-8.1044675596797122E-2</v>
      </c>
      <c r="L128">
        <f>(bitcoin_futures!O132-bitcoin_futures!O131)/bitcoin_futures!O131</f>
        <v>-8.3037300177619899E-2</v>
      </c>
      <c r="Q128">
        <f t="shared" si="5"/>
        <v>-8.0543126060793085E-2</v>
      </c>
      <c r="S128">
        <f>bitcoin_futures!J131*T$2</f>
        <v>32405</v>
      </c>
    </row>
    <row r="129" spans="1:19">
      <c r="A129" t="str">
        <f>bitcoin_futures!A133</f>
        <v>25.06.2024</v>
      </c>
      <c r="F129">
        <f>(bitcoin_futures!I133-bitcoin_futures!I132)/bitcoin_futures!I132</f>
        <v>4.9201115901597765E-2</v>
      </c>
      <c r="G129" s="3">
        <f>(bitcoin_futures!J133-bitcoin_futures!J132)/bitcoin_futures!J132</f>
        <v>4.9672763886558148E-2</v>
      </c>
      <c r="H129">
        <f>(bitcoin_futures!K133-bitcoin_futures!K132)/bitcoin_futures!K132</f>
        <v>4.959640509278522E-2</v>
      </c>
      <c r="I129">
        <f>(bitcoin_futures!L133-bitcoin_futures!L132)/bitcoin_futures!L132</f>
        <v>4.9495951082465711E-2</v>
      </c>
      <c r="J129">
        <f>(bitcoin_futures!M133-bitcoin_futures!M132)/bitcoin_futures!M132</f>
        <v>4.9224710804824025E-2</v>
      </c>
      <c r="K129">
        <f>(bitcoin_futures!N133-bitcoin_futures!N132)/bitcoin_futures!N132</f>
        <v>4.9185667752442999E-2</v>
      </c>
      <c r="L129">
        <f>(bitcoin_futures!O133-bitcoin_futures!O132)/bitcoin_futures!O132</f>
        <v>4.7941888619854718E-2</v>
      </c>
      <c r="Q129">
        <f t="shared" si="5"/>
        <v>4.9672763886558148E-2</v>
      </c>
      <c r="S129">
        <f>bitcoin_futures!J132*T$2</f>
        <v>29795</v>
      </c>
    </row>
    <row r="130" spans="1:19">
      <c r="A130" t="str">
        <f>bitcoin_futures!A134</f>
        <v>26.06.2024</v>
      </c>
      <c r="F130">
        <f>(bitcoin_futures!I134-bitcoin_futures!I133)/bitcoin_futures!I133</f>
        <v>-1.796793167351543E-2</v>
      </c>
      <c r="G130" s="3">
        <f>(bitcoin_futures!J134-bitcoin_futures!J133)/bitcoin_futures!J133</f>
        <v>-1.7905675459632293E-2</v>
      </c>
      <c r="H130">
        <f>(bitcoin_futures!K134-bitcoin_futures!K133)/bitcoin_futures!K133</f>
        <v>-1.7918021089352254E-2</v>
      </c>
      <c r="I130">
        <f>(bitcoin_futures!L134-bitcoin_futures!L133)/bitcoin_futures!L133</f>
        <v>-1.7636406582158884E-2</v>
      </c>
      <c r="J130">
        <f>(bitcoin_futures!M134-bitcoin_futures!M133)/bitcoin_futures!M133</f>
        <v>-1.7515051997810619E-2</v>
      </c>
      <c r="K130">
        <f>(bitcoin_futures!N134-bitcoin_futures!N133)/bitcoin_futures!N133</f>
        <v>-1.769636758770568E-2</v>
      </c>
      <c r="L130">
        <f>(bitcoin_futures!O134-bitcoin_futures!O133)/bitcoin_futures!O133</f>
        <v>-1.7637091805298828E-2</v>
      </c>
      <c r="Q130">
        <f t="shared" si="5"/>
        <v>-1.7905675459632293E-2</v>
      </c>
      <c r="S130">
        <f>bitcoin_futures!J133*T$2</f>
        <v>31275</v>
      </c>
    </row>
    <row r="131" spans="1:19">
      <c r="A131" t="str">
        <f>bitcoin_futures!A135</f>
        <v>27.06.2024</v>
      </c>
      <c r="F131">
        <f>(bitcoin_futures!I135-bitcoin_futures!I134)/bitcoin_futures!I134</f>
        <v>6.9740728585493926E-3</v>
      </c>
      <c r="G131" s="3">
        <f>(bitcoin_futures!J135-bitcoin_futures!J134)/bitcoin_futures!J134</f>
        <v>6.7556568451896471E-3</v>
      </c>
      <c r="H131">
        <f>(bitcoin_futures!K135-bitcoin_futures!K134)/bitcoin_futures!K134</f>
        <v>7.9115201420844432E-3</v>
      </c>
      <c r="I131">
        <f>(bitcoin_futures!L135-bitcoin_futures!L134)/bitcoin_futures!L134</f>
        <v>8.2551895487697358E-3</v>
      </c>
      <c r="J131">
        <f>(bitcoin_futures!M135-bitcoin_futures!M134)/bitcoin_futures!M134</f>
        <v>8.4361321130123363E-3</v>
      </c>
      <c r="K131">
        <f>(bitcoin_futures!N135-bitcoin_futures!N134)/bitcoin_futures!N134</f>
        <v>8.3754740834386856E-3</v>
      </c>
      <c r="L131">
        <f>(bitcoin_futures!O135-bitcoin_futures!O134)/bitcoin_futures!O134</f>
        <v>8.3104664837318695E-3</v>
      </c>
      <c r="Q131">
        <f t="shared" si="5"/>
        <v>6.7556568451896471E-3</v>
      </c>
      <c r="S131">
        <f>bitcoin_futures!J134*T$2</f>
        <v>30715</v>
      </c>
    </row>
    <row r="132" spans="1:19">
      <c r="A132" t="str">
        <f>bitcoin_futures!A136</f>
        <v>28.06.2024</v>
      </c>
      <c r="F132">
        <f>(bitcoin_futures!I136-bitcoin_futures!I135)/bitcoin_futures!I135</f>
        <v>-5.55365436323642E-3</v>
      </c>
      <c r="G132" s="3">
        <f>(bitcoin_futures!J136-bitcoin_futures!J135)/bitcoin_futures!J135</f>
        <v>-2.4577572964669739E-2</v>
      </c>
      <c r="H132">
        <f>(bitcoin_futures!K136-bitcoin_futures!K135)/bitcoin_futures!K135</f>
        <v>-2.4269122947537046E-2</v>
      </c>
      <c r="I132">
        <f>(bitcoin_futures!L136-bitcoin_futures!L135)/bitcoin_futures!L135</f>
        <v>-2.4244833068362479E-2</v>
      </c>
      <c r="J132">
        <f>(bitcoin_futures!M136-bitcoin_futures!M135)/bitcoin_futures!M135</f>
        <v>-2.3912871912240549E-2</v>
      </c>
      <c r="K132">
        <f>(bitcoin_futures!N136-bitcoin_futures!N135)/bitcoin_futures!N135</f>
        <v>-2.342892963485347E-2</v>
      </c>
      <c r="L132">
        <f>(bitcoin_futures!O136-bitcoin_futures!O135)/bitcoin_futures!O135</f>
        <v>-2.301531762693414E-2</v>
      </c>
      <c r="Q132">
        <f t="shared" si="5"/>
        <v>-2.4577572964669739E-2</v>
      </c>
      <c r="S132">
        <f>bitcoin_futures!J135*T$2</f>
        <v>30922.5</v>
      </c>
    </row>
    <row r="133" spans="1:19">
      <c r="A133" t="str">
        <f>bitcoin_futures!A137</f>
        <v>01.07.2024</v>
      </c>
      <c r="G133" s="3">
        <f>(bitcoin_futures!J137-bitcoin_futures!J136)/bitcoin_futures!J136</f>
        <v>5.5864069622876086E-2</v>
      </c>
      <c r="H133">
        <f>(bitcoin_futures!K137-bitcoin_futures!K136)/bitcoin_futures!K136</f>
        <v>5.5820062387128548E-2</v>
      </c>
      <c r="I133">
        <f>(bitcoin_futures!L137-bitcoin_futures!L136)/bitcoin_futures!L136</f>
        <v>5.5967413441955195E-2</v>
      </c>
      <c r="J133">
        <f>(bitcoin_futures!M137-bitcoin_futures!M136)/bitcoin_futures!M136</f>
        <v>5.5465717981888749E-2</v>
      </c>
      <c r="K133">
        <f>(bitcoin_futures!N137-bitcoin_futures!N136)/bitcoin_futures!N136</f>
        <v>5.5444114579154297E-2</v>
      </c>
      <c r="L133">
        <f>(bitcoin_futures!O137-bitcoin_futures!O136)/bitcoin_futures!O136</f>
        <v>5.4994031038599282E-2</v>
      </c>
      <c r="Q133">
        <f t="shared" si="5"/>
        <v>5.5864069622876086E-2</v>
      </c>
      <c r="S133">
        <f>bitcoin_futures!J136*T$2</f>
        <v>30162.5</v>
      </c>
    </row>
    <row r="134" spans="1:19">
      <c r="A134" t="str">
        <f>bitcoin_futures!A138</f>
        <v>02.07.2024</v>
      </c>
      <c r="G134" s="3">
        <f>(bitcoin_futures!J138-bitcoin_futures!J137)/bitcoin_futures!J137</f>
        <v>-2.3706727372635215E-2</v>
      </c>
      <c r="H134">
        <f>(bitcoin_futures!K138-bitcoin_futures!K137)/bitcoin_futures!K137</f>
        <v>-2.3480018659617477E-2</v>
      </c>
      <c r="I134">
        <f>(bitcoin_futures!L138-bitcoin_futures!L137)/bitcoin_futures!L137</f>
        <v>-2.4070359512420921E-2</v>
      </c>
      <c r="J134">
        <f>(bitcoin_futures!M138-bitcoin_futures!M137)/bitcoin_futures!M137</f>
        <v>-2.3824115213727595E-2</v>
      </c>
      <c r="K134">
        <f>(bitcoin_futures!N138-bitcoin_futures!N137)/bitcoin_futures!N137</f>
        <v>-2.3871065835487305E-2</v>
      </c>
      <c r="L134">
        <f>(bitcoin_futures!O138-bitcoin_futures!O137)/bitcoin_futures!O137</f>
        <v>-2.3687386843693422E-2</v>
      </c>
      <c r="Q134">
        <f t="shared" si="5"/>
        <v>-2.3706727372635215E-2</v>
      </c>
      <c r="S134">
        <f>bitcoin_futures!J137*T$2</f>
        <v>31847.5</v>
      </c>
    </row>
    <row r="135" spans="1:19">
      <c r="A135" t="str">
        <f>bitcoin_futures!A139</f>
        <v>03.07.2024</v>
      </c>
      <c r="G135" s="3">
        <f>(bitcoin_futures!J139-bitcoin_futures!J138)/bitcoin_futures!J138</f>
        <v>-3.7951274423092388E-2</v>
      </c>
      <c r="H135">
        <f>(bitcoin_futures!K139-bitcoin_futures!K138)/bitcoin_futures!K138</f>
        <v>-3.7420382165605094E-2</v>
      </c>
      <c r="I135">
        <f>(bitcoin_futures!L139-bitcoin_futures!L138)/bitcoin_futures!L138</f>
        <v>-3.7470355731225299E-2</v>
      </c>
      <c r="J135">
        <f>(bitcoin_futures!M139-bitcoin_futures!M138)/bitcoin_futures!M138</f>
        <v>-3.7667739150906383E-2</v>
      </c>
      <c r="K135">
        <f>(bitcoin_futures!N139-bitcoin_futures!N138)/bitcoin_futures!N138</f>
        <v>-3.8006230529595016E-2</v>
      </c>
      <c r="L135">
        <f>(bitcoin_futures!O139-bitcoin_futures!O138)/bitcoin_futures!O138</f>
        <v>-3.809303044351723E-2</v>
      </c>
      <c r="Q135">
        <f t="shared" si="5"/>
        <v>-3.7951274423092388E-2</v>
      </c>
      <c r="S135">
        <f>bitcoin_futures!J138*T$2</f>
        <v>31092.5</v>
      </c>
    </row>
    <row r="136" spans="1:19">
      <c r="A136" t="str">
        <f>bitcoin_futures!A140</f>
        <v>04.07.2024</v>
      </c>
      <c r="G136" s="3">
        <f>(bitcoin_futures!J140-bitcoin_futures!J139)/bitcoin_futures!J139</f>
        <v>0</v>
      </c>
      <c r="H136">
        <f>(bitcoin_futures!K140-bitcoin_futures!K139)/bitcoin_futures!K139</f>
        <v>0</v>
      </c>
      <c r="I136">
        <f>(bitcoin_futures!L140-bitcoin_futures!L139)/bitcoin_futures!L139</f>
        <v>0</v>
      </c>
      <c r="J136">
        <f>(bitcoin_futures!M140-bitcoin_futures!M139)/bitcoin_futures!M139</f>
        <v>0</v>
      </c>
      <c r="K136">
        <f>(bitcoin_futures!N140-bitcoin_futures!N139)/bitcoin_futures!N139</f>
        <v>0</v>
      </c>
      <c r="L136">
        <f>(bitcoin_futures!O140-bitcoin_futures!O139)/bitcoin_futures!O139</f>
        <v>0</v>
      </c>
      <c r="Q136">
        <f t="shared" si="5"/>
        <v>0</v>
      </c>
      <c r="S136">
        <f>bitcoin_futures!J139*T$2</f>
        <v>29912.5</v>
      </c>
    </row>
    <row r="137" spans="1:19">
      <c r="A137" t="str">
        <f>bitcoin_futures!A141</f>
        <v>05.07.2024</v>
      </c>
      <c r="G137" s="3">
        <f>(bitcoin_futures!J141-bitcoin_futures!J140)/bitcoin_futures!J140</f>
        <v>-5.248641872127037E-2</v>
      </c>
      <c r="H137">
        <f>(bitcoin_futures!K141-bitcoin_futures!K140)/bitcoin_futures!K140</f>
        <v>-5.2274607113316794E-2</v>
      </c>
      <c r="I137">
        <f>(bitcoin_futures!L141-bitcoin_futures!L140)/bitcoin_futures!L140</f>
        <v>-5.2316031537450722E-2</v>
      </c>
      <c r="J137">
        <f>(bitcoin_futures!M141-bitcoin_futures!M140)/bitcoin_futures!M140</f>
        <v>-5.2434151512680424E-2</v>
      </c>
      <c r="K137">
        <f>(bitcoin_futures!N141-bitcoin_futures!N140)/bitcoin_futures!N140</f>
        <v>-5.2137305699481863E-2</v>
      </c>
      <c r="L137">
        <f>(bitcoin_futures!O141-bitcoin_futures!O140)/bitcoin_futures!O140</f>
        <v>-5.173106273596273E-2</v>
      </c>
      <c r="Q137">
        <f t="shared" si="5"/>
        <v>-5.248641872127037E-2</v>
      </c>
      <c r="S137">
        <f>bitcoin_futures!J140*T$2</f>
        <v>29912.5</v>
      </c>
    </row>
    <row r="138" spans="1:19">
      <c r="A138" t="str">
        <f>bitcoin_futures!A142</f>
        <v>08.07.2024</v>
      </c>
      <c r="G138" s="3">
        <f>(bitcoin_futures!J142-bitcoin_futures!J141)/bitcoin_futures!J141</f>
        <v>1.2348945929258181E-3</v>
      </c>
      <c r="H138">
        <f>(bitcoin_futures!K142-bitcoin_futures!K141)/bitcoin_futures!K141</f>
        <v>1.2218537266538664E-3</v>
      </c>
      <c r="I138">
        <f>(bitcoin_futures!L142-bitcoin_futures!L141)/bitcoin_futures!L141</f>
        <v>1.0399514689314498E-3</v>
      </c>
      <c r="J138">
        <f>(bitcoin_futures!M142-bitcoin_futures!M141)/bitcoin_futures!M141</f>
        <v>1.8072289156626507E-3</v>
      </c>
      <c r="K138">
        <f>(bitcoin_futures!N142-bitcoin_futures!N141)/bitcoin_futures!N141</f>
        <v>1.7082336863682953E-3</v>
      </c>
      <c r="L138">
        <f>(bitcoin_futures!O142-bitcoin_futures!O141)/bitcoin_futures!O141</f>
        <v>1.6941973739940702E-3</v>
      </c>
      <c r="Q138">
        <f t="shared" si="5"/>
        <v>1.2348945929258181E-3</v>
      </c>
      <c r="S138">
        <f>bitcoin_futures!J141*T$2</f>
        <v>28342.5</v>
      </c>
    </row>
    <row r="139" spans="1:19">
      <c r="A139" t="str">
        <f>bitcoin_futures!A143</f>
        <v>09.07.2024</v>
      </c>
      <c r="G139" s="3">
        <f>(bitcoin_futures!J143-bitcoin_futures!J142)/bitcoin_futures!J142</f>
        <v>2.4755528147299796E-2</v>
      </c>
      <c r="H139">
        <f>(bitcoin_futures!K143-bitcoin_futures!K142)/bitcoin_futures!K142</f>
        <v>2.4581589958158997E-2</v>
      </c>
      <c r="I139">
        <f>(bitcoin_futures!L143-bitcoin_futures!L142)/bitcoin_futures!L142</f>
        <v>2.4413470695177908E-2</v>
      </c>
      <c r="J139">
        <f>(bitcoin_futures!M143-bitcoin_futures!M142)/bitcoin_futures!M142</f>
        <v>2.379520659737136E-2</v>
      </c>
      <c r="K139">
        <f>(bitcoin_futures!N143-bitcoin_futures!N142)/bitcoin_futures!N142</f>
        <v>2.361869031377899E-2</v>
      </c>
      <c r="L139">
        <f>(bitcoin_futures!O143-bitcoin_futures!O142)/bitcoin_futures!O142</f>
        <v>2.3424947145877378E-2</v>
      </c>
      <c r="Q139">
        <f t="shared" si="5"/>
        <v>2.4755528147299796E-2</v>
      </c>
      <c r="S139">
        <f>bitcoin_futures!J142*T$2</f>
        <v>28377.5</v>
      </c>
    </row>
    <row r="140" spans="1:19">
      <c r="A140" t="str">
        <f>bitcoin_futures!A144</f>
        <v>10.07.2024</v>
      </c>
      <c r="G140" s="3">
        <f>(bitcoin_futures!J144-bitcoin_futures!J143)/bitcoin_futures!J143</f>
        <v>-9.1987620357634105E-3</v>
      </c>
      <c r="H140">
        <f>(bitcoin_futures!K144-bitcoin_futures!K143)/bitcoin_futures!K143</f>
        <v>-9.1883614088820835E-3</v>
      </c>
      <c r="I140">
        <f>(bitcoin_futures!L144-bitcoin_futures!L143)/bitcoin_futures!L143</f>
        <v>-9.0425082396687236E-3</v>
      </c>
      <c r="J140">
        <f>(bitcoin_futures!M144-bitcoin_futures!M143)/bitcoin_futures!M143</f>
        <v>-9.4814566202382957E-3</v>
      </c>
      <c r="K140">
        <f>(bitcoin_futures!N144-bitcoin_futures!N143)/bitcoin_futures!N143</f>
        <v>-9.4127446897126193E-3</v>
      </c>
      <c r="L140">
        <f>(bitcoin_futures!O144-bitcoin_futures!O143)/bitcoin_futures!O143</f>
        <v>-9.3372996198975381E-3</v>
      </c>
      <c r="Q140">
        <f t="shared" si="5"/>
        <v>-9.1987620357634105E-3</v>
      </c>
      <c r="S140">
        <f>bitcoin_futures!J143*T$2</f>
        <v>29080</v>
      </c>
    </row>
    <row r="141" spans="1:19">
      <c r="A141" t="str">
        <f>bitcoin_futures!A145</f>
        <v>11.07.2024</v>
      </c>
      <c r="G141" s="3">
        <f>(bitcoin_futures!J145-bitcoin_futures!J144)/bitcoin_futures!J144</f>
        <v>-7.8091106290672455E-4</v>
      </c>
      <c r="H141">
        <f>(bitcoin_futures!K145-bitcoin_futures!K144)/bitcoin_futures!K144</f>
        <v>-7.7279752704791343E-4</v>
      </c>
      <c r="I141">
        <f>(bitcoin_futures!L145-bitcoin_futures!L144)/bitcoin_futures!L144</f>
        <v>-6.8224458468360907E-4</v>
      </c>
      <c r="J141">
        <f>(bitcoin_futures!M145-bitcoin_futures!M144)/bitcoin_futures!M144</f>
        <v>-7.6238881829733161E-4</v>
      </c>
      <c r="K141">
        <f>(bitcoin_futures!N145-bitcoin_futures!N144)/bitcoin_futures!N144</f>
        <v>-7.568113017154389E-4</v>
      </c>
      <c r="L141">
        <f>(bitcoin_futures!O145-bitcoin_futures!O144)/bitcoin_futures!O144</f>
        <v>-7.5068813078655434E-4</v>
      </c>
      <c r="Q141">
        <f t="shared" si="5"/>
        <v>-7.8091106290672455E-4</v>
      </c>
      <c r="S141">
        <f>bitcoin_futures!J144*T$2</f>
        <v>28812.5</v>
      </c>
    </row>
    <row r="142" spans="1:19">
      <c r="A142" t="str">
        <f>bitcoin_futures!A146</f>
        <v>12.07.2024</v>
      </c>
      <c r="G142" s="3">
        <f>(bitcoin_futures!J146-bitcoin_futures!J145)/bitcoin_futures!J145</f>
        <v>4.6022924626606459E-3</v>
      </c>
      <c r="H142">
        <f>(bitcoin_futures!K146-bitcoin_futures!K145)/bitcoin_futures!K145</f>
        <v>4.3825728280484661E-3</v>
      </c>
      <c r="I142">
        <f>(bitcoin_futures!L146-bitcoin_futures!L145)/bitcoin_futures!L145</f>
        <v>4.4376173408431476E-3</v>
      </c>
      <c r="J142">
        <f>(bitcoin_futures!M146-bitcoin_futures!M145)/bitcoin_futures!M145</f>
        <v>4.8321464903357068E-3</v>
      </c>
      <c r="K142">
        <f>(bitcoin_futures!N146-bitcoin_futures!N145)/bitcoin_futures!N145</f>
        <v>4.7967684928048471E-3</v>
      </c>
      <c r="L142">
        <f>(bitcoin_futures!O146-bitcoin_futures!O145)/bitcoin_futures!O145</f>
        <v>4.7579298831385642E-3</v>
      </c>
      <c r="Q142">
        <f t="shared" si="5"/>
        <v>4.6022924626606459E-3</v>
      </c>
      <c r="S142">
        <f>bitcoin_futures!J145*T$2</f>
        <v>28790</v>
      </c>
    </row>
    <row r="143" spans="1:19">
      <c r="A143" t="str">
        <f>bitcoin_futures!A147</f>
        <v>15.07.2024</v>
      </c>
      <c r="G143" s="3">
        <f>(bitcoin_futures!J147-bitcoin_futures!J146)/bitcoin_futures!J146</f>
        <v>0.10121877431065779</v>
      </c>
      <c r="H143">
        <f>(bitcoin_futures!K147-bitcoin_futures!K146)/bitcoin_futures!K146</f>
        <v>0.10121492128678987</v>
      </c>
      <c r="I143">
        <f>(bitcoin_futures!L147-bitcoin_futures!L146)/bitcoin_futures!L146</f>
        <v>0.10135938827527613</v>
      </c>
      <c r="J143">
        <f>(bitcoin_futures!M147-bitcoin_futures!M146)/bitcoin_futures!M146</f>
        <v>0.10090272504851093</v>
      </c>
      <c r="K143">
        <f>(bitcoin_futures!N147-bitcoin_futures!N146)/bitcoin_futures!N146</f>
        <v>0.1007537688442211</v>
      </c>
      <c r="L143">
        <f>(bitcoin_futures!O147-bitcoin_futures!O146)/bitcoin_futures!O146</f>
        <v>0.10010800033230871</v>
      </c>
      <c r="Q143">
        <f t="shared" si="5"/>
        <v>0.10121877431065779</v>
      </c>
      <c r="S143">
        <f>bitcoin_futures!K146*$T$2</f>
        <v>29220</v>
      </c>
    </row>
    <row r="144" spans="1:19">
      <c r="A144" t="str">
        <f>bitcoin_futures!A148</f>
        <v>16.07.2024</v>
      </c>
      <c r="G144">
        <f>(bitcoin_futures!J148-bitcoin_futures!J147)/bitcoin_futures!J147</f>
        <v>2.7472527472527472E-2</v>
      </c>
      <c r="H144" s="3">
        <f>(bitcoin_futures!K148-bitcoin_futures!K147)/bitcoin_futures!K147</f>
        <v>2.7581384507808251E-2</v>
      </c>
      <c r="I144">
        <f>(bitcoin_futures!L148-bitcoin_futures!L147)/bitcoin_futures!L147</f>
        <v>2.7848491861451826E-2</v>
      </c>
      <c r="J144">
        <f>(bitcoin_futures!M148-bitcoin_futures!M147)/bitcoin_futures!M147</f>
        <v>2.797149206835773E-2</v>
      </c>
      <c r="K144">
        <f>(bitcoin_futures!N148-bitcoin_futures!N147)/bitcoin_futures!N147</f>
        <v>2.7771437266986228E-2</v>
      </c>
      <c r="L144">
        <f>(bitcoin_futures!O148-bitcoin_futures!O147)/bitcoin_futures!O147</f>
        <v>2.8016915873735084E-2</v>
      </c>
      <c r="Q144">
        <f t="shared" ref="Q144:Q166" si="6">H144</f>
        <v>2.7581384507808251E-2</v>
      </c>
      <c r="S144">
        <f>bitcoin_futures!K147*$T$2</f>
        <v>32177.5</v>
      </c>
    </row>
    <row r="145" spans="1:19">
      <c r="A145" t="str">
        <f>bitcoin_futures!A149</f>
        <v>17.07.2024</v>
      </c>
      <c r="G145">
        <f>(bitcoin_futures!J149-bitcoin_futures!J148)/bitcoin_futures!J148</f>
        <v>-1.1000763941940413E-2</v>
      </c>
      <c r="H145" s="3">
        <f>(bitcoin_futures!K149-bitcoin_futures!K148)/bitcoin_futures!K148</f>
        <v>-1.1038862845909572E-2</v>
      </c>
      <c r="I145">
        <f>(bitcoin_futures!L149-bitcoin_futures!L148)/bitcoin_futures!L148</f>
        <v>-1.1107775442809968E-2</v>
      </c>
      <c r="J145">
        <f>(bitcoin_futures!M149-bitcoin_futures!M148)/bitcoin_futures!M148</f>
        <v>-1.0958699865811838E-2</v>
      </c>
      <c r="K145">
        <f>(bitcoin_futures!N149-bitcoin_futures!N148)/bitcoin_futures!N148</f>
        <v>-1.0882440035534497E-2</v>
      </c>
      <c r="L145">
        <f>(bitcoin_futures!O149-bitcoin_futures!O148)/bitcoin_futures!O148</f>
        <v>-1.0798501432454272E-2</v>
      </c>
      <c r="Q145">
        <f t="shared" si="6"/>
        <v>-1.1038862845909572E-2</v>
      </c>
      <c r="S145">
        <f>bitcoin_futures!K148*$T$2</f>
        <v>33065</v>
      </c>
    </row>
    <row r="146" spans="1:19">
      <c r="A146" t="str">
        <f>bitcoin_futures!A150</f>
        <v>18.07.2024</v>
      </c>
      <c r="G146">
        <f>(bitcoin_futures!J150-bitcoin_futures!J149)/bitcoin_futures!J149</f>
        <v>-1.6684690251815234E-2</v>
      </c>
      <c r="H146" s="3">
        <f>(bitcoin_futures!K150-bitcoin_futures!K149)/bitcoin_futures!K149</f>
        <v>-1.6896024464831804E-2</v>
      </c>
      <c r="I146">
        <f>(bitcoin_futures!L150-bitcoin_futures!L149)/bitcoin_futures!L149</f>
        <v>-1.6848816029143898E-2</v>
      </c>
      <c r="J146">
        <f>(bitcoin_futures!M150-bitcoin_futures!M149)/bitcoin_futures!M149</f>
        <v>-1.6883997889500263E-2</v>
      </c>
      <c r="K146">
        <f>(bitcoin_futures!N150-bitcoin_futures!N149)/bitcoin_futures!N149</f>
        <v>-1.6914901579223113E-2</v>
      </c>
      <c r="L146">
        <f>(bitcoin_futures!O150-bitcoin_futures!O149)/bitcoin_futures!O149</f>
        <v>-1.6783009059854449E-2</v>
      </c>
      <c r="Q146">
        <f t="shared" si="6"/>
        <v>-1.6896024464831804E-2</v>
      </c>
      <c r="S146">
        <f>bitcoin_futures!K149*$T$2</f>
        <v>32700</v>
      </c>
    </row>
    <row r="147" spans="1:19">
      <c r="A147" t="str">
        <f>bitcoin_futures!A151</f>
        <v>19.07.2024</v>
      </c>
      <c r="G147">
        <f>(bitcoin_futures!J151-bitcoin_futures!J150)/bitcoin_futures!J150</f>
        <v>6.0172820109976433E-2</v>
      </c>
      <c r="H147" s="3">
        <f>(bitcoin_futures!K151-bitcoin_futures!K150)/bitcoin_futures!K150</f>
        <v>6.1435570417606347E-2</v>
      </c>
      <c r="I147">
        <f>(bitcoin_futures!L151-bitcoin_futures!L150)/bitcoin_futures!L150</f>
        <v>6.0985023930832175E-2</v>
      </c>
      <c r="J147">
        <f>(bitcoin_futures!M151-bitcoin_futures!M150)/bitcoin_futures!M150</f>
        <v>6.0722226481637658E-2</v>
      </c>
      <c r="K147">
        <f>(bitcoin_futures!N151-bitcoin_futures!N150)/bitcoin_futures!N150</f>
        <v>6.0601446516939474E-2</v>
      </c>
      <c r="L147">
        <f>(bitcoin_futures!O151-bitcoin_futures!O150)/bitcoin_futures!O150</f>
        <v>5.9818731117824771E-2</v>
      </c>
      <c r="Q147">
        <f t="shared" si="6"/>
        <v>6.1435570417606347E-2</v>
      </c>
      <c r="S147">
        <f>bitcoin_futures!K150*$T$2</f>
        <v>32147.5</v>
      </c>
    </row>
    <row r="148" spans="1:19">
      <c r="A148" t="str">
        <f>bitcoin_futures!A152</f>
        <v>22.07.2024</v>
      </c>
      <c r="G148">
        <f>(bitcoin_futures!J152-bitcoin_futures!J151)/bitcoin_futures!J151</f>
        <v>1.2744516893894487E-2</v>
      </c>
      <c r="H148" s="3">
        <f>(bitcoin_futures!K152-bitcoin_futures!K151)/bitcoin_futures!K151</f>
        <v>1.2381859476884754E-2</v>
      </c>
      <c r="I148">
        <f>(bitcoin_futures!L152-bitcoin_futures!L151)/bitcoin_futures!L151</f>
        <v>1.2805587892898719E-2</v>
      </c>
      <c r="J148">
        <f>(bitcoin_futures!M152-bitcoin_futures!M151)/bitcoin_futures!M151</f>
        <v>1.3010480664980123E-2</v>
      </c>
      <c r="K148">
        <f>(bitcoin_futures!N152-bitcoin_futures!N151)/bitcoin_futures!N151</f>
        <v>1.2849041705548776E-2</v>
      </c>
      <c r="L148">
        <f>(bitcoin_futures!O152-bitcoin_futures!O151)/bitcoin_futures!O151</f>
        <v>1.282782212086659E-2</v>
      </c>
      <c r="Q148">
        <f t="shared" si="6"/>
        <v>1.2381859476884754E-2</v>
      </c>
      <c r="S148">
        <f>bitcoin_futures!K151*$T$2</f>
        <v>34122.5</v>
      </c>
    </row>
    <row r="149" spans="1:19">
      <c r="A149" t="str">
        <f>bitcoin_futures!A153</f>
        <v>23.07.2024</v>
      </c>
      <c r="G149">
        <f>(bitcoin_futures!J153-bitcoin_futures!J152)/bitcoin_futures!J152</f>
        <v>-4.0605794556628619E-2</v>
      </c>
      <c r="H149" s="3">
        <f>(bitcoin_futures!K153-bitcoin_futures!K152)/bitcoin_futures!K152</f>
        <v>-4.0454479664206108E-2</v>
      </c>
      <c r="I149">
        <f>(bitcoin_futures!L153-bitcoin_futures!L152)/bitcoin_futures!L152</f>
        <v>-4.0517241379310343E-2</v>
      </c>
      <c r="J149">
        <f>(bitcoin_futures!M153-bitcoin_futures!M152)/bitcoin_futures!M152</f>
        <v>-4.0313949339992862E-2</v>
      </c>
      <c r="K149">
        <f>(bitcoin_futures!N153-bitcoin_futures!N152)/bitcoin_futures!N152</f>
        <v>-4.0113394755492561E-2</v>
      </c>
      <c r="L149">
        <f>(bitcoin_futures!O153-bitcoin_futures!O152)/bitcoin_futures!O152</f>
        <v>-3.961441035744441E-2</v>
      </c>
      <c r="Q149">
        <f t="shared" si="6"/>
        <v>-4.0454479664206108E-2</v>
      </c>
      <c r="S149">
        <f>bitcoin_futures!K152*$T$2</f>
        <v>34545</v>
      </c>
    </row>
    <row r="150" spans="1:19">
      <c r="A150" t="str">
        <f>bitcoin_futures!A154</f>
        <v>24.07.2024</v>
      </c>
      <c r="G150">
        <f>(bitcoin_futures!J154-bitcoin_futures!J153)/bitcoin_futures!J153</f>
        <v>2.0590253946465341E-3</v>
      </c>
      <c r="H150" s="3">
        <f>(bitcoin_futures!K154-bitcoin_futures!K153)/bitcoin_futures!K153</f>
        <v>2.2626140734595371E-3</v>
      </c>
      <c r="I150">
        <f>(bitcoin_futures!L154-bitcoin_futures!L153)/bitcoin_futures!L153</f>
        <v>2.0215633423180594E-3</v>
      </c>
      <c r="J150">
        <f>(bitcoin_futures!M154-bitcoin_futures!M153)/bitcoin_futures!M153</f>
        <v>2.2304832713754648E-3</v>
      </c>
      <c r="K150">
        <f>(bitcoin_futures!N154-bitcoin_futures!N153)/bitcoin_futures!N153</f>
        <v>2.5103366804489075E-3</v>
      </c>
      <c r="L150">
        <f>(bitcoin_futures!O154-bitcoin_futures!O153)/bitcoin_futures!O153</f>
        <v>2.4910249835152758E-3</v>
      </c>
      <c r="Q150">
        <f t="shared" si="6"/>
        <v>2.2626140734595371E-3</v>
      </c>
      <c r="S150">
        <f>bitcoin_futures!K153*$T$2</f>
        <v>33147.5</v>
      </c>
    </row>
    <row r="151" spans="1:19">
      <c r="A151" t="str">
        <f>bitcoin_futures!A155</f>
        <v>25.07.2024</v>
      </c>
      <c r="G151">
        <f>(bitcoin_futures!J155-bitcoin_futures!J154)/bitcoin_futures!J154</f>
        <v>-1.5296803652968037E-2</v>
      </c>
      <c r="H151" s="3">
        <f>(bitcoin_futures!K155-bitcoin_futures!K154)/bitcoin_futures!K154</f>
        <v>-1.5877793663932577E-2</v>
      </c>
      <c r="I151">
        <f>(bitcoin_futures!L155-bitcoin_futures!L154)/bitcoin_futures!L154</f>
        <v>-1.5168497347381005E-2</v>
      </c>
      <c r="J151">
        <f>(bitcoin_futures!M155-bitcoin_futures!M154)/bitcoin_futures!M154</f>
        <v>-1.5207715133531157E-2</v>
      </c>
      <c r="K151">
        <f>(bitcoin_futures!N155-bitcoin_futures!N154)/bitcoin_futures!N154</f>
        <v>-1.5097952570334364E-2</v>
      </c>
      <c r="L151">
        <f>(bitcoin_futures!O155-bitcoin_futures!O154)/bitcoin_futures!O154</f>
        <v>-1.512826134619601E-2</v>
      </c>
      <c r="Q151">
        <f t="shared" si="6"/>
        <v>-1.5877793663932577E-2</v>
      </c>
      <c r="S151">
        <f>bitcoin_futures!K154*$T$2</f>
        <v>33222.5</v>
      </c>
    </row>
    <row r="152" spans="1:19">
      <c r="A152" t="str">
        <f>bitcoin_futures!A156</f>
        <v>26.07.2024</v>
      </c>
      <c r="G152">
        <f>(bitcoin_futures!J156-bitcoin_futures!J155)/bitcoin_futures!J155</f>
        <v>4.2040343148620492E-2</v>
      </c>
      <c r="H152" s="3">
        <f>(bitcoin_futures!K156-bitcoin_futures!K155)/bitcoin_futures!K155</f>
        <v>5.176632512616608E-2</v>
      </c>
      <c r="I152">
        <f>(bitcoin_futures!L156-bitcoin_futures!L155)/bitcoin_futures!L155</f>
        <v>5.2352048558421849E-2</v>
      </c>
      <c r="J152">
        <f>(bitcoin_futures!M156-bitcoin_futures!M155)/bitcoin_futures!M155</f>
        <v>5.2730696798493411E-2</v>
      </c>
      <c r="K152">
        <f>(bitcoin_futures!N156-bitcoin_futures!N155)/bitcoin_futures!N155</f>
        <v>5.2792941000523445E-2</v>
      </c>
      <c r="L152">
        <f>(bitcoin_futures!O156-bitcoin_futures!O155)/bitcoin_futures!O155</f>
        <v>5.3057287028791929E-2</v>
      </c>
      <c r="Q152">
        <f t="shared" si="6"/>
        <v>5.176632512616608E-2</v>
      </c>
      <c r="S152">
        <f>bitcoin_futures!K155*$T$2</f>
        <v>32695</v>
      </c>
    </row>
    <row r="153" spans="1:19">
      <c r="A153" t="str">
        <f>bitcoin_futures!A157</f>
        <v>29.07.2024</v>
      </c>
      <c r="H153" s="3">
        <f>(bitcoin_futures!K157-bitcoin_futures!K156)/bitcoin_futures!K156</f>
        <v>-1.3304252998909487E-2</v>
      </c>
      <c r="I153">
        <f>(bitcoin_futures!L157-bitcoin_futures!L156)/bitcoin_futures!L156</f>
        <v>-1.3121845710165825E-2</v>
      </c>
      <c r="J153">
        <f>(bitcoin_futures!M157-bitcoin_futures!M156)/bitcoin_futures!M156</f>
        <v>-1.295169946332737E-2</v>
      </c>
      <c r="K153">
        <f>(bitcoin_futures!N157-bitcoin_futures!N156)/bitcoin_futures!N156</f>
        <v>-1.2287804531571845E-2</v>
      </c>
      <c r="L153">
        <f>(bitcoin_futures!O157-bitcoin_futures!O156)/bitcoin_futures!O156</f>
        <v>-1.2190825170882954E-2</v>
      </c>
      <c r="M153">
        <f>(bitcoin_futures!P157-bitcoin_futures!P156)/bitcoin_futures!P156</f>
        <v>-9.5084947213871212E-3</v>
      </c>
      <c r="Q153">
        <f t="shared" si="6"/>
        <v>-1.3304252998909487E-2</v>
      </c>
      <c r="S153">
        <f>bitcoin_futures!K156*$T$2</f>
        <v>34387.5</v>
      </c>
    </row>
    <row r="154" spans="1:19">
      <c r="A154" t="str">
        <f>bitcoin_futures!A158</f>
        <v>30.07.2024</v>
      </c>
      <c r="H154" s="3">
        <f>(bitcoin_futures!K158-bitcoin_futures!K157)/bitcoin_futures!K157</f>
        <v>-2.17359269083407E-2</v>
      </c>
      <c r="I154">
        <f>(bitcoin_futures!L158-bitcoin_futures!L157)/bitcoin_futures!L157</f>
        <v>-2.1624780829924022E-2</v>
      </c>
      <c r="J154">
        <f>(bitcoin_futures!M158-bitcoin_futures!M157)/bitcoin_futures!M157</f>
        <v>-2.1386109902856314E-2</v>
      </c>
      <c r="K154">
        <f>(bitcoin_futures!N158-bitcoin_futures!N157)/bitcoin_futures!N157</f>
        <v>-2.1070041708614987E-2</v>
      </c>
      <c r="L154">
        <f>(bitcoin_futures!O158-bitcoin_futures!O157)/bitcoin_futures!O157</f>
        <v>-2.0687687259238124E-2</v>
      </c>
      <c r="M154">
        <f>(bitcoin_futures!P158-bitcoin_futures!P157)/bitcoin_futures!P157</f>
        <v>-2.0752452883461565E-2</v>
      </c>
      <c r="Q154">
        <f t="shared" si="6"/>
        <v>-2.17359269083407E-2</v>
      </c>
      <c r="S154">
        <f>bitcoin_futures!K157*$T$2</f>
        <v>33930</v>
      </c>
    </row>
    <row r="155" spans="1:19">
      <c r="A155" t="str">
        <f>bitcoin_futures!A159</f>
        <v>31.07.2024</v>
      </c>
      <c r="H155" s="3">
        <f>(bitcoin_futures!K159-bitcoin_futures!K158)/bitcoin_futures!K158</f>
        <v>-1.0544550726820819E-2</v>
      </c>
      <c r="I155">
        <f>(bitcoin_futures!L159-bitcoin_futures!L158)/bitcoin_futures!L158</f>
        <v>-1.0528673835125449E-2</v>
      </c>
      <c r="J155">
        <f>(bitcoin_futures!M159-bitcoin_futures!M158)/bitcoin_futures!M158</f>
        <v>-1.0148899918512483E-2</v>
      </c>
      <c r="K155">
        <f>(bitcoin_futures!N159-bitcoin_futures!N158)/bitcoin_futures!N158</f>
        <v>-9.916991111437597E-3</v>
      </c>
      <c r="L155">
        <f>(bitcoin_futures!O159-bitcoin_futures!O158)/bitcoin_futures!O158</f>
        <v>-9.833916083916084E-3</v>
      </c>
      <c r="M155">
        <f>(bitcoin_futures!P159-bitcoin_futures!P158)/bitcoin_futures!P158</f>
        <v>-1.0307792114178621E-2</v>
      </c>
      <c r="Q155">
        <f t="shared" si="6"/>
        <v>-1.0544550726820819E-2</v>
      </c>
      <c r="S155">
        <f>bitcoin_futures!K158*$T$2</f>
        <v>33192.5</v>
      </c>
    </row>
    <row r="156" spans="1:19">
      <c r="A156" t="str">
        <f>bitcoin_futures!A160</f>
        <v>01.08.2024</v>
      </c>
      <c r="H156" s="3">
        <f>(bitcoin_futures!K160-bitcoin_futures!K159)/bitcoin_futures!K159</f>
        <v>-2.8849813503844104E-2</v>
      </c>
      <c r="I156">
        <f>(bitcoin_futures!L160-bitcoin_futures!L159)/bitcoin_futures!L159</f>
        <v>-2.9129876990415818E-2</v>
      </c>
      <c r="J156">
        <f>(bitcoin_futures!M160-bitcoin_futures!M159)/bitcoin_futures!M159</f>
        <v>-2.9486603801826074E-2</v>
      </c>
      <c r="K156">
        <f>(bitcoin_futures!N160-bitcoin_futures!N159)/bitcoin_futures!N159</f>
        <v>-3.0123163674135627E-2</v>
      </c>
      <c r="L156">
        <f>(bitcoin_futures!O160-bitcoin_futures!O159)/bitcoin_futures!O159</f>
        <v>-3.0089016405502832E-2</v>
      </c>
      <c r="M156">
        <f>(bitcoin_futures!P160-bitcoin_futures!P159)/bitcoin_futures!P159</f>
        <v>-2.9715950473415877E-2</v>
      </c>
      <c r="Q156">
        <f t="shared" si="6"/>
        <v>-2.8849813503844104E-2</v>
      </c>
      <c r="S156">
        <f>bitcoin_futures!K159*$T$2</f>
        <v>32842.5</v>
      </c>
    </row>
    <row r="157" spans="1:19">
      <c r="A157" t="str">
        <f>bitcoin_futures!A161</f>
        <v>02.08.2024</v>
      </c>
      <c r="H157" s="3">
        <f>(bitcoin_futures!K161-bitcoin_futures!K160)/bitcoin_futures!K160</f>
        <v>-1.3246590374666876E-2</v>
      </c>
      <c r="I157">
        <f>(bitcoin_futures!L161-bitcoin_futures!L160)/bitcoin_futures!L160</f>
        <v>-1.3602798289933929E-2</v>
      </c>
      <c r="J157">
        <f>(bitcoin_futures!M161-bitcoin_futures!M160)/bitcoin_futures!M160</f>
        <v>-1.4265885256014806E-2</v>
      </c>
      <c r="K157">
        <f>(bitcoin_futures!N161-bitcoin_futures!N160)/bitcoin_futures!N160</f>
        <v>-1.5070379436964505E-2</v>
      </c>
      <c r="L157">
        <f>(bitcoin_futures!O161-bitcoin_futures!O160)/bitcoin_futures!O160</f>
        <v>-1.5776699029126214E-2</v>
      </c>
      <c r="M157">
        <f>(bitcoin_futures!P161-bitcoin_futures!P160)/bitcoin_futures!P160</f>
        <v>-1.5688335084822098E-2</v>
      </c>
      <c r="Q157">
        <f t="shared" si="6"/>
        <v>-1.3246590374666876E-2</v>
      </c>
      <c r="S157">
        <f>bitcoin_futures!K160*$T$2</f>
        <v>31895</v>
      </c>
    </row>
    <row r="158" spans="1:19">
      <c r="A158" t="str">
        <f>bitcoin_futures!A162</f>
        <v>05.08.2024</v>
      </c>
      <c r="H158" s="3">
        <f>(bitcoin_futures!K162-bitcoin_futures!K161)/bitcoin_futures!K161</f>
        <v>-0.14576217332591945</v>
      </c>
      <c r="I158">
        <f>(bitcoin_futures!L162-bitcoin_futures!L161)/bitcoin_futures!L161</f>
        <v>-0.14617809298660361</v>
      </c>
      <c r="J158">
        <f>(bitcoin_futures!M162-bitcoin_futures!M161)/bitcoin_futures!M161</f>
        <v>-0.14628803880153329</v>
      </c>
      <c r="K158">
        <f>(bitcoin_futures!N162-bitcoin_futures!N161)/bitcoin_futures!N161</f>
        <v>-0.14609708737864077</v>
      </c>
      <c r="L158">
        <f>(bitcoin_futures!O162-bitcoin_futures!O161)/bitcoin_futures!O161</f>
        <v>-0.14596177558569667</v>
      </c>
      <c r="M158">
        <f>(bitcoin_futures!P162-bitcoin_futures!P161)/bitcoin_futures!P161</f>
        <v>-0.14443681842446426</v>
      </c>
      <c r="Q158">
        <f t="shared" si="6"/>
        <v>-0.14576217332591945</v>
      </c>
      <c r="S158">
        <f>bitcoin_futures!K161*$T$2</f>
        <v>31472.5</v>
      </c>
    </row>
    <row r="159" spans="1:19">
      <c r="A159" t="str">
        <f>bitcoin_futures!A163</f>
        <v>06.08.2024</v>
      </c>
      <c r="H159" s="3">
        <f>(bitcoin_futures!K163-bitcoin_futures!K162)/bitcoin_futures!K162</f>
        <v>6.2767342384229124E-2</v>
      </c>
      <c r="I159">
        <f>(bitcoin_futures!L163-bitcoin_futures!L162)/bitcoin_futures!L162</f>
        <v>6.3313336409783108E-2</v>
      </c>
      <c r="J159">
        <f>(bitcoin_futures!M163-bitcoin_futures!M162)/bitcoin_futures!M162</f>
        <v>6.3685512691285626E-2</v>
      </c>
      <c r="K159">
        <f>(bitcoin_futures!N163-bitcoin_futures!N162)/bitcoin_futures!N162</f>
        <v>6.3943969437875212E-2</v>
      </c>
      <c r="L159">
        <f>(bitcoin_futures!O163-bitcoin_futures!O162)/bitcoin_futures!O162</f>
        <v>6.442880346507851E-2</v>
      </c>
      <c r="M159">
        <f>(bitcoin_futures!P163-bitcoin_futures!P162)/bitcoin_futures!P162</f>
        <v>6.3642035832070593E-2</v>
      </c>
      <c r="Q159">
        <f t="shared" si="6"/>
        <v>6.2767342384229124E-2</v>
      </c>
      <c r="S159">
        <f>bitcoin_futures!K162*$T$2</f>
        <v>26885</v>
      </c>
    </row>
    <row r="160" spans="1:19">
      <c r="A160" t="str">
        <f>bitcoin_futures!A164</f>
        <v>07.08.2024</v>
      </c>
      <c r="H160" s="3">
        <f>(bitcoin_futures!K164-bitcoin_futures!K163)/bitcoin_futures!K163</f>
        <v>-3.7536092396535131E-2</v>
      </c>
      <c r="I160">
        <f>(bitcoin_futures!L164-bitcoin_futures!L163)/bitcoin_futures!L163</f>
        <v>-3.7236351011196947E-2</v>
      </c>
      <c r="J160">
        <f>(bitcoin_futures!M164-bitcoin_futures!M163)/bitcoin_futures!M163</f>
        <v>-3.7388008270158514E-2</v>
      </c>
      <c r="K160">
        <f>(bitcoin_futures!N164-bitcoin_futures!N163)/bitcoin_futures!N163</f>
        <v>-3.7701974865350089E-2</v>
      </c>
      <c r="L160">
        <f>(bitcoin_futures!O164-bitcoin_futures!O163)/bitcoin_futures!O163</f>
        <v>-3.7385554425228888E-2</v>
      </c>
      <c r="M160">
        <f>(bitcoin_futures!P164-bitcoin_futures!P163)/bitcoin_futures!P163</f>
        <v>-3.6956339562557616E-2</v>
      </c>
      <c r="Q160">
        <f t="shared" si="6"/>
        <v>-3.7536092396535131E-2</v>
      </c>
      <c r="S160">
        <f>bitcoin_futures!K163*$T$2</f>
        <v>28572.5</v>
      </c>
    </row>
    <row r="161" spans="1:19">
      <c r="A161" t="str">
        <f>bitcoin_futures!A165</f>
        <v>08.08.2024</v>
      </c>
      <c r="H161" s="3">
        <f>(bitcoin_futures!K165-bitcoin_futures!K164)/bitcoin_futures!K164</f>
        <v>8.5363636363636364E-2</v>
      </c>
      <c r="I161">
        <f>(bitcoin_futures!L165-bitcoin_futures!L164)/bitcoin_futures!L164</f>
        <v>8.5376848178867648E-2</v>
      </c>
      <c r="J161">
        <f>(bitcoin_futures!M165-bitcoin_futures!M164)/bitcoin_futures!M164</f>
        <v>8.5376767495972797E-2</v>
      </c>
      <c r="K161">
        <f>(bitcoin_futures!N165-bitcoin_futures!N164)/bitcoin_futures!N164</f>
        <v>8.5554371002132201E-2</v>
      </c>
      <c r="L161">
        <f>(bitcoin_futures!O165-bitcoin_futures!O164)/bitcoin_futures!O164</f>
        <v>8.4808454425363278E-2</v>
      </c>
      <c r="M161">
        <f>(bitcoin_futures!P165-bitcoin_futures!P164)/bitcoin_futures!P164</f>
        <v>8.2840236686390539E-2</v>
      </c>
      <c r="Q161">
        <f t="shared" si="6"/>
        <v>8.5363636363636364E-2</v>
      </c>
      <c r="S161">
        <f>bitcoin_futures!K164*$T$2</f>
        <v>27500</v>
      </c>
    </row>
    <row r="162" spans="1:19">
      <c r="A162" t="str">
        <f>bitcoin_futures!A166</f>
        <v>09.08.2024</v>
      </c>
      <c r="H162" s="3">
        <f>(bitcoin_futures!K166-bitcoin_futures!K165)/bitcoin_futures!K165</f>
        <v>2.1693609179998324E-2</v>
      </c>
      <c r="I162">
        <f>(bitcoin_futures!L166-bitcoin_futures!L165)/bitcoin_futures!L165</f>
        <v>2.1430351358086221E-2</v>
      </c>
      <c r="J162">
        <f>(bitcoin_futures!M166-bitcoin_futures!M165)/bitcoin_futures!M165</f>
        <v>2.1108179419525065E-2</v>
      </c>
      <c r="K162">
        <f>(bitcoin_futures!N166-bitcoin_futures!N165)/bitcoin_futures!N165</f>
        <v>2.1114657500613799E-2</v>
      </c>
      <c r="L162">
        <f>(bitcoin_futures!O166-bitcoin_futures!O165)/bitcoin_futures!O165</f>
        <v>2.0863776587108297E-2</v>
      </c>
      <c r="M162">
        <f>(bitcoin_futures!P166-bitcoin_futures!P165)/bitcoin_futures!P165</f>
        <v>1.9929283188685309E-2</v>
      </c>
      <c r="Q162">
        <f t="shared" si="6"/>
        <v>2.1693609179998324E-2</v>
      </c>
      <c r="S162">
        <f>bitcoin_futures!K165*$T$2</f>
        <v>29847.5</v>
      </c>
    </row>
    <row r="163" spans="1:19">
      <c r="A163" t="str">
        <f>bitcoin_futures!A167</f>
        <v>12.08.2024</v>
      </c>
      <c r="H163" s="3">
        <f>(bitcoin_futures!K167-bitcoin_futures!K166)/bitcoin_futures!K166</f>
        <v>-2.9349073618626004E-2</v>
      </c>
      <c r="I163">
        <f>(bitcoin_futures!L167-bitcoin_futures!L166)/bitcoin_futures!L166</f>
        <v>-2.9112791737822233E-2</v>
      </c>
      <c r="J163">
        <f>(bitcoin_futures!M167-bitcoin_futures!M166)/bitcoin_futures!M166</f>
        <v>-2.8908268733850131E-2</v>
      </c>
      <c r="K163">
        <f>(bitcoin_futures!N167-bitcoin_futures!N166)/bitcoin_futures!N166</f>
        <v>-2.8853089685020438E-2</v>
      </c>
      <c r="L163">
        <f>(bitcoin_futures!O167-bitcoin_futures!O166)/bitcoin_futures!O166</f>
        <v>-2.8628230616302187E-2</v>
      </c>
      <c r="M163">
        <f>(bitcoin_futures!P167-bitcoin_futures!P166)/bitcoin_futures!P166</f>
        <v>-2.670973841790104E-2</v>
      </c>
      <c r="Q163">
        <f t="shared" si="6"/>
        <v>-2.9349073618626004E-2</v>
      </c>
      <c r="S163">
        <f>bitcoin_futures!K166*$T$2</f>
        <v>30495</v>
      </c>
    </row>
    <row r="164" spans="1:19">
      <c r="A164" t="str">
        <f>bitcoin_futures!A168</f>
        <v>13.08.2024</v>
      </c>
      <c r="H164" s="3">
        <f>(bitcoin_futures!K168-bitcoin_futures!K167)/bitcoin_futures!K167</f>
        <v>3.2179054054054052E-2</v>
      </c>
      <c r="I164">
        <f>(bitcoin_futures!L168-bitcoin_futures!L167)/bitcoin_futures!L167</f>
        <v>3.199597956277745E-2</v>
      </c>
      <c r="J164">
        <f>(bitcoin_futures!M168-bitcoin_futures!M167)/bitcoin_futures!M167</f>
        <v>3.1598203891568269E-2</v>
      </c>
      <c r="K164">
        <f>(bitcoin_futures!N168-bitcoin_futures!N167)/bitcoin_futures!N167</f>
        <v>3.1525955269456139E-2</v>
      </c>
      <c r="L164">
        <f>(bitcoin_futures!O168-bitcoin_futures!O167)/bitcoin_futures!O167</f>
        <v>3.1273024969300039E-2</v>
      </c>
      <c r="M164">
        <f>(bitcoin_futures!P168-bitcoin_futures!P167)/bitcoin_futures!P167</f>
        <v>3.0195094309074719E-2</v>
      </c>
      <c r="Q164">
        <f t="shared" si="6"/>
        <v>3.2179054054054052E-2</v>
      </c>
      <c r="S164">
        <f>bitcoin_futures!K167*$T$2</f>
        <v>29600</v>
      </c>
    </row>
    <row r="165" spans="1:19">
      <c r="A165" t="str">
        <f>bitcoin_futures!A169</f>
        <v>14.08.2024</v>
      </c>
      <c r="H165" s="3">
        <f>(bitcoin_futures!K169-bitcoin_futures!K168)/bitcoin_futures!K168</f>
        <v>-3.3139677604124049E-2</v>
      </c>
      <c r="I165">
        <f>(bitcoin_futures!L169-bitcoin_futures!L168)/bitcoin_futures!L168</f>
        <v>-3.3114195276357436E-2</v>
      </c>
      <c r="J165">
        <f>(bitcoin_futures!M169-bitcoin_futures!M168)/bitcoin_futures!M168</f>
        <v>-3.2806706432371435E-2</v>
      </c>
      <c r="K165">
        <f>(bitcoin_futures!N169-bitcoin_futures!N168)/bitcoin_futures!N168</f>
        <v>-3.2642611408912711E-2</v>
      </c>
      <c r="L165">
        <f>(bitcoin_futures!O169-bitcoin_futures!O168)/bitcoin_futures!O168</f>
        <v>-3.2388663967611336E-2</v>
      </c>
      <c r="M165">
        <f>(bitcoin_futures!P169-bitcoin_futures!P168)/bitcoin_futures!P168</f>
        <v>-3.3631934622033635E-2</v>
      </c>
      <c r="Q165">
        <f t="shared" si="6"/>
        <v>-3.3139677604124049E-2</v>
      </c>
      <c r="S165">
        <f>bitcoin_futures!K168*$T$2</f>
        <v>30552.5</v>
      </c>
    </row>
    <row r="166" spans="1:19">
      <c r="A166" t="str">
        <f>bitcoin_futures!A170</f>
        <v>15.08.2024</v>
      </c>
      <c r="H166" s="3">
        <f>(bitcoin_futures!K170-bitcoin_futures!K169)/bitcoin_futures!K169</f>
        <v>-3.1482735274204469E-2</v>
      </c>
      <c r="I166">
        <f>(bitcoin_futures!L170-bitcoin_futures!L169)/bitcoin_futures!L169</f>
        <v>-3.1562158985981699E-2</v>
      </c>
      <c r="J166">
        <f>(bitcoin_futures!M170-bitcoin_futures!M169)/bitcoin_futures!M169</f>
        <v>-3.1419284940411699E-2</v>
      </c>
      <c r="K166">
        <f>(bitcoin_futures!N170-bitcoin_futures!N169)/bitcoin_futures!N169</f>
        <v>-3.1345628980233228E-2</v>
      </c>
      <c r="L166">
        <f>(bitcoin_futures!O170-bitcoin_futures!O169)/bitcoin_futures!O169</f>
        <v>-3.1175650176388545E-2</v>
      </c>
      <c r="M166">
        <f>(bitcoin_futures!P170-bitcoin_futures!P169)/bitcoin_futures!P169</f>
        <v>-3.0899333224914619E-2</v>
      </c>
      <c r="Q166">
        <f t="shared" si="6"/>
        <v>-3.1482735274204469E-2</v>
      </c>
      <c r="S166">
        <f>bitcoin_futures!L169*$T$2</f>
        <v>29782.5</v>
      </c>
    </row>
    <row r="167" spans="1:19">
      <c r="A167" t="str">
        <f>bitcoin_futures!A171</f>
        <v>16.08.2024</v>
      </c>
      <c r="H167">
        <f>(bitcoin_futures!K171-bitcoin_futures!K170)/bitcoin_futures!K170</f>
        <v>4.8409646976581615E-2</v>
      </c>
      <c r="I167" s="3">
        <f>(bitcoin_futures!L171-bitcoin_futures!L170)/bitcoin_futures!L170</f>
        <v>4.8626159313513044E-2</v>
      </c>
      <c r="J167">
        <f>(bitcoin_futures!M171-bitcoin_futures!M170)/bitcoin_futures!M170</f>
        <v>4.8356565135088625E-2</v>
      </c>
      <c r="K167">
        <f>(bitcoin_futures!N171-bitcoin_futures!N170)/bitcoin_futures!N170</f>
        <v>4.8155737704918031E-2</v>
      </c>
      <c r="L167">
        <f>(bitcoin_futures!O171-bitcoin_futures!O170)/bitcoin_futures!O170</f>
        <v>4.7675501735964097E-2</v>
      </c>
      <c r="M167">
        <f>(bitcoin_futures!P171-bitcoin_futures!P170)/bitcoin_futures!P170</f>
        <v>4.6736029535156903E-2</v>
      </c>
      <c r="Q167">
        <f t="shared" ref="Q167:Q187" si="7">I167</f>
        <v>4.8626159313513044E-2</v>
      </c>
      <c r="S167">
        <f>bitcoin_futures!L170*$T$2</f>
        <v>28842.5</v>
      </c>
    </row>
    <row r="168" spans="1:19">
      <c r="A168" t="str">
        <f>bitcoin_futures!A172</f>
        <v>19.08.2024</v>
      </c>
      <c r="H168">
        <f>(bitcoin_futures!K172-bitcoin_futures!K171)/bitcoin_futures!K171</f>
        <v>-1.3168861476912819E-2</v>
      </c>
      <c r="I168" s="3">
        <f>(bitcoin_futures!L172-bitcoin_futures!L171)/bitcoin_futures!L171</f>
        <v>-1.3225326500247974E-2</v>
      </c>
      <c r="J168">
        <f>(bitcoin_futures!M172-bitcoin_futures!M171)/bitcoin_futures!M171</f>
        <v>-1.329612606697308E-2</v>
      </c>
      <c r="K168">
        <f>(bitcoin_futures!N172-bitcoin_futures!N171)/bitcoin_futures!N171</f>
        <v>-1.3196480938416423E-2</v>
      </c>
      <c r="L168">
        <f>(bitcoin_futures!O172-bitcoin_futures!O171)/bitcoin_futures!O171</f>
        <v>-1.3013255738764953E-2</v>
      </c>
      <c r="M168">
        <f>(bitcoin_futures!P172-bitcoin_futures!P171)/bitcoin_futures!P171</f>
        <v>-1.2905811623246492E-2</v>
      </c>
      <c r="Q168">
        <f t="shared" si="7"/>
        <v>-1.3225326500247974E-2</v>
      </c>
      <c r="S168">
        <f>bitcoin_futures!L171*$T$2</f>
        <v>30245</v>
      </c>
    </row>
    <row r="169" spans="1:19">
      <c r="A169" t="str">
        <f>bitcoin_futures!A173</f>
        <v>20.08.2024</v>
      </c>
      <c r="H169">
        <f>(bitcoin_futures!K173-bitcoin_futures!K172)/bitcoin_futures!K172</f>
        <v>7.9391891891891896E-3</v>
      </c>
      <c r="I169" s="3">
        <f>(bitcoin_futures!L173-bitcoin_futures!L172)/bitcoin_futures!L172</f>
        <v>7.957781873010555E-3</v>
      </c>
      <c r="J169">
        <f>(bitcoin_futures!M173-bitcoin_futures!M172)/bitcoin_futures!M172</f>
        <v>7.9853601730161365E-3</v>
      </c>
      <c r="K169">
        <f>(bitcoin_futures!N173-bitcoin_futures!N172)/bitcoin_futures!N172</f>
        <v>8.1723625557206542E-3</v>
      </c>
      <c r="L169">
        <f>(bitcoin_futures!O173-bitcoin_futures!O172)/bitcoin_futures!O172</f>
        <v>8.1074441077716806E-3</v>
      </c>
      <c r="M169">
        <f>(bitcoin_futures!P173-bitcoin_futures!P172)/bitcoin_futures!P172</f>
        <v>8.0396296897839864E-3</v>
      </c>
      <c r="Q169">
        <f t="shared" si="7"/>
        <v>7.957781873010555E-3</v>
      </c>
      <c r="S169">
        <f>bitcoin_futures!L172*$T$2</f>
        <v>29845</v>
      </c>
    </row>
    <row r="170" spans="1:19">
      <c r="A170" t="str">
        <f>bitcoin_futures!A174</f>
        <v>21.08.2024</v>
      </c>
      <c r="H170">
        <f>(bitcoin_futures!K174-bitcoin_futures!K173)/bitcoin_futures!K173</f>
        <v>3.4523210993799229E-2</v>
      </c>
      <c r="I170" s="3">
        <f>(bitcoin_futures!L174-bitcoin_futures!L173)/bitcoin_futures!L173</f>
        <v>3.4488489985872187E-2</v>
      </c>
      <c r="J170">
        <f>(bitcoin_futures!M174-bitcoin_futures!M173)/bitcoin_futures!M173</f>
        <v>3.4576662815646149E-2</v>
      </c>
      <c r="K170">
        <f>(bitcoin_futures!N174-bitcoin_futures!N173)/bitcoin_futures!N173</f>
        <v>3.4471464832555476E-2</v>
      </c>
      <c r="L170">
        <f>(bitcoin_futures!O174-bitcoin_futures!O173)/bitcoin_futures!O173</f>
        <v>3.3468724614134852E-2</v>
      </c>
      <c r="M170">
        <f>(bitcoin_futures!P174-bitcoin_futures!P173)/bitcoin_futures!P173</f>
        <v>3.3191009425602193E-2</v>
      </c>
      <c r="Q170">
        <f t="shared" si="7"/>
        <v>3.4488489985872187E-2</v>
      </c>
      <c r="S170">
        <f>bitcoin_futures!L173*$T$2</f>
        <v>30082.5</v>
      </c>
    </row>
    <row r="171" spans="1:19">
      <c r="A171" t="str">
        <f>bitcoin_futures!A175</f>
        <v>22.08.2024</v>
      </c>
      <c r="H171">
        <f>(bitcoin_futures!K175-bitcoin_futures!K174)/bitcoin_futures!K174</f>
        <v>-2.2355418759112265E-2</v>
      </c>
      <c r="I171" s="3">
        <f>(bitcoin_futures!L175-bitcoin_futures!L174)/bitcoin_futures!L174</f>
        <v>-2.2573907455012854E-2</v>
      </c>
      <c r="J171">
        <f>(bitcoin_futures!M175-bitcoin_futures!M174)/bitcoin_futures!M174</f>
        <v>-2.2812475073781608E-2</v>
      </c>
      <c r="K171">
        <f>(bitcoin_futures!N175-bitcoin_futures!N174)/bitcoin_futures!N174</f>
        <v>-2.3191388317239197E-2</v>
      </c>
      <c r="L171">
        <f>(bitcoin_futures!O175-bitcoin_futures!O174)/bitcoin_futures!O174</f>
        <v>-2.2480742021694703E-2</v>
      </c>
      <c r="M171">
        <f>(bitcoin_futures!P175-bitcoin_futures!P174)/bitcoin_futures!P174</f>
        <v>-2.2300194931773879E-2</v>
      </c>
      <c r="Q171">
        <f t="shared" si="7"/>
        <v>-2.2573907455012854E-2</v>
      </c>
      <c r="S171">
        <f>bitcoin_futures!L174*$T$2</f>
        <v>31120</v>
      </c>
    </row>
    <row r="172" spans="1:19">
      <c r="A172" t="str">
        <f>bitcoin_futures!A176</f>
        <v>23.08.2024</v>
      </c>
      <c r="H172">
        <f>(bitcoin_futures!K176-bitcoin_futures!K175)/bitcoin_futures!K175</f>
        <v>5.7415078707539355E-2</v>
      </c>
      <c r="I172" s="3">
        <f>(bitcoin_futures!L176-bitcoin_futures!L175)/bitcoin_futures!L175</f>
        <v>5.7450480808744965E-2</v>
      </c>
      <c r="J172">
        <f>(bitcoin_futures!M176-bitcoin_futures!M175)/bitcoin_futures!M175</f>
        <v>5.7383070769733084E-2</v>
      </c>
      <c r="K172">
        <f>(bitcoin_futures!N176-bitcoin_futures!N175)/bitcoin_futures!N175</f>
        <v>5.7450773843286604E-2</v>
      </c>
      <c r="L172">
        <f>(bitcoin_futures!O176-bitcoin_futures!O175)/bitcoin_futures!O175</f>
        <v>5.7011900932775812E-2</v>
      </c>
      <c r="M172">
        <f>(bitcoin_futures!P176-bitcoin_futures!P175)/bitcoin_futures!P175</f>
        <v>5.6543584017864267E-2</v>
      </c>
      <c r="Q172">
        <f t="shared" si="7"/>
        <v>5.7450480808744965E-2</v>
      </c>
      <c r="S172">
        <f>bitcoin_futures!L175*$T$2</f>
        <v>30417.5</v>
      </c>
    </row>
    <row r="173" spans="1:19">
      <c r="A173" t="str">
        <f>bitcoin_futures!A177</f>
        <v>26.08.2024</v>
      </c>
      <c r="H173">
        <f>(bitcoin_futures!K177-bitcoin_futures!K176)/bitcoin_futures!K176</f>
        <v>-7.6000940217817127E-3</v>
      </c>
      <c r="I173" s="3">
        <f>(bitcoin_futures!L177-bitcoin_futures!L176)/bitcoin_futures!L176</f>
        <v>-7.3060780351313541E-3</v>
      </c>
      <c r="J173">
        <f>(bitcoin_futures!M177-bitcoin_futures!M176)/bitcoin_futures!M176</f>
        <v>-6.9476609541454376E-3</v>
      </c>
      <c r="K173">
        <f>(bitcoin_futures!N177-bitcoin_futures!N176)/bitcoin_futures!N176</f>
        <v>-6.7432950191570881E-3</v>
      </c>
      <c r="L173">
        <f>(bitcoin_futures!O177-bitcoin_futures!O176)/bitcoin_futures!O176</f>
        <v>-6.6184861163940661E-3</v>
      </c>
      <c r="M173">
        <f>(bitcoin_futures!P177-bitcoin_futures!P176)/bitcoin_futures!P176</f>
        <v>-6.567028985507246E-3</v>
      </c>
      <c r="Q173">
        <f t="shared" si="7"/>
        <v>-7.3060780351313541E-3</v>
      </c>
      <c r="S173">
        <f>bitcoin_futures!L176*$T$2</f>
        <v>32165</v>
      </c>
    </row>
    <row r="174" spans="1:19">
      <c r="A174" t="str">
        <f>bitcoin_futures!A178</f>
        <v>27.08.2024</v>
      </c>
      <c r="H174">
        <f>(bitcoin_futures!K178-bitcoin_futures!K177)/bitcoin_futures!K177</f>
        <v>-2.0132638559924206E-2</v>
      </c>
      <c r="I174" s="3">
        <f>(bitcoin_futures!L178-bitcoin_futures!L177)/bitcoin_futures!L177</f>
        <v>-2.0670216097713748E-2</v>
      </c>
      <c r="J174">
        <f>(bitcoin_futures!M178-bitcoin_futures!M177)/bitcoin_futures!M177</f>
        <v>-2.0133706467661692E-2</v>
      </c>
      <c r="K174">
        <f>(bitcoin_futures!N178-bitcoin_futures!N177)/bitcoin_futures!N177</f>
        <v>-1.9981484338836598E-2</v>
      </c>
      <c r="L174">
        <f>(bitcoin_futures!O178-bitcoin_futures!O177)/bitcoin_futures!O177</f>
        <v>-1.983458416296523E-2</v>
      </c>
      <c r="M174">
        <f>(bitcoin_futures!P178-bitcoin_futures!P177)/bitcoin_futures!P177</f>
        <v>-1.9907301876757086E-2</v>
      </c>
      <c r="Q174">
        <f t="shared" si="7"/>
        <v>-2.0670216097713748E-2</v>
      </c>
      <c r="S174">
        <f>bitcoin_futures!L177*$T$2</f>
        <v>31930</v>
      </c>
    </row>
    <row r="175" spans="1:19">
      <c r="A175" t="str">
        <f>bitcoin_futures!A179</f>
        <v>28.08.2024</v>
      </c>
      <c r="H175">
        <f>(bitcoin_futures!K179-bitcoin_futures!K178)/bitcoin_futures!K178</f>
        <v>-5.0036258158085573E-2</v>
      </c>
      <c r="I175" s="3">
        <f>(bitcoin_futures!L179-bitcoin_futures!L178)/bitcoin_futures!L178</f>
        <v>-5.1167252958106813E-2</v>
      </c>
      <c r="J175">
        <f>(bitcoin_futures!M179-bitcoin_futures!M178)/bitcoin_futures!M178</f>
        <v>-5.1249504165013886E-2</v>
      </c>
      <c r="K175">
        <f>(bitcoin_futures!N179-bitcoin_futures!N178)/bitcoin_futures!N178</f>
        <v>-5.1326458316933006E-2</v>
      </c>
      <c r="L175">
        <f>(bitcoin_futures!O179-bitcoin_futures!O178)/bitcoin_futures!O178</f>
        <v>-5.1332135323072112E-2</v>
      </c>
      <c r="M175">
        <f>(bitcoin_futures!P179-bitcoin_futures!P178)/bitcoin_futures!P178</f>
        <v>-5.1166757112954493E-2</v>
      </c>
      <c r="Q175">
        <f t="shared" si="7"/>
        <v>-5.1167252958106813E-2</v>
      </c>
      <c r="S175">
        <f>bitcoin_futures!L178*$T$2</f>
        <v>31270</v>
      </c>
    </row>
    <row r="176" spans="1:19">
      <c r="A176" t="str">
        <f>bitcoin_futures!A180</f>
        <v>29.08.2024</v>
      </c>
      <c r="H176">
        <f>(bitcoin_futures!K180-bitcoin_futures!K179)/bitcoin_futures!K179</f>
        <v>5.5131467345207802E-3</v>
      </c>
      <c r="I176" s="3">
        <f>(bitcoin_futures!L180-bitcoin_futures!L179)/bitcoin_futures!L179</f>
        <v>5.1398719245028647E-3</v>
      </c>
      <c r="J176">
        <f>(bitcoin_futures!M180-bitcoin_futures!M179)/bitcoin_futures!M179</f>
        <v>5.4352370599548457E-3</v>
      </c>
      <c r="K176">
        <f>(bitcoin_futures!N180-bitcoin_futures!N179)/bitcoin_futures!N179</f>
        <v>5.8916272508505521E-3</v>
      </c>
      <c r="L176">
        <f>(bitcoin_futures!O180-bitcoin_futures!O179)/bitcoin_futures!O179</f>
        <v>6.1769066051721297E-3</v>
      </c>
      <c r="M176">
        <f>(bitcoin_futures!P180-bitcoin_futures!P179)/bitcoin_futures!P179</f>
        <v>6.2913636735027374E-3</v>
      </c>
      <c r="Q176">
        <f t="shared" si="7"/>
        <v>5.1398719245028647E-3</v>
      </c>
      <c r="S176">
        <f>bitcoin_futures!L179*$T$2</f>
        <v>29670</v>
      </c>
    </row>
    <row r="177" spans="1:19">
      <c r="A177" t="str">
        <f>bitcoin_futures!A181</f>
        <v>30.08.2024</v>
      </c>
      <c r="H177">
        <f>(bitcoin_futures!K181-bitcoin_futures!K180)/bitcoin_futures!K180</f>
        <v>-1.8456347532686875E-3</v>
      </c>
      <c r="I177" s="3">
        <f>(bitcoin_futures!L181-bitcoin_futures!L180)/bitcoin_futures!L180</f>
        <v>-1.1149300025148797E-2</v>
      </c>
      <c r="J177">
        <f>(bitcoin_futures!M181-bitcoin_futures!M180)/bitcoin_futures!M180</f>
        <v>-1.081170991350632E-2</v>
      </c>
      <c r="K177">
        <f>(bitcoin_futures!N181-bitcoin_futures!N180)/bitcoin_futures!N180</f>
        <v>-1.0971786833855799E-2</v>
      </c>
      <c r="L177">
        <f>(bitcoin_futures!O181-bitcoin_futures!O180)/bitcoin_futures!O180</f>
        <v>-1.1377588606040764E-2</v>
      </c>
      <c r="M177">
        <f>(bitcoin_futures!P181-bitcoin_futures!P180)/bitcoin_futures!P180</f>
        <v>-1.1448522247482948E-2</v>
      </c>
      <c r="Q177">
        <f t="shared" si="7"/>
        <v>-1.1149300025148797E-2</v>
      </c>
      <c r="S177">
        <f>bitcoin_futures!L180*$T$2</f>
        <v>29822.5</v>
      </c>
    </row>
    <row r="178" spans="1:19">
      <c r="A178" t="str">
        <f>bitcoin_futures!A182</f>
        <v>02.09.2024</v>
      </c>
      <c r="I178" s="3">
        <f>(bitcoin_futures!L182-bitcoin_futures!L181)/bitcoin_futures!L181</f>
        <v>0</v>
      </c>
      <c r="J178">
        <f>(bitcoin_futures!M182-bitcoin_futures!M181)/bitcoin_futures!M181</f>
        <v>0</v>
      </c>
      <c r="K178">
        <f>(bitcoin_futures!N182-bitcoin_futures!N181)/bitcoin_futures!N181</f>
        <v>0</v>
      </c>
      <c r="L178">
        <f>(bitcoin_futures!O182-bitcoin_futures!O181)/bitcoin_futures!O181</f>
        <v>0</v>
      </c>
      <c r="M178">
        <f>(bitcoin_futures!P182-bitcoin_futures!P181)/bitcoin_futures!P181</f>
        <v>0</v>
      </c>
      <c r="N178">
        <f>(bitcoin_futures!Q182-bitcoin_futures!Q181)/bitcoin_futures!Q181</f>
        <v>0</v>
      </c>
      <c r="Q178">
        <f t="shared" si="7"/>
        <v>0</v>
      </c>
      <c r="S178">
        <f>bitcoin_futures!L181*$T$2</f>
        <v>29490</v>
      </c>
    </row>
    <row r="179" spans="1:19">
      <c r="A179" t="str">
        <f>bitcoin_futures!A183</f>
        <v>03.09.2024</v>
      </c>
      <c r="I179" s="3">
        <f>(bitcoin_futures!L183-bitcoin_futures!L182)/bitcoin_futures!L182</f>
        <v>-1.2546625974906748E-2</v>
      </c>
      <c r="J179">
        <f>(bitcoin_futures!M183-bitcoin_futures!M182)/bitcoin_futures!M182</f>
        <v>-1.2947704725071464E-2</v>
      </c>
      <c r="K179">
        <f>(bitcoin_futures!N183-bitcoin_futures!N182)/bitcoin_futures!N182</f>
        <v>-1.2845108015681041E-2</v>
      </c>
      <c r="L179">
        <f>(bitcoin_futures!O183-bitcoin_futures!O182)/bitcoin_futures!O182</f>
        <v>-1.250206987911906E-2</v>
      </c>
      <c r="M179">
        <f>(bitcoin_futures!P183-bitcoin_futures!P182)/bitcoin_futures!P182</f>
        <v>-1.2402464065708418E-2</v>
      </c>
      <c r="N179">
        <f>(bitcoin_futures!Q183-bitcoin_futures!Q182)/bitcoin_futures!Q182</f>
        <v>-1.0430247718383311E-2</v>
      </c>
      <c r="Q179">
        <f t="shared" si="7"/>
        <v>-1.2546625974906748E-2</v>
      </c>
      <c r="S179">
        <f>bitcoin_futures!L182*$T$2</f>
        <v>29490</v>
      </c>
    </row>
    <row r="180" spans="1:19">
      <c r="A180" t="str">
        <f>bitcoin_futures!A184</f>
        <v>04.09.2024</v>
      </c>
      <c r="I180" s="3">
        <f>(bitcoin_futures!L184-bitcoin_futures!L183)/bitcoin_futures!L183</f>
        <v>1.974587912087912E-3</v>
      </c>
      <c r="J180">
        <f>(bitcoin_futures!M184-bitcoin_futures!M183)/bitcoin_futures!M183</f>
        <v>1.4480408858603066E-3</v>
      </c>
      <c r="K180">
        <f>(bitcoin_futures!N184-bitcoin_futures!N183)/bitcoin_futures!N183</f>
        <v>1.351922264469793E-3</v>
      </c>
      <c r="L180">
        <f>(bitcoin_futures!O184-bitcoin_futures!O183)/bitcoin_futures!O183</f>
        <v>1.3414940890416702E-3</v>
      </c>
      <c r="M180">
        <f>(bitcoin_futures!P184-bitcoin_futures!P183)/bitcoin_futures!P183</f>
        <v>1.4970059880239522E-3</v>
      </c>
      <c r="N180">
        <f>(bitcoin_futures!Q184-bitcoin_futures!Q183)/bitcoin_futures!Q183</f>
        <v>1.4822134387351778E-3</v>
      </c>
      <c r="Q180">
        <f t="shared" si="7"/>
        <v>1.974587912087912E-3</v>
      </c>
      <c r="S180">
        <f>bitcoin_futures!L183*$T$2</f>
        <v>29120</v>
      </c>
    </row>
    <row r="181" spans="1:19">
      <c r="A181" t="str">
        <f>bitcoin_futures!A185</f>
        <v>05.09.2024</v>
      </c>
      <c r="I181" s="3">
        <f>(bitcoin_futures!L185-bitcoin_futures!L184)/bitcoin_futures!L184</f>
        <v>-3.6672093222517348E-2</v>
      </c>
      <c r="J181">
        <f>(bitcoin_futures!M185-bitcoin_futures!M184)/bitcoin_futures!M184</f>
        <v>-3.6318788806668369E-2</v>
      </c>
      <c r="K181">
        <f>(bitcoin_futures!N185-bitcoin_futures!N184)/bitcoin_futures!N184</f>
        <v>-3.6283857902286727E-2</v>
      </c>
      <c r="L181">
        <f>(bitcoin_futures!O185-bitcoin_futures!O184)/bitcoin_futures!O184</f>
        <v>-3.6171816126601357E-2</v>
      </c>
      <c r="M181">
        <f>(bitcoin_futures!P185-bitcoin_futures!P184)/bitcoin_futures!P184</f>
        <v>-3.5874439461883408E-2</v>
      </c>
      <c r="N181">
        <f>(bitcoin_futures!Q185-bitcoin_futures!Q184)/bitcoin_futures!Q184</f>
        <v>-3.6013813517513565E-2</v>
      </c>
      <c r="Q181">
        <f t="shared" si="7"/>
        <v>-3.6672093222517348E-2</v>
      </c>
      <c r="S181">
        <f>bitcoin_futures!L184*$T$2</f>
        <v>29177.5</v>
      </c>
    </row>
    <row r="182" spans="1:19">
      <c r="A182" t="str">
        <f>bitcoin_futures!A186</f>
        <v>06.09.2024</v>
      </c>
      <c r="I182" s="3">
        <f>(bitcoin_futures!L186-bitcoin_futures!L185)/bitcoin_futures!L185</f>
        <v>-4.4827892911144709E-2</v>
      </c>
      <c r="J182">
        <f>(bitcoin_futures!M186-bitcoin_futures!M185)/bitcoin_futures!M185</f>
        <v>-4.4924977934686673E-2</v>
      </c>
      <c r="K182">
        <f>(bitcoin_futures!N186-bitcoin_futures!N185)/bitcoin_futures!N185</f>
        <v>-4.5004815690394884E-2</v>
      </c>
      <c r="L182">
        <f>(bitcoin_futures!O186-bitcoin_futures!O185)/bitcoin_futures!O185</f>
        <v>-4.5434801494222916E-2</v>
      </c>
      <c r="M182">
        <f>(bitcoin_futures!P186-bitcoin_futures!P185)/bitcoin_futures!P185</f>
        <v>-4.5133505598621879E-2</v>
      </c>
      <c r="N182">
        <f>(bitcoin_futures!Q186-bitcoin_futures!Q185)/bitcoin_futures!Q185</f>
        <v>-4.4779938587512794E-2</v>
      </c>
      <c r="Q182">
        <f t="shared" si="7"/>
        <v>-4.4827892911144709E-2</v>
      </c>
      <c r="S182">
        <f>bitcoin_futures!L185*$T$2</f>
        <v>28107.5</v>
      </c>
    </row>
    <row r="183" spans="1:19">
      <c r="A183" t="str">
        <f>bitcoin_futures!A187</f>
        <v>09.09.2024</v>
      </c>
      <c r="I183" s="3">
        <f>(bitcoin_futures!L187-bitcoin_futures!L186)/bitcoin_futures!L186</f>
        <v>6.9187075146661697E-2</v>
      </c>
      <c r="J183">
        <f>(bitcoin_futures!M187-bitcoin_futures!M186)/bitcoin_futures!M186</f>
        <v>6.9217262729877091E-2</v>
      </c>
      <c r="K183">
        <f>(bitcoin_futures!N187-bitcoin_futures!N186)/bitcoin_futures!N186</f>
        <v>6.9038232327862839E-2</v>
      </c>
      <c r="L183">
        <f>(bitcoin_futures!O187-bitcoin_futures!O186)/bitcoin_futures!O186</f>
        <v>6.8802329814342922E-2</v>
      </c>
      <c r="M183">
        <f>(bitcoin_futures!P187-bitcoin_futures!P186)/bitcoin_futures!P186</f>
        <v>6.819411870828071E-2</v>
      </c>
      <c r="N183">
        <f>(bitcoin_futures!Q187-bitcoin_futures!Q186)/bitcoin_futures!Q186</f>
        <v>6.7506027323868206E-2</v>
      </c>
      <c r="Q183">
        <f t="shared" si="7"/>
        <v>6.9187075146661697E-2</v>
      </c>
      <c r="S183">
        <f>bitcoin_futures!L186*$T$2</f>
        <v>26847.5</v>
      </c>
    </row>
    <row r="184" spans="1:19">
      <c r="A184" t="str">
        <f>bitcoin_futures!A188</f>
        <v>10.09.2024</v>
      </c>
      <c r="I184" s="3">
        <f>(bitcoin_futures!L188-bitcoin_futures!L187)/bitcoin_futures!L187</f>
        <v>1.3673576032050166E-2</v>
      </c>
      <c r="J184">
        <f>(bitcoin_futures!M188-bitcoin_futures!M187)/bitcoin_futures!M187</f>
        <v>1.3656006914433881E-2</v>
      </c>
      <c r="K184">
        <f>(bitcoin_futures!N188-bitcoin_futures!N187)/bitcoin_futures!N187</f>
        <v>1.3722126929674099E-2</v>
      </c>
      <c r="L184">
        <f>(bitcoin_futures!O188-bitcoin_futures!O187)/bitcoin_futures!O187</f>
        <v>1.3879427792915532E-2</v>
      </c>
      <c r="M184">
        <f>(bitcoin_futures!P188-bitcoin_futures!P187)/bitcoin_futures!P187</f>
        <v>1.3680121601080899E-2</v>
      </c>
      <c r="N184">
        <f>(bitcoin_futures!Q188-bitcoin_futures!Q187)/bitcoin_futures!Q187</f>
        <v>1.3132580510246759E-2</v>
      </c>
      <c r="Q184">
        <f t="shared" si="7"/>
        <v>1.3673576032050166E-2</v>
      </c>
      <c r="S184">
        <f>bitcoin_futures!L187*$T$2</f>
        <v>28705</v>
      </c>
    </row>
    <row r="185" spans="1:19">
      <c r="A185" t="str">
        <f>bitcoin_futures!A189</f>
        <v>11.09.2024</v>
      </c>
      <c r="I185" s="3">
        <f>(bitcoin_futures!L189-bitcoin_futures!L188)/bitcoin_futures!L188</f>
        <v>-5.7565082910902999E-3</v>
      </c>
      <c r="J185">
        <f>(bitcoin_futures!M189-bitcoin_futures!M188)/bitcoin_futures!M188</f>
        <v>-5.9686221009549794E-3</v>
      </c>
      <c r="K185">
        <f>(bitcoin_futures!N189-bitcoin_futures!N188)/bitcoin_futures!N188</f>
        <v>-6.0913705583756344E-3</v>
      </c>
      <c r="L185">
        <f>(bitcoin_futures!O189-bitcoin_futures!O188)/bitcoin_futures!O188</f>
        <v>-5.9628789787519948E-3</v>
      </c>
      <c r="M185">
        <f>(bitcoin_futures!P189-bitcoin_futures!P188)/bitcoin_futures!P188</f>
        <v>-5.9146951016327892E-3</v>
      </c>
      <c r="N185">
        <f>(bitcoin_futures!Q189-bitcoin_futures!Q188)/bitcoin_futures!Q188</f>
        <v>-5.8619550858652579E-3</v>
      </c>
      <c r="Q185">
        <f t="shared" si="7"/>
        <v>-5.7565082910902999E-3</v>
      </c>
      <c r="S185">
        <f>bitcoin_futures!L188*$T$2</f>
        <v>29097.5</v>
      </c>
    </row>
    <row r="186" spans="1:19">
      <c r="A186" t="str">
        <f>bitcoin_futures!A190</f>
        <v>12.09.2024</v>
      </c>
      <c r="I186" s="3">
        <f>(bitcoin_futures!L190-bitcoin_futures!L189)/bitcoin_futures!L189</f>
        <v>1.2443829934324231E-2</v>
      </c>
      <c r="J186">
        <f>(bitcoin_futures!M190-bitcoin_futures!M189)/bitcoin_futures!M189</f>
        <v>1.2437810945273632E-2</v>
      </c>
      <c r="K186">
        <f>(bitcoin_futures!N190-bitcoin_futures!N189)/bitcoin_futures!N189</f>
        <v>1.2427647259107933E-2</v>
      </c>
      <c r="L186">
        <f>(bitcoin_futures!O190-bitcoin_futures!O189)/bitcoin_futures!O189</f>
        <v>1.2166272389320717E-2</v>
      </c>
      <c r="M186">
        <f>(bitcoin_futures!P190-bitcoin_futures!P189)/bitcoin_futures!P189</f>
        <v>1.1899773736696555E-2</v>
      </c>
      <c r="N186">
        <f>(bitcoin_futures!Q190-bitcoin_futures!Q189)/bitcoin_futures!Q189</f>
        <v>1.1793040445145751E-2</v>
      </c>
      <c r="Q186">
        <f t="shared" si="7"/>
        <v>1.2443829934324231E-2</v>
      </c>
      <c r="S186">
        <f>bitcoin_futures!L189*$T$2</f>
        <v>28930</v>
      </c>
    </row>
    <row r="187" spans="1:19">
      <c r="A187" t="str">
        <f>bitcoin_futures!A191</f>
        <v>13.09.2024</v>
      </c>
      <c r="I187" s="3">
        <f>(bitcoin_futures!L191-bitcoin_futures!L190)/bitcoin_futures!L190</f>
        <v>2.3130761351997268E-2</v>
      </c>
      <c r="J187">
        <f>(bitcoin_futures!M191-bitcoin_futures!M190)/bitcoin_futures!M190</f>
        <v>2.3214437007540455E-2</v>
      </c>
      <c r="K187">
        <f>(bitcoin_futures!N191-bitcoin_futures!N190)/bitcoin_futures!N190</f>
        <v>2.3457205313603499E-2</v>
      </c>
      <c r="L187">
        <f>(bitcoin_futures!O191-bitcoin_futures!O190)/bitcoin_futures!O190</f>
        <v>2.3873121869782972E-2</v>
      </c>
      <c r="M187">
        <f>(bitcoin_futures!P191-bitcoin_futures!P190)/bitcoin_futures!P190</f>
        <v>2.3685300207039336E-2</v>
      </c>
      <c r="N187">
        <f>(bitcoin_futures!Q191-bitcoin_futures!Q190)/bitcoin_futures!Q190</f>
        <v>2.3475334482475581E-2</v>
      </c>
      <c r="Q187">
        <f t="shared" si="7"/>
        <v>2.3130761351997268E-2</v>
      </c>
      <c r="S187">
        <f>bitcoin_futures!M190*$T$2</f>
        <v>29507.5</v>
      </c>
    </row>
    <row r="188" spans="1:19">
      <c r="A188" t="str">
        <f>bitcoin_futures!A192</f>
        <v>16.09.2024</v>
      </c>
      <c r="I188">
        <f>(bitcoin_futures!L192-bitcoin_futures!L191)/bitcoin_futures!L191</f>
        <v>-3.2535246517060148E-2</v>
      </c>
      <c r="J188" s="3">
        <f>(bitcoin_futures!M192-bitcoin_futures!M191)/bitcoin_futures!M191</f>
        <v>-3.2541194005133722E-2</v>
      </c>
      <c r="K188">
        <f>(bitcoin_futures!N192-bitcoin_futures!N191)/bitcoin_futures!N191</f>
        <v>-3.261316027273474E-2</v>
      </c>
      <c r="L188">
        <f>(bitcoin_futures!O192-bitcoin_futures!O191)/bitcoin_futures!O191</f>
        <v>-3.2936572639817384E-2</v>
      </c>
      <c r="M188">
        <f>(bitcoin_futures!P192-bitcoin_futures!P191)/bitcoin_futures!P191</f>
        <v>-3.2764339454736668E-2</v>
      </c>
      <c r="N188">
        <f>(bitcoin_futures!Q192-bitcoin_futures!Q191)/bitcoin_futures!Q191</f>
        <v>-3.2480551768385595E-2</v>
      </c>
      <c r="Q188">
        <f t="shared" ref="Q188:Q209" si="8">J188</f>
        <v>-3.2541194005133722E-2</v>
      </c>
      <c r="S188">
        <f>bitcoin_futures!M191*$T$2</f>
        <v>30192.5</v>
      </c>
    </row>
    <row r="189" spans="1:19">
      <c r="A189" t="str">
        <f>bitcoin_futures!A193</f>
        <v>17.09.2024</v>
      </c>
      <c r="I189">
        <f>(bitcoin_futures!L193-bitcoin_futures!L192)/bitcoin_futures!L192</f>
        <v>3.6561179615417778E-2</v>
      </c>
      <c r="J189" s="3">
        <f>(bitcoin_futures!M193-bitcoin_futures!M192)/bitcoin_futures!M192</f>
        <v>3.6460116398493669E-2</v>
      </c>
      <c r="K189">
        <f>(bitcoin_futures!N193-bitcoin_futures!N192)/bitcoin_futures!N192</f>
        <v>3.6514945652173912E-2</v>
      </c>
      <c r="L189">
        <f>(bitcoin_futures!O193-bitcoin_futures!O192)/bitcoin_futures!O192</f>
        <v>3.5997302309897151E-2</v>
      </c>
      <c r="M189">
        <f>(bitcoin_futures!P193-bitcoin_futures!P192)/bitcoin_futures!P192</f>
        <v>3.5797925727668115E-2</v>
      </c>
      <c r="N189">
        <f>(bitcoin_futures!Q193-bitcoin_futures!Q192)/bitcoin_futures!Q192</f>
        <v>3.5477453580901853E-2</v>
      </c>
      <c r="Q189">
        <f t="shared" si="8"/>
        <v>3.6460116398493669E-2</v>
      </c>
      <c r="S189">
        <f>bitcoin_futures!M192*$T$2</f>
        <v>29210</v>
      </c>
    </row>
    <row r="190" spans="1:19">
      <c r="A190" t="str">
        <f>bitcoin_futures!A194</f>
        <v>18.09.2024</v>
      </c>
      <c r="I190">
        <f>(bitcoin_futures!L194-bitcoin_futures!L193)/bitcoin_futures!L193</f>
        <v>5.8231428333749269E-4</v>
      </c>
      <c r="J190" s="3">
        <f>(bitcoin_futures!M194-bitcoin_futures!M193)/bitcoin_futures!M193</f>
        <v>4.9545829892650697E-4</v>
      </c>
      <c r="K190">
        <f>(bitcoin_futures!N194-bitcoin_futures!N193)/bitcoin_futures!N193</f>
        <v>2.4578076355890547E-4</v>
      </c>
      <c r="L190">
        <f>(bitcoin_futures!O194-bitcoin_futures!O193)/bitcoin_futures!O193</f>
        <v>4.068679306697046E-4</v>
      </c>
      <c r="M190">
        <f>(bitcoin_futures!P194-bitcoin_futures!P193)/bitcoin_futures!P193</f>
        <v>4.0374677002583977E-4</v>
      </c>
      <c r="N190">
        <f>(bitcoin_futures!Q194-bitcoin_futures!Q193)/bitcoin_futures!Q193</f>
        <v>4.0025616394492473E-4</v>
      </c>
      <c r="Q190">
        <f t="shared" si="8"/>
        <v>4.9545829892650697E-4</v>
      </c>
      <c r="S190">
        <f>bitcoin_futures!M193*$T$2</f>
        <v>30275</v>
      </c>
    </row>
    <row r="191" spans="1:19">
      <c r="A191" t="str">
        <f>bitcoin_futures!A195</f>
        <v>19.09.2024</v>
      </c>
      <c r="I191">
        <f>(bitcoin_futures!L195-bitcoin_futures!L194)/bitcoin_futures!L194</f>
        <v>5.4456268706351847E-2</v>
      </c>
      <c r="J191" s="3">
        <f>(bitcoin_futures!M195-bitcoin_futures!M194)/bitcoin_futures!M194</f>
        <v>5.4473423572136019E-2</v>
      </c>
      <c r="K191">
        <f>(bitcoin_futures!N195-bitcoin_futures!N194)/bitcoin_futures!N194</f>
        <v>5.4549922188549434E-2</v>
      </c>
      <c r="L191">
        <f>(bitcoin_futures!O195-bitcoin_futures!O194)/bitcoin_futures!O194</f>
        <v>5.474215064258988E-2</v>
      </c>
      <c r="M191">
        <f>(bitcoin_futures!P195-bitcoin_futures!P194)/bitcoin_futures!P194</f>
        <v>5.4322382758899022E-2</v>
      </c>
      <c r="N191">
        <f>(bitcoin_futures!Q195-bitcoin_futures!Q194)/bitcoin_futures!Q194</f>
        <v>5.3852924701928463E-2</v>
      </c>
      <c r="Q191">
        <f t="shared" si="8"/>
        <v>5.4473423572136019E-2</v>
      </c>
      <c r="S191">
        <f>bitcoin_futures!M194*$T$2</f>
        <v>30290</v>
      </c>
    </row>
    <row r="192" spans="1:19">
      <c r="A192" t="str">
        <f>bitcoin_futures!A196</f>
        <v>20.09.2024</v>
      </c>
      <c r="I192">
        <f>(bitcoin_futures!L196-bitcoin_futures!L195)/bitcoin_futures!L195</f>
        <v>-7.5691871008436492E-3</v>
      </c>
      <c r="J192" s="3">
        <f>(bitcoin_futures!M196-bitcoin_futures!M195)/bitcoin_futures!M195</f>
        <v>-7.5140889167188479E-3</v>
      </c>
      <c r="K192">
        <f>(bitcoin_futures!N196-bitcoin_futures!N195)/bitcoin_futures!N195</f>
        <v>-7.3009708737864082E-3</v>
      </c>
      <c r="L192">
        <f>(bitcoin_futures!O196-bitcoin_futures!O195)/bitcoin_futures!O195</f>
        <v>-7.4034086527338628E-3</v>
      </c>
      <c r="M192">
        <f>(bitcoin_futures!P196-bitcoin_futures!P195)/bitcoin_futures!P195</f>
        <v>-7.3495636196600827E-3</v>
      </c>
      <c r="N192">
        <f>(bitcoin_futures!Q196-bitcoin_futures!Q195)/bitcoin_futures!Q195</f>
        <v>-7.2892938496583147E-3</v>
      </c>
      <c r="Q192">
        <f t="shared" si="8"/>
        <v>-7.5140889167188479E-3</v>
      </c>
      <c r="S192">
        <f>bitcoin_futures!M195*$T$2</f>
        <v>31940</v>
      </c>
    </row>
    <row r="193" spans="1:19">
      <c r="A193" t="str">
        <f>bitcoin_futures!A197</f>
        <v>23.09.2024</v>
      </c>
      <c r="I193">
        <f>(bitcoin_futures!L197-bitcoin_futures!L196)/bitcoin_futures!L196</f>
        <v>6.7529991260824656E-3</v>
      </c>
      <c r="J193" s="3">
        <f>(bitcoin_futures!M197-bitcoin_futures!M196)/bitcoin_futures!M196</f>
        <v>6.0725552050473188E-3</v>
      </c>
      <c r="K193">
        <f>(bitcoin_futures!N197-bitcoin_futures!N196)/bitcoin_futures!N196</f>
        <v>6.1028088568969565E-3</v>
      </c>
      <c r="L193">
        <f>(bitcoin_futures!O197-bitcoin_futures!O196)/bitcoin_futures!O196</f>
        <v>5.9047471058969779E-3</v>
      </c>
      <c r="M193">
        <f>(bitcoin_futures!P197-bitcoin_futures!P196)/bitcoin_futures!P196</f>
        <v>5.8614838809193277E-3</v>
      </c>
      <c r="N193">
        <f>(bitcoin_futures!Q197-bitcoin_futures!Q196)/bitcoin_futures!Q196</f>
        <v>5.8130640966804342E-3</v>
      </c>
      <c r="Q193">
        <f t="shared" si="8"/>
        <v>6.0725552050473188E-3</v>
      </c>
      <c r="S193">
        <f>bitcoin_futures!M196*$T$2</f>
        <v>31700</v>
      </c>
    </row>
    <row r="194" spans="1:19">
      <c r="A194" t="str">
        <f>bitcoin_futures!A198</f>
        <v>24.09.2024</v>
      </c>
      <c r="I194">
        <f>(bitcoin_futures!L198-bitcoin_futures!L197)/bitcoin_futures!L197</f>
        <v>1.7361111111111112E-2</v>
      </c>
      <c r="J194" s="3">
        <f>(bitcoin_futures!M198-bitcoin_futures!M197)/bitcoin_futures!M197</f>
        <v>1.6853492200360587E-2</v>
      </c>
      <c r="K194">
        <f>(bitcoin_futures!N198-bitcoin_futures!N197)/bitcoin_futures!N197</f>
        <v>1.6642040594136404E-2</v>
      </c>
      <c r="L194">
        <f>(bitcoin_futures!O198-bitcoin_futures!O197)/bitcoin_futures!O197</f>
        <v>1.6374449679462423E-2</v>
      </c>
      <c r="M194">
        <f>(bitcoin_futures!P198-bitcoin_futures!P197)/bitcoin_futures!P197</f>
        <v>1.6025149516945253E-2</v>
      </c>
      <c r="N194">
        <f>(bitcoin_futures!Q198-bitcoin_futures!Q197)/bitcoin_futures!Q197</f>
        <v>1.5893536121673005E-2</v>
      </c>
      <c r="Q194">
        <f t="shared" si="8"/>
        <v>1.6853492200360587E-2</v>
      </c>
      <c r="S194">
        <f>bitcoin_futures!M197*$T$2</f>
        <v>31892.5</v>
      </c>
    </row>
    <row r="195" spans="1:19">
      <c r="A195" t="str">
        <f>bitcoin_futures!A199</f>
        <v>25.09.2024</v>
      </c>
      <c r="I195">
        <f>(bitcoin_futures!L199-bitcoin_futures!L198)/bitcoin_futures!L198</f>
        <v>-1.9547005895128762E-2</v>
      </c>
      <c r="J195" s="3">
        <f>(bitcoin_futures!M199-bitcoin_futures!M198)/bitcoin_futures!M198</f>
        <v>-1.9734813444341658E-2</v>
      </c>
      <c r="K195">
        <f>(bitcoin_futures!N199-bitcoin_futures!N198)/bitcoin_futures!N198</f>
        <v>-1.950585175552666E-2</v>
      </c>
      <c r="L195">
        <f>(bitcoin_futures!O199-bitcoin_futures!O198)/bitcoin_futures!O198</f>
        <v>-1.9682346682878639E-2</v>
      </c>
      <c r="M195">
        <f>(bitcoin_futures!P199-bitcoin_futures!P198)/bitcoin_futures!P198</f>
        <v>-1.9470228661987776E-2</v>
      </c>
      <c r="N195">
        <f>(bitcoin_futures!Q199-bitcoin_futures!Q198)/bitcoin_futures!Q198</f>
        <v>-1.9387678718466951E-2</v>
      </c>
      <c r="Q195">
        <f t="shared" si="8"/>
        <v>-1.9734813444341658E-2</v>
      </c>
      <c r="S195">
        <f>bitcoin_futures!M198*$T$2</f>
        <v>32430</v>
      </c>
    </row>
    <row r="196" spans="1:19">
      <c r="A196" t="str">
        <f>bitcoin_futures!A200</f>
        <v>26.09.2024</v>
      </c>
      <c r="I196">
        <f>(bitcoin_futures!L200-bitcoin_futures!L199)/bitcoin_futures!L199</f>
        <v>2.4287974683544305E-2</v>
      </c>
      <c r="J196" s="3">
        <f>(bitcoin_futures!M200-bitcoin_futures!M199)/bitcoin_futures!M199</f>
        <v>2.5715633847121736E-2</v>
      </c>
      <c r="K196">
        <f>(bitcoin_futures!N200-bitcoin_futures!N199)/bitcoin_futures!N199</f>
        <v>2.6213137775003902E-2</v>
      </c>
      <c r="L196">
        <f>(bitcoin_futures!O200-bitcoin_futures!O199)/bitcoin_futures!O199</f>
        <v>2.6511627906976743E-2</v>
      </c>
      <c r="M196">
        <f>(bitcoin_futures!P200-bitcoin_futures!P199)/bitcoin_futures!P199</f>
        <v>2.6475794658662358E-2</v>
      </c>
      <c r="N196">
        <f>(bitcoin_futures!Q200-bitcoin_futures!Q199)/bitcoin_futures!Q199</f>
        <v>2.6030534351145038E-2</v>
      </c>
      <c r="Q196">
        <f t="shared" si="8"/>
        <v>2.5715633847121736E-2</v>
      </c>
      <c r="S196">
        <f>bitcoin_futures!M199*$T$2</f>
        <v>31790</v>
      </c>
    </row>
    <row r="197" spans="1:19">
      <c r="A197" t="str">
        <f>bitcoin_futures!A201</f>
        <v>27.09.2024</v>
      </c>
      <c r="I197">
        <f>(bitcoin_futures!L201-bitcoin_futures!L200)/bitcoin_futures!L200</f>
        <v>2.2582837723024548E-2</v>
      </c>
      <c r="J197" s="3">
        <f>(bitcoin_futures!M201-bitcoin_futures!M200)/bitcoin_futures!M200</f>
        <v>1.4183853407958292E-2</v>
      </c>
      <c r="K197">
        <f>(bitcoin_futures!N201-bitcoin_futures!N200)/bitcoin_futures!N200</f>
        <v>1.4368253002888855E-2</v>
      </c>
      <c r="L197">
        <f>(bitcoin_futures!O201-bitcoin_futures!O200)/bitcoin_futures!O200</f>
        <v>1.4272768463978252E-2</v>
      </c>
      <c r="M197">
        <f>(bitcoin_futures!P201-bitcoin_futures!P200)/bitcoin_futures!P200</f>
        <v>1.417110294668966E-2</v>
      </c>
      <c r="N197">
        <f>(bitcoin_futures!Q201-bitcoin_futures!Q200)/bitcoin_futures!Q200</f>
        <v>1.4061453760880888E-2</v>
      </c>
      <c r="Q197">
        <f t="shared" si="8"/>
        <v>1.4183853407958292E-2</v>
      </c>
      <c r="S197">
        <f>bitcoin_futures!M200*$T$2</f>
        <v>32607.5</v>
      </c>
    </row>
    <row r="198" spans="1:19">
      <c r="A198" t="str">
        <f>bitcoin_futures!A202</f>
        <v>30.09.2024</v>
      </c>
      <c r="J198" s="3">
        <f>(bitcoin_futures!M202-bitcoin_futures!M201)/bitcoin_futures!M201</f>
        <v>-3.6211067432718479E-2</v>
      </c>
      <c r="K198">
        <f>(bitcoin_futures!N202-bitcoin_futures!N201)/bitcoin_futures!N201</f>
        <v>-3.6348647230757702E-2</v>
      </c>
      <c r="L198">
        <f>(bitcoin_futures!O202-bitcoin_futures!O201)/bitcoin_futures!O201</f>
        <v>-3.6557218375400193E-2</v>
      </c>
      <c r="M198">
        <f>(bitcoin_futures!P202-bitcoin_futures!P201)/bitcoin_futures!P201</f>
        <v>-3.6522253437823449E-2</v>
      </c>
      <c r="N198">
        <f>(bitcoin_futures!Q202-bitcoin_futures!Q201)/bitcoin_futures!Q201</f>
        <v>-3.6463683052090974E-2</v>
      </c>
      <c r="Q198">
        <f t="shared" si="8"/>
        <v>-3.6211067432718479E-2</v>
      </c>
      <c r="S198">
        <f>bitcoin_futures!M201*$T$2</f>
        <v>33070</v>
      </c>
    </row>
    <row r="199" spans="1:19">
      <c r="A199" t="str">
        <f>bitcoin_futures!A203</f>
        <v>01.10.2024</v>
      </c>
      <c r="J199" s="3">
        <f>(bitcoin_futures!M203-bitcoin_futures!M202)/bitcoin_futures!M202</f>
        <v>-2.7923758726174603E-2</v>
      </c>
      <c r="K199">
        <f>(bitcoin_futures!N203-bitcoin_futures!N202)/bitcoin_futures!N202</f>
        <v>-2.8153678643645978E-2</v>
      </c>
      <c r="L199">
        <f>(bitcoin_futures!O203-bitcoin_futures!O202)/bitcoin_futures!O202</f>
        <v>-2.8361669242658424E-2</v>
      </c>
      <c r="M199">
        <f>(bitcoin_futures!P203-bitcoin_futures!P202)/bitcoin_futures!P202</f>
        <v>-2.816144874155924E-2</v>
      </c>
      <c r="N199">
        <f>(bitcoin_futures!Q203-bitcoin_futures!Q202)/bitcoin_futures!Q202</f>
        <v>-2.8249447955531866E-2</v>
      </c>
      <c r="Q199">
        <f t="shared" si="8"/>
        <v>-2.7923758726174603E-2</v>
      </c>
      <c r="S199">
        <f>bitcoin_futures!M202*$T$2</f>
        <v>31872.5</v>
      </c>
    </row>
    <row r="200" spans="1:19">
      <c r="A200" t="str">
        <f>bitcoin_futures!A204</f>
        <v>02.10.2024</v>
      </c>
      <c r="J200" s="3">
        <f>(bitcoin_futures!M204-bitcoin_futures!M203)/bitcoin_futures!M203</f>
        <v>-2.4772048737190348E-2</v>
      </c>
      <c r="K200">
        <f>(bitcoin_futures!N204-bitcoin_futures!N203)/bitcoin_futures!N203</f>
        <v>-2.456786171574904E-2</v>
      </c>
      <c r="L200">
        <f>(bitcoin_futures!O204-bitcoin_futures!O203)/bitcoin_futures!O203</f>
        <v>-2.4099260319732762E-2</v>
      </c>
      <c r="M200">
        <f>(bitcoin_futures!P204-bitcoin_futures!P203)/bitcoin_futures!P203</f>
        <v>-2.3371496249506515E-2</v>
      </c>
      <c r="N200">
        <f>(bitcoin_futures!Q204-bitcoin_futures!Q203)/bitcoin_futures!Q203</f>
        <v>-2.3272214386459801E-2</v>
      </c>
      <c r="Q200">
        <f t="shared" si="8"/>
        <v>-2.4772048737190348E-2</v>
      </c>
      <c r="S200">
        <f>bitcoin_futures!M203*$T$2</f>
        <v>30982.5</v>
      </c>
    </row>
    <row r="201" spans="1:19">
      <c r="A201" t="str">
        <f>bitcoin_futures!A205</f>
        <v>03.10.2024</v>
      </c>
      <c r="J201" s="3">
        <f>(bitcoin_futures!M205-bitcoin_futures!M204)/bitcoin_futures!M204</f>
        <v>1.4314082409399305E-2</v>
      </c>
      <c r="K201">
        <f>(bitcoin_futures!N205-bitcoin_futures!N204)/bitcoin_futures!N204</f>
        <v>1.419312494872426E-2</v>
      </c>
      <c r="L201">
        <f>(bitcoin_futures!O205-bitcoin_futures!O204)/bitcoin_futures!O204</f>
        <v>1.4180929095354523E-2</v>
      </c>
      <c r="M201">
        <f>(bitcoin_futures!P205-bitcoin_futures!P204)/bitcoin_futures!P204</f>
        <v>1.3986579351604819E-2</v>
      </c>
      <c r="N201">
        <f>(bitcoin_futures!Q205-bitcoin_futures!Q204)/bitcoin_futures!Q204</f>
        <v>1.4199759326113117E-2</v>
      </c>
      <c r="Q201">
        <f t="shared" si="8"/>
        <v>1.4314082409399305E-2</v>
      </c>
      <c r="S201">
        <f>bitcoin_futures!M204*$T$2</f>
        <v>30215</v>
      </c>
    </row>
    <row r="202" spans="1:19">
      <c r="A202" t="str">
        <f>bitcoin_futures!A206</f>
        <v>04.10.2024</v>
      </c>
      <c r="J202" s="3">
        <f>(bitcoin_futures!M206-bitcoin_futures!M205)/bitcoin_futures!M205</f>
        <v>2.3166653071212986E-2</v>
      </c>
      <c r="K202">
        <f>(bitcoin_futures!N206-bitcoin_futures!N205)/bitcoin_futures!N205</f>
        <v>2.3135414981394598E-2</v>
      </c>
      <c r="L202">
        <f>(bitcoin_futures!O206-bitcoin_futures!O205)/bitcoin_futures!O205</f>
        <v>2.3224043715846996E-2</v>
      </c>
      <c r="M202">
        <f>(bitcoin_futures!P206-bitcoin_futures!P205)/bitcoin_futures!P205</f>
        <v>2.3122309041620156E-2</v>
      </c>
      <c r="N202">
        <f>(bitcoin_futures!Q206-bitcoin_futures!Q205)/bitcoin_futures!Q205</f>
        <v>2.2069292833412434E-2</v>
      </c>
      <c r="Q202">
        <f t="shared" si="8"/>
        <v>2.3166653071212986E-2</v>
      </c>
      <c r="S202">
        <f>bitcoin_futures!M205*$T$2</f>
        <v>30647.5</v>
      </c>
    </row>
    <row r="203" spans="1:19">
      <c r="A203" t="str">
        <f>bitcoin_futures!A207</f>
        <v>07.10.2024</v>
      </c>
      <c r="J203" s="3">
        <f>(bitcoin_futures!M207-bitcoin_futures!M206)/bitcoin_futures!M206</f>
        <v>1.3473650641792234E-2</v>
      </c>
      <c r="K203">
        <f>(bitcoin_futures!N207-bitcoin_futures!N206)/bitcoin_futures!N206</f>
        <v>1.3440860215053764E-2</v>
      </c>
      <c r="L203">
        <f>(bitcoin_futures!O207-bitcoin_futures!O206)/bitcoin_futures!O206</f>
        <v>1.3194062671797692E-2</v>
      </c>
      <c r="M203">
        <f>(bitcoin_futures!P207-bitcoin_futures!P206)/bitcoin_futures!P206</f>
        <v>1.3092269326683292E-2</v>
      </c>
      <c r="N203">
        <f>(bitcoin_futures!Q207-bitcoin_futures!Q206)/bitcoin_futures!Q206</f>
        <v>1.3776023527590744E-2</v>
      </c>
      <c r="Q203">
        <f t="shared" si="8"/>
        <v>1.3473650641792234E-2</v>
      </c>
      <c r="S203">
        <f>bitcoin_futures!M206*$T$2</f>
        <v>31357.5</v>
      </c>
    </row>
    <row r="204" spans="1:19">
      <c r="A204" t="str">
        <f>bitcoin_futures!A208</f>
        <v>08.10.2024</v>
      </c>
      <c r="J204" s="3">
        <f>(bitcoin_futures!M208-bitcoin_futures!M207)/bitcoin_futures!M207</f>
        <v>-1.8250471994965389E-2</v>
      </c>
      <c r="K204">
        <f>(bitcoin_futures!N208-bitcoin_futures!N207)/bitcoin_futures!N207</f>
        <v>-1.8177562802309252E-2</v>
      </c>
      <c r="L204">
        <f>(bitcoin_futures!O208-bitcoin_futures!O207)/bitcoin_futures!O207</f>
        <v>-1.8293155569335709E-2</v>
      </c>
      <c r="M204">
        <f>(bitcoin_futures!P208-bitcoin_futures!P207)/bitcoin_futures!P207</f>
        <v>-1.8307692307692306E-2</v>
      </c>
      <c r="N204">
        <f>(bitcoin_futures!Q208-bitcoin_futures!Q207)/bitcoin_futures!Q207</f>
        <v>-1.8322009313688069E-2</v>
      </c>
      <c r="Q204">
        <f t="shared" si="8"/>
        <v>-1.8250471994965389E-2</v>
      </c>
      <c r="S204">
        <f>bitcoin_futures!M207*$T$2</f>
        <v>31780</v>
      </c>
    </row>
    <row r="205" spans="1:19">
      <c r="A205" t="str">
        <f>bitcoin_futures!A209</f>
        <v>09.10.2024</v>
      </c>
      <c r="J205" s="3">
        <f>(bitcoin_futures!M209-bitcoin_futures!M208)/bitcoin_futures!M208</f>
        <v>-2.0592948717948718E-2</v>
      </c>
      <c r="K205">
        <f>(bitcoin_futures!N209-bitcoin_futures!N208)/bitcoin_futures!N208</f>
        <v>-2.058005562177195E-2</v>
      </c>
      <c r="L205">
        <f>(bitcoin_futures!O209-bitcoin_futures!O208)/bitcoin_futures!O208</f>
        <v>-2.0765890248716938E-2</v>
      </c>
      <c r="M205">
        <f>(bitcoin_futures!P209-bitcoin_futures!P208)/bitcoin_futures!P208</f>
        <v>-2.0764770412161102E-2</v>
      </c>
      <c r="N205">
        <f>(bitcoin_futures!Q209-bitcoin_futures!Q208)/bitcoin_futures!Q208</f>
        <v>-2.060813438058947E-2</v>
      </c>
      <c r="Q205">
        <f t="shared" si="8"/>
        <v>-2.0592948717948718E-2</v>
      </c>
      <c r="S205">
        <f>bitcoin_futures!M208*$T$2</f>
        <v>31200</v>
      </c>
    </row>
    <row r="206" spans="1:19">
      <c r="A206" t="str">
        <f>bitcoin_futures!A210</f>
        <v>10.10.2024</v>
      </c>
      <c r="J206" s="3">
        <f>(bitcoin_futures!M210-bitcoin_futures!M209)/bitcoin_futures!M209</f>
        <v>-2.1598625542010964E-2</v>
      </c>
      <c r="K206">
        <f>(bitcoin_futures!N210-bitcoin_futures!N209)/bitcoin_futures!N209</f>
        <v>-2.1823787116663964E-2</v>
      </c>
      <c r="L206">
        <f>(bitcoin_futures!O210-bitcoin_futures!O209)/bitcoin_futures!O209</f>
        <v>-2.1770682148040638E-2</v>
      </c>
      <c r="M206">
        <f>(bitcoin_futures!P210-bitcoin_futures!P209)/bitcoin_futures!P209</f>
        <v>-2.1605185244458671E-2</v>
      </c>
      <c r="N206">
        <f>(bitcoin_futures!Q210-bitcoin_futures!Q209)/bitcoin_futures!Q209</f>
        <v>-2.2391615054787994E-2</v>
      </c>
      <c r="Q206">
        <f t="shared" si="8"/>
        <v>-2.1598625542010964E-2</v>
      </c>
      <c r="S206">
        <f>bitcoin_futures!M209*$T$2</f>
        <v>30557.5</v>
      </c>
    </row>
    <row r="207" spans="1:19">
      <c r="A207" t="str">
        <f>bitcoin_futures!A211</f>
        <v>11.10.2024</v>
      </c>
      <c r="J207" s="3">
        <f>(bitcoin_futures!M211-bitcoin_futures!M210)/bitcoin_futures!M210</f>
        <v>5.8700560247512336E-2</v>
      </c>
      <c r="K207">
        <f>(bitcoin_futures!N211-bitcoin_futures!N210)/bitcoin_futures!N210</f>
        <v>5.8969893008210997E-2</v>
      </c>
      <c r="L207">
        <f>(bitcoin_futures!O211-bitcoin_futures!O210)/bitcoin_futures!O210</f>
        <v>5.9017474447741511E-2</v>
      </c>
      <c r="M207">
        <f>(bitcoin_futures!P211-bitcoin_futures!P210)/bitcoin_futures!P210</f>
        <v>5.8967858019137974E-2</v>
      </c>
      <c r="N207">
        <f>(bitcoin_futures!Q211-bitcoin_futures!Q210)/bitcoin_futures!Q210</f>
        <v>5.9454191033138398E-2</v>
      </c>
      <c r="Q207">
        <f t="shared" si="8"/>
        <v>5.8700560247512336E-2</v>
      </c>
      <c r="S207">
        <f>bitcoin_futures!M210*$T$2</f>
        <v>29897.5</v>
      </c>
    </row>
    <row r="208" spans="1:19">
      <c r="A208" t="str">
        <f>bitcoin_futures!A212</f>
        <v>14.10.2024</v>
      </c>
      <c r="J208" s="3">
        <f>(bitcoin_futures!M212-bitcoin_futures!M211)/bitcoin_futures!M211</f>
        <v>4.4862175183634785E-2</v>
      </c>
      <c r="K208">
        <f>(bitcoin_futures!N212-bitcoin_futures!N211)/bitcoin_futures!N211</f>
        <v>4.4956140350877194E-2</v>
      </c>
      <c r="L208">
        <f>(bitcoin_futures!O212-bitcoin_futures!O211)/bitcoin_futures!O211</f>
        <v>4.5065379825653798E-2</v>
      </c>
      <c r="M208">
        <f>(bitcoin_futures!P212-bitcoin_futures!P211)/bitcoin_futures!P211</f>
        <v>4.494902687673772E-2</v>
      </c>
      <c r="N208">
        <f>(bitcoin_futures!Q212-bitcoin_futures!Q211)/bitcoin_futures!Q211</f>
        <v>4.4158233670653177E-2</v>
      </c>
      <c r="Q208">
        <f t="shared" si="8"/>
        <v>4.4862175183634785E-2</v>
      </c>
      <c r="S208">
        <f>bitcoin_futures!M211*$T$2</f>
        <v>31652.5</v>
      </c>
    </row>
    <row r="209" spans="1:19">
      <c r="A209" t="str">
        <f>bitcoin_futures!A213</f>
        <v>15.10.2024</v>
      </c>
      <c r="J209" s="3">
        <f>(bitcoin_futures!M213-bitcoin_futures!M212)/bitcoin_futures!M212</f>
        <v>1.6252173255726057E-2</v>
      </c>
      <c r="K209">
        <f>(bitcoin_futures!N213-bitcoin_futures!N212)/bitcoin_futures!N212</f>
        <v>1.6264428121720881E-2</v>
      </c>
      <c r="L209">
        <f>(bitcoin_futures!O213-bitcoin_futures!O212)/bitcoin_futures!O212</f>
        <v>1.6235942503910031E-2</v>
      </c>
      <c r="M209">
        <f>(bitcoin_futures!P213-bitcoin_futures!P212)/bitcoin_futures!P212</f>
        <v>1.6038433111603842E-2</v>
      </c>
      <c r="N209">
        <f>(bitcoin_futures!Q213-bitcoin_futures!Q212)/bitcoin_futures!Q212</f>
        <v>1.6372980910425845E-2</v>
      </c>
      <c r="Q209">
        <f t="shared" si="8"/>
        <v>1.6252173255726057E-2</v>
      </c>
      <c r="S209">
        <f>bitcoin_futures!N212*$T$2</f>
        <v>33355</v>
      </c>
    </row>
    <row r="210" spans="1:19">
      <c r="A210" t="str">
        <f>bitcoin_futures!A214</f>
        <v>16.10.2024</v>
      </c>
      <c r="J210">
        <f>(bitcoin_futures!M214-bitcoin_futures!M213)/bitcoin_futures!M213</f>
        <v>1.0487950014876525E-2</v>
      </c>
      <c r="K210" s="3">
        <f>(bitcoin_futures!N214-bitcoin_futures!N213)/bitcoin_futures!N213</f>
        <v>1.0398996976178184E-2</v>
      </c>
      <c r="L210">
        <f>(bitcoin_futures!O214-bitcoin_futures!O213)/bitcoin_futures!O213</f>
        <v>1.0260168559912056E-2</v>
      </c>
      <c r="M210">
        <f>(bitcoin_futures!P214-bitcoin_futures!P213)/bitcoin_futures!P213</f>
        <v>1.0256783298174147E-2</v>
      </c>
      <c r="N210">
        <f>(bitcoin_futures!Q214-bitcoin_futures!Q213)/bitcoin_futures!Q213</f>
        <v>9.7522213393050634E-3</v>
      </c>
      <c r="Q210">
        <f t="shared" ref="Q210:Q232" si="9">K210</f>
        <v>1.0398996976178184E-2</v>
      </c>
      <c r="S210">
        <f>bitcoin_futures!N213*$T$2</f>
        <v>33897.5</v>
      </c>
    </row>
    <row r="211" spans="1:19">
      <c r="A211" t="str">
        <f>bitcoin_futures!A215</f>
        <v>17.10.2024</v>
      </c>
      <c r="J211">
        <f>(bitcoin_futures!M215-bitcoin_futures!M214)/bitcoin_futures!M214</f>
        <v>-1.5016562384983438E-2</v>
      </c>
      <c r="K211" s="3">
        <f>(bitcoin_futures!N215-bitcoin_futures!N214)/bitcoin_futures!N214</f>
        <v>-1.4817518248175182E-2</v>
      </c>
      <c r="L211">
        <f>(bitcoin_futures!O215-bitcoin_futures!O214)/bitcoin_futures!O214</f>
        <v>-1.4726151614073268E-2</v>
      </c>
      <c r="M211">
        <f>(bitcoin_futures!P215-bitcoin_futures!P214)/bitcoin_futures!P214</f>
        <v>-1.4616935483870967E-2</v>
      </c>
      <c r="N211">
        <f>(bitcoin_futures!Q215-bitcoin_futures!Q214)/bitcoin_futures!Q214</f>
        <v>-1.4308198597796537E-2</v>
      </c>
      <c r="Q211">
        <f t="shared" si="9"/>
        <v>-1.4817518248175182E-2</v>
      </c>
      <c r="S211">
        <f>bitcoin_futures!N214*$T$2</f>
        <v>34250</v>
      </c>
    </row>
    <row r="212" spans="1:19">
      <c r="A212" t="str">
        <f>bitcoin_futures!A216</f>
        <v>18.10.2024</v>
      </c>
      <c r="J212">
        <f>(bitcoin_futures!M216-bitcoin_futures!M215)/bitcoin_futures!M215</f>
        <v>2.8099544129736195E-2</v>
      </c>
      <c r="K212" s="3">
        <f>(bitcoin_futures!N216-bitcoin_futures!N215)/bitcoin_futures!N215</f>
        <v>2.8376676298436689E-2</v>
      </c>
      <c r="L212">
        <f>(bitcoin_futures!O216-bitcoin_futures!O215)/bitcoin_futures!O215</f>
        <v>2.8714475040494774E-2</v>
      </c>
      <c r="M212">
        <f>(bitcoin_futures!P216-bitcoin_futures!P215)/bitcoin_futures!P215</f>
        <v>2.8717573986116185E-2</v>
      </c>
      <c r="N212">
        <f>(bitcoin_futures!Q216-bitcoin_futures!Q215)/bitcoin_futures!Q215</f>
        <v>2.8959210335317172E-2</v>
      </c>
      <c r="Q212">
        <f t="shared" si="9"/>
        <v>2.8376676298436689E-2</v>
      </c>
      <c r="S212">
        <f>bitcoin_futures!N215*$T$2</f>
        <v>33742.5</v>
      </c>
    </row>
    <row r="213" spans="1:19">
      <c r="A213" t="str">
        <f>bitcoin_futures!A217</f>
        <v>21.10.2024</v>
      </c>
      <c r="J213">
        <f>(bitcoin_futures!M217-bitcoin_futures!M216)/bitcoin_futures!M216</f>
        <v>-1.4465363087882533E-2</v>
      </c>
      <c r="K213" s="3">
        <f>(bitcoin_futures!N217-bitcoin_futures!N216)/bitcoin_futures!N216</f>
        <v>-1.462536023054755E-2</v>
      </c>
      <c r="L213">
        <f>(bitcoin_futures!O217-bitcoin_futures!O216)/bitcoin_futures!O216</f>
        <v>-1.4600629831090752E-2</v>
      </c>
      <c r="M213">
        <f>(bitcoin_futures!P217-bitcoin_futures!P216)/bitcoin_futures!P216</f>
        <v>-1.4348629066628782E-2</v>
      </c>
      <c r="N213">
        <f>(bitcoin_futures!Q217-bitcoin_futures!Q216)/bitcoin_futures!Q216</f>
        <v>-1.4248430556535232E-2</v>
      </c>
      <c r="Q213">
        <f t="shared" si="9"/>
        <v>-1.462536023054755E-2</v>
      </c>
      <c r="S213">
        <f>bitcoin_futures!N216*$T$2</f>
        <v>34700</v>
      </c>
    </row>
    <row r="214" spans="1:19">
      <c r="A214" t="str">
        <f>bitcoin_futures!A218</f>
        <v>22.10.2024</v>
      </c>
      <c r="J214">
        <f>(bitcoin_futures!M218-bitcoin_futures!M217)/bitcoin_futures!M217</f>
        <v>-4.4254314795692581E-3</v>
      </c>
      <c r="K214" s="3">
        <f>(bitcoin_futures!N218-bitcoin_futures!N217)/bitcoin_futures!N217</f>
        <v>-4.3138115083717187E-3</v>
      </c>
      <c r="L214">
        <f>(bitcoin_futures!O218-bitcoin_futures!O217)/bitcoin_futures!O217</f>
        <v>-4.1400348634514821E-3</v>
      </c>
      <c r="M214">
        <f>(bitcoin_futures!P218-bitcoin_futures!P217)/bitcoin_futures!P217</f>
        <v>-4.5402133179590657E-3</v>
      </c>
      <c r="N214">
        <f>(bitcoin_futures!Q218-bitcoin_futures!Q217)/bitcoin_futures!Q217</f>
        <v>-4.5080500894454385E-3</v>
      </c>
      <c r="Q214">
        <f t="shared" si="9"/>
        <v>-4.3138115083717187E-3</v>
      </c>
      <c r="S214">
        <f>bitcoin_futures!N217*$T$2</f>
        <v>34192.5</v>
      </c>
    </row>
    <row r="215" spans="1:19">
      <c r="A215" t="str">
        <f>bitcoin_futures!A219</f>
        <v>23.10.2024</v>
      </c>
      <c r="J215">
        <f>(bitcoin_futures!M219-bitcoin_futures!M218)/bitcoin_futures!M218</f>
        <v>-1.6743221217958217E-2</v>
      </c>
      <c r="K215" s="3">
        <f>(bitcoin_futures!N219-bitcoin_futures!N218)/bitcoin_futures!N218</f>
        <v>-1.7109707739756206E-2</v>
      </c>
      <c r="L215">
        <f>(bitcoin_futures!O219-bitcoin_futures!O218)/bitcoin_futures!O218</f>
        <v>-1.713952301072132E-2</v>
      </c>
      <c r="M215">
        <f>(bitcoin_futures!P219-bitcoin_futures!P218)/bitcoin_futures!P218</f>
        <v>-1.6940563237529863E-2</v>
      </c>
      <c r="N215">
        <f>(bitcoin_futures!Q219-bitcoin_futures!Q218)/bitcoin_futures!Q218</f>
        <v>-1.6460609545715928E-2</v>
      </c>
      <c r="Q215">
        <f t="shared" si="9"/>
        <v>-1.7109707739756206E-2</v>
      </c>
      <c r="S215">
        <f>bitcoin_futures!N218*$T$2</f>
        <v>34045</v>
      </c>
    </row>
    <row r="216" spans="1:19">
      <c r="A216" t="str">
        <f>bitcoin_futures!A220</f>
        <v>24.10.2024</v>
      </c>
      <c r="J216">
        <f>(bitcoin_futures!M220-bitcoin_futures!M219)/bitcoin_futures!M219</f>
        <v>2.7953586497890294E-2</v>
      </c>
      <c r="K216" s="3">
        <f>(bitcoin_futures!N220-bitcoin_futures!N219)/bitcoin_futures!N219</f>
        <v>2.861412028389989E-2</v>
      </c>
      <c r="L216">
        <f>(bitcoin_futures!O220-bitcoin_futures!O219)/bitcoin_futures!O219</f>
        <v>2.9088750371029978E-2</v>
      </c>
      <c r="M216">
        <f>(bitcoin_futures!P220-bitcoin_futures!P219)/bitcoin_futures!P219</f>
        <v>2.9678179541939759E-2</v>
      </c>
      <c r="N216">
        <f>(bitcoin_futures!Q220-bitcoin_futures!Q219)/bitcoin_futures!Q219</f>
        <v>2.9598772199079148E-2</v>
      </c>
      <c r="Q216">
        <f t="shared" si="9"/>
        <v>2.861412028389989E-2</v>
      </c>
      <c r="S216">
        <f>bitcoin_futures!N219*$T$2</f>
        <v>33462.5</v>
      </c>
    </row>
    <row r="217" spans="1:19">
      <c r="A217" t="str">
        <f>bitcoin_futures!A221</f>
        <v>25.10.2024</v>
      </c>
      <c r="J217">
        <f>(bitcoin_futures!M221-bitcoin_futures!M220)/bitcoin_futures!M220</f>
        <v>3.1591292237777616E-3</v>
      </c>
      <c r="K217" s="3">
        <f>(bitcoin_futures!N221-bitcoin_futures!N220)/bitcoin_futures!N220</f>
        <v>-2.258861127251598E-2</v>
      </c>
      <c r="L217">
        <f>(bitcoin_futures!O221-bitcoin_futures!O220)/bitcoin_futures!O220</f>
        <v>-2.2786270550908566E-2</v>
      </c>
      <c r="M217">
        <f>(bitcoin_futures!P221-bitcoin_futures!P220)/bitcoin_futures!P220</f>
        <v>-2.2886568445143755E-2</v>
      </c>
      <c r="N217">
        <f>(bitcoin_futures!Q221-bitcoin_futures!Q220)/bitcoin_futures!Q220</f>
        <v>-2.3140261215218626E-2</v>
      </c>
      <c r="Q217">
        <f t="shared" si="9"/>
        <v>-2.258861127251598E-2</v>
      </c>
      <c r="S217">
        <f>bitcoin_futures!N220*$T$2</f>
        <v>34420</v>
      </c>
    </row>
    <row r="218" spans="1:19">
      <c r="A218" t="str">
        <f>bitcoin_futures!A222</f>
        <v>28.10.2024</v>
      </c>
      <c r="K218" s="3">
        <f>(bitcoin_futures!N222-bitcoin_futures!N221)/bitcoin_futures!N221</f>
        <v>4.4809392881028462E-2</v>
      </c>
      <c r="L218">
        <f>(bitcoin_futures!O222-bitcoin_futures!O221)/bitcoin_futures!O221</f>
        <v>4.479043683589138E-2</v>
      </c>
      <c r="M218">
        <f>(bitcoin_futures!P222-bitcoin_futures!P221)/bitcoin_futures!P221</f>
        <v>4.4576196750109792E-2</v>
      </c>
      <c r="N218">
        <f>(bitcoin_futures!Q222-bitcoin_futures!Q221)/bitcoin_futures!Q221</f>
        <v>4.3888969626507776E-2</v>
      </c>
      <c r="Q218">
        <f t="shared" si="9"/>
        <v>4.4809392881028462E-2</v>
      </c>
      <c r="S218">
        <f>bitcoin_futures!N221*$T$2</f>
        <v>33642.5</v>
      </c>
    </row>
    <row r="219" spans="1:19">
      <c r="A219" t="str">
        <f>bitcoin_futures!A223</f>
        <v>29.10.2024</v>
      </c>
      <c r="K219" s="3">
        <f>(bitcoin_futures!N223-bitcoin_futures!N222)/bitcoin_futures!N222</f>
        <v>4.3243243243243246E-2</v>
      </c>
      <c r="L219">
        <f>(bitcoin_futures!O223-bitcoin_futures!O222)/bitcoin_futures!O222</f>
        <v>4.3364644395790665E-2</v>
      </c>
      <c r="M219">
        <f>(bitcoin_futures!P223-bitcoin_futures!P222)/bitcoin_futures!P222</f>
        <v>4.3654964613551957E-2</v>
      </c>
      <c r="N219">
        <f>(bitcoin_futures!Q223-bitcoin_futures!Q222)/bitcoin_futures!Q222</f>
        <v>4.3923151886398441E-2</v>
      </c>
      <c r="Q219">
        <f t="shared" si="9"/>
        <v>4.3243243243243246E-2</v>
      </c>
      <c r="S219">
        <f>bitcoin_futures!N222*$T$2</f>
        <v>35150</v>
      </c>
    </row>
    <row r="220" spans="1:19">
      <c r="A220" t="str">
        <f>bitcoin_futures!A224</f>
        <v>30.10.2024</v>
      </c>
      <c r="K220" s="3">
        <f>(bitcoin_futures!N224-bitcoin_futures!N223)/bitcoin_futures!N223</f>
        <v>-1.0976274884101446E-2</v>
      </c>
      <c r="L220">
        <f>(bitcoin_futures!O224-bitcoin_futures!O223)/bitcoin_futures!O223</f>
        <v>-1.0898260339809111E-2</v>
      </c>
      <c r="M220">
        <f>(bitcoin_futures!P224-bitcoin_futures!P223)/bitcoin_futures!P223</f>
        <v>-1.0876863166375721E-2</v>
      </c>
      <c r="N220">
        <f>(bitcoin_futures!Q224-bitcoin_futures!Q223)/bitcoin_futures!Q223</f>
        <v>-1.0935520437420817E-2</v>
      </c>
      <c r="Q220">
        <f t="shared" si="9"/>
        <v>-1.0976274884101446E-2</v>
      </c>
      <c r="S220">
        <f>bitcoin_futures!N223*$T$2</f>
        <v>36670</v>
      </c>
    </row>
    <row r="221" spans="1:19">
      <c r="A221" t="str">
        <f>bitcoin_futures!A225</f>
        <v>31.10.2024</v>
      </c>
      <c r="K221" s="3">
        <f>(bitcoin_futures!N225-bitcoin_futures!N224)/bitcoin_futures!N224</f>
        <v>-2.8537947197904461E-2</v>
      </c>
      <c r="L221">
        <f>(bitcoin_futures!O225-bitcoin_futures!O224)/bitcoin_futures!O224</f>
        <v>-2.8469750889679714E-2</v>
      </c>
      <c r="M221">
        <f>(bitcoin_futures!P225-bitcoin_futures!P224)/bitcoin_futures!P224</f>
        <v>-2.8373608471354873E-2</v>
      </c>
      <c r="N221">
        <f>(bitcoin_futures!Q225-bitcoin_futures!Q224)/bitcoin_futures!Q224</f>
        <v>-2.8045574057843997E-2</v>
      </c>
      <c r="Q221">
        <f t="shared" si="9"/>
        <v>-2.8537947197904461E-2</v>
      </c>
      <c r="S221">
        <f>bitcoin_futures!N224*$T$2</f>
        <v>36267.5</v>
      </c>
    </row>
    <row r="222" spans="1:19">
      <c r="A222" t="str">
        <f>bitcoin_futures!A226</f>
        <v>01.11.2024</v>
      </c>
      <c r="K222" s="3">
        <f>(bitcoin_futures!N226-bitcoin_futures!N225)/bitcoin_futures!N225</f>
        <v>-1.0430710281700135E-2</v>
      </c>
      <c r="L222">
        <f>(bitcoin_futures!O226-bitcoin_futures!O225)/bitcoin_futures!O225</f>
        <v>-1.0495914342068188E-2</v>
      </c>
      <c r="M222">
        <f>(bitcoin_futures!P226-bitcoin_futures!P225)/bitcoin_futures!P225</f>
        <v>-1.0549112756741651E-2</v>
      </c>
      <c r="N222">
        <f>(bitcoin_futures!Q226-bitcoin_futures!Q225)/bitcoin_futures!Q225</f>
        <v>-1.0751196504127073E-2</v>
      </c>
      <c r="Q222">
        <f t="shared" si="9"/>
        <v>-1.0430710281700135E-2</v>
      </c>
      <c r="S222">
        <f>bitcoin_futures!N225*$T$2</f>
        <v>35232.5</v>
      </c>
    </row>
    <row r="223" spans="1:19">
      <c r="A223" t="str">
        <f>bitcoin_futures!A227</f>
        <v>04.11.2024</v>
      </c>
      <c r="K223" s="3">
        <f>(bitcoin_futures!N227-bitcoin_futures!N226)/bitcoin_futures!N226</f>
        <v>-2.9399110856159472E-2</v>
      </c>
      <c r="L223">
        <f>(bitcoin_futures!O227-bitcoin_futures!O226)/bitcoin_futures!O226</f>
        <v>-2.9401295650316794E-2</v>
      </c>
      <c r="M223">
        <f>(bitcoin_futures!P227-bitcoin_futures!P226)/bitcoin_futures!P226</f>
        <v>-2.9301701616889077E-2</v>
      </c>
      <c r="N223">
        <f>(bitcoin_futures!Q227-bitcoin_futures!Q226)/bitcoin_futures!Q226</f>
        <v>-2.9168419576496987E-2</v>
      </c>
      <c r="Q223">
        <f t="shared" si="9"/>
        <v>-2.9399110856159472E-2</v>
      </c>
      <c r="S223">
        <f>bitcoin_futures!N226*$T$2</f>
        <v>34865</v>
      </c>
    </row>
    <row r="224" spans="1:19">
      <c r="A224" t="str">
        <f>bitcoin_futures!A228</f>
        <v>05.11.2024</v>
      </c>
      <c r="K224" s="3">
        <f>(bitcoin_futures!N228-bitcoin_futures!N227)/bitcoin_futures!N227</f>
        <v>3.2210401891252953E-2</v>
      </c>
      <c r="L224">
        <f>(bitcoin_futures!O228-bitcoin_futures!O227)/bitcoin_futures!O227</f>
        <v>3.2272260525157692E-2</v>
      </c>
      <c r="M224">
        <f>(bitcoin_futures!P228-bitcoin_futures!P227)/bitcoin_futures!P227</f>
        <v>3.2077393075356418E-2</v>
      </c>
      <c r="N224">
        <f>(bitcoin_futures!Q228-bitcoin_futures!Q227)/bitcoin_futures!Q227</f>
        <v>3.1994799942221583E-2</v>
      </c>
      <c r="Q224">
        <f t="shared" si="9"/>
        <v>3.2210401891252953E-2</v>
      </c>
      <c r="S224">
        <f>bitcoin_futures!N227*$T$2</f>
        <v>33840</v>
      </c>
    </row>
    <row r="225" spans="1:19">
      <c r="A225" t="str">
        <f>bitcoin_futures!A229</f>
        <v>06.11.2024</v>
      </c>
      <c r="K225" s="3">
        <f>(bitcoin_futures!N229-bitcoin_futures!N228)/bitcoin_futures!N228</f>
        <v>0.10041511594617807</v>
      </c>
      <c r="L225">
        <f>(bitcoin_futures!O229-bitcoin_futures!O228)/bitcoin_futures!O228</f>
        <v>0.10039789683103595</v>
      </c>
      <c r="M225">
        <f>(bitcoin_futures!P229-bitcoin_futures!P228)/bitcoin_futures!P228</f>
        <v>0.10050038762421594</v>
      </c>
      <c r="N225">
        <f>(bitcoin_futures!Q229-bitcoin_futures!Q228)/bitcoin_futures!Q228</f>
        <v>0.10021695010147666</v>
      </c>
      <c r="Q225">
        <f t="shared" si="9"/>
        <v>0.10041511594617807</v>
      </c>
      <c r="S225">
        <f>bitcoin_futures!N228*$T$2</f>
        <v>34930</v>
      </c>
    </row>
    <row r="226" spans="1:19">
      <c r="A226" t="str">
        <f>bitcoin_futures!A230</f>
        <v>07.11.2024</v>
      </c>
      <c r="K226" s="3">
        <f>(bitcoin_futures!N230-bitcoin_futures!N229)/bitcoin_futures!N229</f>
        <v>3.9674796747967483E-3</v>
      </c>
      <c r="L226">
        <f>(bitcoin_futures!O230-bitcoin_futures!O229)/bitcoin_futures!O229</f>
        <v>4.0033576548072578E-3</v>
      </c>
      <c r="M226">
        <f>(bitcoin_futures!P230-bitcoin_futures!P229)/bitcoin_futures!P229</f>
        <v>3.9705411463336537E-3</v>
      </c>
      <c r="N226">
        <f>(bitcoin_futures!Q230-bitcoin_futures!Q229)/bitcoin_futures!Q229</f>
        <v>3.8801602951466191E-3</v>
      </c>
      <c r="Q226">
        <f t="shared" si="9"/>
        <v>3.9674796747967483E-3</v>
      </c>
      <c r="S226">
        <f>bitcoin_futures!N229*$T$2</f>
        <v>38437.5</v>
      </c>
    </row>
    <row r="227" spans="1:19">
      <c r="A227" t="str">
        <f>bitcoin_futures!A231</f>
        <v>08.11.2024</v>
      </c>
      <c r="K227" s="3">
        <f>(bitcoin_futures!N231-bitcoin_futures!N230)/bitcoin_futures!N230</f>
        <v>2.3322104172065301E-3</v>
      </c>
      <c r="L227">
        <f>(bitcoin_futures!O231-bitcoin_futures!O230)/bitcoin_futures!O230</f>
        <v>2.4438870666923917E-3</v>
      </c>
      <c r="M227">
        <f>(bitcoin_futures!P231-bitcoin_futures!P230)/bitcoin_futures!P230</f>
        <v>2.6790840084199782E-3</v>
      </c>
      <c r="N227">
        <f>(bitcoin_futures!Q231-bitcoin_futures!Q230)/bitcoin_futures!Q230</f>
        <v>2.9147129641363578E-3</v>
      </c>
      <c r="Q227">
        <f t="shared" si="9"/>
        <v>2.3322104172065301E-3</v>
      </c>
      <c r="S227">
        <f>bitcoin_futures!N230*$T$2</f>
        <v>38590</v>
      </c>
    </row>
    <row r="228" spans="1:19">
      <c r="A228" t="str">
        <f>bitcoin_futures!A232</f>
        <v>11.11.2024</v>
      </c>
      <c r="K228" s="3">
        <f>(bitcoin_futures!N232-bitcoin_futures!N231)/bitcoin_futures!N231</f>
        <v>0.13411323681489143</v>
      </c>
      <c r="L228">
        <f>(bitcoin_futures!O232-bitcoin_futures!O231)/bitcoin_futures!O231</f>
        <v>0.13447103355360235</v>
      </c>
      <c r="M228">
        <f>(bitcoin_futures!P232-bitcoin_futures!P231)/bitcoin_futures!P231</f>
        <v>0.13461416120618361</v>
      </c>
      <c r="N228">
        <f>(bitcoin_futures!Q232-bitcoin_futures!Q231)/bitcoin_futures!Q231</f>
        <v>0.13495072024260804</v>
      </c>
      <c r="Q228">
        <f t="shared" si="9"/>
        <v>0.13411323681489143</v>
      </c>
      <c r="S228">
        <f>bitcoin_futures!N231*$T$2</f>
        <v>38680</v>
      </c>
    </row>
    <row r="229" spans="1:19">
      <c r="A229" t="str">
        <f>bitcoin_futures!A233</f>
        <v>12.11.2024</v>
      </c>
      <c r="K229" s="3">
        <f>(bitcoin_futures!N233-bitcoin_futures!N232)/bitcoin_futures!N232</f>
        <v>2.6842195247050778E-2</v>
      </c>
      <c r="L229">
        <f>(bitcoin_futures!O233-bitcoin_futures!O232)/bitcoin_futures!O232</f>
        <v>2.7314369733642482E-2</v>
      </c>
      <c r="M229">
        <f>(bitcoin_futures!P233-bitcoin_futures!P232)/bitcoin_futures!P232</f>
        <v>2.7754415475189236E-2</v>
      </c>
      <c r="N229">
        <f>(bitcoin_futures!Q233-bitcoin_futures!Q232)/bitcoin_futures!Q232</f>
        <v>2.7833444667112003E-2</v>
      </c>
      <c r="Q229">
        <f t="shared" si="9"/>
        <v>2.6842195247050778E-2</v>
      </c>
      <c r="S229">
        <f>bitcoin_futures!N232*$T$2</f>
        <v>43867.5</v>
      </c>
    </row>
    <row r="230" spans="1:19">
      <c r="A230" t="str">
        <f>bitcoin_futures!A234</f>
        <v>13.11.2024</v>
      </c>
      <c r="K230" s="3">
        <f>(bitcoin_futures!N234-bitcoin_futures!N233)/bitcoin_futures!N233</f>
        <v>1.8315018315018315E-3</v>
      </c>
      <c r="L230">
        <f>(bitcoin_futures!O234-bitcoin_futures!O233)/bitcoin_futures!O233</f>
        <v>2.1468677749642189E-3</v>
      </c>
      <c r="M230">
        <f>(bitcoin_futures!P234-bitcoin_futures!P233)/bitcoin_futures!P233</f>
        <v>2.2913256955810145E-3</v>
      </c>
      <c r="N230">
        <f>(bitcoin_futures!Q234-bitcoin_futures!Q233)/bitcoin_futures!Q233</f>
        <v>2.4371750433275561E-3</v>
      </c>
      <c r="Q230">
        <f t="shared" si="9"/>
        <v>1.8315018315018315E-3</v>
      </c>
      <c r="S230">
        <f>bitcoin_futures!N233*$T$2</f>
        <v>45045</v>
      </c>
    </row>
    <row r="231" spans="1:19">
      <c r="A231" t="str">
        <f>bitcoin_futures!A235</f>
        <v>14.11.2024</v>
      </c>
      <c r="K231" s="3">
        <f>(bitcoin_futures!N235-bitcoin_futures!N234)/bitcoin_futures!N234</f>
        <v>-2.5871142872971025E-2</v>
      </c>
      <c r="L231">
        <f>(bitcoin_futures!O235-bitcoin_futures!O234)/bitcoin_futures!O234</f>
        <v>-2.5762153254600385E-2</v>
      </c>
      <c r="M231">
        <f>(bitcoin_futures!P235-bitcoin_futures!P234)/bitcoin_futures!P234</f>
        <v>-2.5745699978227739E-2</v>
      </c>
      <c r="N231">
        <f>(bitcoin_futures!Q235-bitcoin_futures!Q234)/bitcoin_futures!Q234</f>
        <v>-2.5501107569290617E-2</v>
      </c>
      <c r="Q231">
        <f t="shared" si="9"/>
        <v>-2.5871142872971025E-2</v>
      </c>
      <c r="S231">
        <f>bitcoin_futures!N234*$T$2</f>
        <v>45127.5</v>
      </c>
    </row>
    <row r="232" spans="1:19">
      <c r="A232" t="str">
        <f>bitcoin_futures!A236</f>
        <v>15.11.2024</v>
      </c>
      <c r="K232" s="3">
        <f>(bitcoin_futures!N236-bitcoin_futures!N235)/bitcoin_futures!N235</f>
        <v>4.6235213830755233E-2</v>
      </c>
      <c r="L232">
        <f>(bitcoin_futures!O236-bitcoin_futures!O235)/bitcoin_futures!O235</f>
        <v>4.617726657645467E-2</v>
      </c>
      <c r="M232">
        <f>(bitcoin_futures!P236-bitcoin_futures!P235)/bitcoin_futures!P235</f>
        <v>4.5980222358790991E-2</v>
      </c>
      <c r="N232">
        <f>(bitcoin_futures!Q236-bitcoin_futures!Q235)/bitcoin_futures!Q235</f>
        <v>4.5572988856239949E-2</v>
      </c>
      <c r="Q232">
        <f t="shared" si="9"/>
        <v>4.6235213830755233E-2</v>
      </c>
      <c r="S232">
        <f>bitcoin_futures!O235*$T$2</f>
        <v>44340</v>
      </c>
    </row>
    <row r="233" spans="1:19">
      <c r="A233" t="str">
        <f>bitcoin_futures!A237</f>
        <v>18.11.2024</v>
      </c>
      <c r="K233">
        <f>(bitcoin_futures!N237-bitcoin_futures!N236)/bitcoin_futures!N236</f>
        <v>8.1535032885796598E-4</v>
      </c>
      <c r="L233" s="3">
        <f>(bitcoin_futures!O237-bitcoin_futures!O236)/bitcoin_futures!O236</f>
        <v>8.6230126650498518E-4</v>
      </c>
      <c r="M233">
        <f>(bitcoin_futures!P237-bitcoin_futures!P236)/bitcoin_futures!P236</f>
        <v>1.1750881316098707E-3</v>
      </c>
      <c r="N233">
        <f>(bitcoin_futures!Q237-bitcoin_futures!Q236)/bitcoin_futures!Q236</f>
        <v>1.325627021581208E-3</v>
      </c>
      <c r="Q233">
        <f t="shared" ref="Q233:Q252" si="10">L233</f>
        <v>8.6230126650498518E-4</v>
      </c>
      <c r="S233">
        <f>bitcoin_futures!O236*$T$2</f>
        <v>46387.5</v>
      </c>
    </row>
    <row r="234" spans="1:19">
      <c r="A234" t="str">
        <f>bitcoin_futures!A238</f>
        <v>19.11.2024</v>
      </c>
      <c r="K234">
        <f>(bitcoin_futures!N238-bitcoin_futures!N237)/bitcoin_futures!N237</f>
        <v>1.0862480990658266E-2</v>
      </c>
      <c r="L234" s="3">
        <f>(bitcoin_futures!O238-bitcoin_futures!O237)/bitcoin_futures!O237</f>
        <v>1.1361800656938236E-2</v>
      </c>
      <c r="M234">
        <f>(bitcoin_futures!P238-bitcoin_futures!P237)/bitcoin_futures!P237</f>
        <v>1.1416986769099444E-2</v>
      </c>
      <c r="N234">
        <f>(bitcoin_futures!Q238-bitcoin_futures!Q237)/bitcoin_futures!Q237</f>
        <v>1.1491209489514933E-2</v>
      </c>
      <c r="Q234">
        <f t="shared" si="10"/>
        <v>1.1361800656938236E-2</v>
      </c>
      <c r="S234">
        <f>bitcoin_futures!O237*$T$2</f>
        <v>46427.5</v>
      </c>
    </row>
    <row r="235" spans="1:19">
      <c r="A235" t="str">
        <f>bitcoin_futures!A239</f>
        <v>20.11.2024</v>
      </c>
      <c r="K235">
        <f>(bitcoin_futures!N239-bitcoin_futures!N238)/bitcoin_futures!N238</f>
        <v>1.8052869116698903E-2</v>
      </c>
      <c r="L235" s="3">
        <f>(bitcoin_futures!O239-bitcoin_futures!O238)/bitcoin_futures!O238</f>
        <v>1.8315408369715687E-2</v>
      </c>
      <c r="M235">
        <f>(bitcoin_futures!P239-bitcoin_futures!P238)/bitcoin_futures!P238</f>
        <v>1.85673594260998E-2</v>
      </c>
      <c r="N235">
        <f>(bitcoin_futures!Q239-bitcoin_futures!Q238)/bitcoin_futures!Q238</f>
        <v>1.9004240615674572E-2</v>
      </c>
      <c r="Q235">
        <f t="shared" si="10"/>
        <v>1.8315408369715687E-2</v>
      </c>
      <c r="S235">
        <f>bitcoin_futures!O238*$T$2</f>
        <v>46955</v>
      </c>
    </row>
    <row r="236" spans="1:19">
      <c r="A236" t="str">
        <f>bitcoin_futures!A240</f>
        <v>21.11.2024</v>
      </c>
      <c r="K236">
        <f>(bitcoin_futures!N240-bitcoin_futures!N239)/bitcoin_futures!N239</f>
        <v>4.2168038843149673E-2</v>
      </c>
      <c r="L236" s="3">
        <f>(bitcoin_futures!O240-bitcoin_futures!O239)/bitcoin_futures!O239</f>
        <v>4.2559866150789501E-2</v>
      </c>
      <c r="M236">
        <f>(bitcoin_futures!P240-bitcoin_futures!P239)/bitcoin_futures!P239</f>
        <v>4.2931123770067324E-2</v>
      </c>
      <c r="N236">
        <f>(bitcoin_futures!Q240-bitcoin_futures!Q239)/bitcoin_futures!Q239</f>
        <v>4.2951089190300044E-2</v>
      </c>
      <c r="Q236">
        <f t="shared" si="10"/>
        <v>4.2559866150789501E-2</v>
      </c>
      <c r="S236">
        <f>bitcoin_futures!O239*$T$2</f>
        <v>47815</v>
      </c>
    </row>
    <row r="237" spans="1:19">
      <c r="A237" t="str">
        <f>bitcoin_futures!A241</f>
        <v>22.11.2024</v>
      </c>
      <c r="K237">
        <f>(bitcoin_futures!N241-bitcoin_futures!N240)/bitcoin_futures!N240</f>
        <v>7.596090545399301E-3</v>
      </c>
      <c r="L237" s="3">
        <f>(bitcoin_futures!O241-bitcoin_futures!O240)/bitcoin_futures!O240</f>
        <v>8.0240722166499499E-3</v>
      </c>
      <c r="M237">
        <f>(bitcoin_futures!P241-bitcoin_futures!P240)/bitcoin_futures!P240</f>
        <v>8.4909876359302843E-3</v>
      </c>
      <c r="N237">
        <f>(bitcoin_futures!Q241-bitcoin_futures!Q240)/bitcoin_futures!Q240</f>
        <v>8.6699507389162555E-3</v>
      </c>
      <c r="Q237">
        <f t="shared" si="10"/>
        <v>8.0240722166499499E-3</v>
      </c>
      <c r="S237">
        <f>bitcoin_futures!O240*$T$2</f>
        <v>49850</v>
      </c>
    </row>
    <row r="238" spans="1:19">
      <c r="A238" t="str">
        <f>bitcoin_futures!A242</f>
        <v>25.11.2024</v>
      </c>
      <c r="K238">
        <f>(bitcoin_futures!N242-bitcoin_futures!N241)/bitcoin_futures!N241</f>
        <v>-4.563502035482736E-2</v>
      </c>
      <c r="L238" s="3">
        <f>(bitcoin_futures!O242-bitcoin_futures!O241)/bitcoin_futures!O241</f>
        <v>-4.592039800995025E-2</v>
      </c>
      <c r="M238">
        <f>(bitcoin_futures!P242-bitcoin_futures!P241)/bitcoin_futures!P241</f>
        <v>-4.6381093057607091E-2</v>
      </c>
      <c r="N238">
        <f>(bitcoin_futures!Q242-bitcoin_futures!Q241)/bitcoin_futures!Q241</f>
        <v>-4.6298105098652079E-2</v>
      </c>
      <c r="Q238">
        <f t="shared" si="10"/>
        <v>-4.592039800995025E-2</v>
      </c>
      <c r="S238">
        <f>bitcoin_futures!O241*$T$2</f>
        <v>50250</v>
      </c>
    </row>
    <row r="239" spans="1:19">
      <c r="A239" t="str">
        <f>bitcoin_futures!A243</f>
        <v>26.11.2024</v>
      </c>
      <c r="K239">
        <f>(bitcoin_futures!N243-bitcoin_futures!N242)/bitcoin_futures!N242</f>
        <v>-4.1603033335088732E-2</v>
      </c>
      <c r="L239" s="3">
        <f>(bitcoin_futures!O243-bitcoin_futures!O242)/bitcoin_futures!O242</f>
        <v>-4.1247327527767635E-2</v>
      </c>
      <c r="M239">
        <f>(bitcoin_futures!P243-bitcoin_futures!P242)/bitcoin_futures!P242</f>
        <v>-4.0530772408095828E-2</v>
      </c>
      <c r="N239">
        <f>(bitcoin_futures!Q243-bitcoin_futures!Q242)/bitcoin_futures!Q242</f>
        <v>-4.0301106104055712E-2</v>
      </c>
      <c r="Q239">
        <f t="shared" si="10"/>
        <v>-4.1247327527767635E-2</v>
      </c>
      <c r="S239">
        <f>bitcoin_futures!O242*$T$2</f>
        <v>47942.5</v>
      </c>
    </row>
    <row r="240" spans="1:19">
      <c r="A240" t="str">
        <f>bitcoin_futures!A244</f>
        <v>27.11.2024</v>
      </c>
      <c r="K240">
        <f>(bitcoin_futures!N244-bitcoin_futures!N243)/bitcoin_futures!N243</f>
        <v>6.3629869773064451E-2</v>
      </c>
      <c r="L240" s="3">
        <f>(bitcoin_futures!O244-bitcoin_futures!O243)/bitcoin_futures!O243</f>
        <v>6.5430218644620911E-2</v>
      </c>
      <c r="M240">
        <f>(bitcoin_futures!P244-bitcoin_futures!P243)/bitcoin_futures!P243</f>
        <v>6.6566216434375505E-2</v>
      </c>
      <c r="N240">
        <f>(bitcoin_futures!Q244-bitcoin_futures!Q243)/bitcoin_futures!Q243</f>
        <v>6.6912117816551944E-2</v>
      </c>
      <c r="Q240">
        <f t="shared" si="10"/>
        <v>6.5430218644620911E-2</v>
      </c>
      <c r="S240">
        <f>bitcoin_futures!O243*$T$2</f>
        <v>45965</v>
      </c>
    </row>
    <row r="241" spans="1:19">
      <c r="A241" t="str">
        <f>bitcoin_futures!A245</f>
        <v>28.11.2024</v>
      </c>
      <c r="K241">
        <f>(bitcoin_futures!N245-bitcoin_futures!N244)/bitcoin_futures!N244</f>
        <v>0</v>
      </c>
      <c r="L241" s="3">
        <f>(bitcoin_futures!O245-bitcoin_futures!O244)/bitcoin_futures!O244</f>
        <v>0</v>
      </c>
      <c r="M241">
        <f>(bitcoin_futures!P245-bitcoin_futures!P244)/bitcoin_futures!P244</f>
        <v>0</v>
      </c>
      <c r="N241">
        <f>(bitcoin_futures!Q245-bitcoin_futures!Q244)/bitcoin_futures!Q244</f>
        <v>0</v>
      </c>
      <c r="Q241">
        <f t="shared" si="10"/>
        <v>0</v>
      </c>
      <c r="S241">
        <f>bitcoin_futures!O244*$T$2</f>
        <v>48972.5</v>
      </c>
    </row>
    <row r="242" spans="1:19">
      <c r="A242" t="str">
        <f>bitcoin_futures!A246</f>
        <v>29.11.2024</v>
      </c>
      <c r="K242">
        <f>(bitcoin_futures!N246-bitcoin_futures!N245)/bitcoin_futures!N245</f>
        <v>1.6064472800537303E-2</v>
      </c>
      <c r="L242" s="3">
        <f>(bitcoin_futures!O246-bitcoin_futures!O245)/bitcoin_futures!O245</f>
        <v>4.2881208841696874E-3</v>
      </c>
      <c r="M242">
        <f>(bitcoin_futures!P246-bitcoin_futures!P245)/bitcoin_futures!P245</f>
        <v>6.3572149344096876E-3</v>
      </c>
      <c r="N242">
        <f>(bitcoin_futures!Q246-bitcoin_futures!Q245)/bitcoin_futures!Q245</f>
        <v>6.9017254313578393E-3</v>
      </c>
      <c r="Q242">
        <f t="shared" si="10"/>
        <v>4.2881208841696874E-3</v>
      </c>
      <c r="S242">
        <f>bitcoin_futures!O245*$T$2</f>
        <v>48972.5</v>
      </c>
    </row>
    <row r="243" spans="1:19">
      <c r="A243" t="str">
        <f>bitcoin_futures!A247</f>
        <v>02.12.2024</v>
      </c>
      <c r="L243" s="3">
        <f>(bitcoin_futures!O247-bitcoin_futures!O246)/bitcoin_futures!O246</f>
        <v>-1.7587556549585728E-2</v>
      </c>
      <c r="M243">
        <f>(bitcoin_futures!P247-bitcoin_futures!P246)/bitcoin_futures!P246</f>
        <v>-1.799859620976637E-2</v>
      </c>
      <c r="N243">
        <f>(bitcoin_futures!Q247-bitcoin_futures!Q246)/bitcoin_futures!Q246</f>
        <v>-1.753340287090846E-2</v>
      </c>
      <c r="Q243">
        <f t="shared" si="10"/>
        <v>-1.7587556549585728E-2</v>
      </c>
      <c r="S243">
        <f>bitcoin_futures!O246*$T$2</f>
        <v>49182.5</v>
      </c>
    </row>
    <row r="244" spans="1:19">
      <c r="A244" t="str">
        <f>bitcoin_futures!A248</f>
        <v>03.12.2024</v>
      </c>
      <c r="L244" s="3">
        <f>(bitcoin_futures!O248-bitcoin_futures!O247)/bitcoin_futures!O247</f>
        <v>-1.034821751953226E-3</v>
      </c>
      <c r="M244">
        <f>(bitcoin_futures!P248-bitcoin_futures!P247)/bitcoin_futures!P247</f>
        <v>-9.7003114310512074E-4</v>
      </c>
      <c r="N244">
        <f>(bitcoin_futures!Q248-bitcoin_futures!Q247)/bitcoin_futures!Q247</f>
        <v>-1.3144590495449949E-3</v>
      </c>
      <c r="Q244">
        <f t="shared" si="10"/>
        <v>-1.034821751953226E-3</v>
      </c>
      <c r="S244">
        <f>bitcoin_futures!O247*$T$2</f>
        <v>48317.5</v>
      </c>
    </row>
    <row r="245" spans="1:19">
      <c r="A245" t="str">
        <f>bitcoin_futures!A249</f>
        <v>04.12.2024</v>
      </c>
      <c r="L245" s="3">
        <f>(bitcoin_futures!O249-bitcoin_futures!O248)/bitcoin_futures!O248</f>
        <v>3.5013207644895634E-2</v>
      </c>
      <c r="M245">
        <f>(bitcoin_futures!P249-bitcoin_futures!P248)/bitcoin_futures!P248</f>
        <v>3.4546197874080128E-2</v>
      </c>
      <c r="N245">
        <f>(bitcoin_futures!Q249-bitcoin_futures!Q248)/bitcoin_futures!Q248</f>
        <v>3.4423407917383818E-2</v>
      </c>
      <c r="Q245">
        <f t="shared" si="10"/>
        <v>3.5013207644895634E-2</v>
      </c>
      <c r="S245">
        <f>bitcoin_futures!O248*$T$2</f>
        <v>48267.5</v>
      </c>
    </row>
    <row r="246" spans="1:19">
      <c r="A246" t="str">
        <f>bitcoin_futures!A250</f>
        <v>05.12.2024</v>
      </c>
      <c r="L246" s="3">
        <f>(bitcoin_futures!O250-bitcoin_futures!O249)/bitcoin_futures!O249</f>
        <v>-1.4011910123605065E-3</v>
      </c>
      <c r="M246">
        <f>(bitcoin_futures!P250-bitcoin_futures!P249)/bitcoin_futures!P249</f>
        <v>-1.3831258644536654E-3</v>
      </c>
      <c r="N246">
        <f>(bitcoin_futures!Q250-bitcoin_futures!Q249)/bitcoin_futures!Q249</f>
        <v>-1.1745130664578642E-3</v>
      </c>
      <c r="Q246">
        <f t="shared" si="10"/>
        <v>-1.4011910123605065E-3</v>
      </c>
      <c r="S246">
        <f>bitcoin_futures!O249*$T$2</f>
        <v>49957.5</v>
      </c>
    </row>
    <row r="247" spans="1:19">
      <c r="A247" t="str">
        <f>bitcoin_futures!A251</f>
        <v>06.12.2024</v>
      </c>
      <c r="L247" s="3">
        <f>(bitcoin_futures!O251-bitcoin_futures!O250)/bitcoin_futures!O250</f>
        <v>2.6659984966173892E-2</v>
      </c>
      <c r="M247">
        <f>(bitcoin_futures!P251-bitcoin_futures!P250)/bitcoin_futures!P250</f>
        <v>2.6612584091808469E-2</v>
      </c>
      <c r="N247">
        <f>(bitcoin_futures!Q251-bitcoin_futures!Q250)/bitcoin_futures!Q250</f>
        <v>2.6506614404703577E-2</v>
      </c>
      <c r="Q247">
        <f t="shared" si="10"/>
        <v>2.6659984966173892E-2</v>
      </c>
      <c r="S247">
        <f>bitcoin_futures!O250*$T$2</f>
        <v>49887.5</v>
      </c>
    </row>
    <row r="248" spans="1:19">
      <c r="A248" t="str">
        <f>bitcoin_futures!A252</f>
        <v>09.12.2024</v>
      </c>
      <c r="L248" s="3">
        <f>(bitcoin_futures!O252-bitcoin_futures!O251)/bitcoin_futures!O251</f>
        <v>-5.5108117342705133E-2</v>
      </c>
      <c r="M248">
        <f>(bitcoin_futures!P252-bitcoin_futures!P251)/bitcoin_futures!P251</f>
        <v>-5.4977353763129996E-2</v>
      </c>
      <c r="N248">
        <f>(bitcoin_futures!Q252-bitcoin_futures!Q251)/bitcoin_futures!Q251</f>
        <v>-5.5510476826881774E-2</v>
      </c>
      <c r="Q248">
        <f t="shared" si="10"/>
        <v>-5.5108117342705133E-2</v>
      </c>
      <c r="S248">
        <f>bitcoin_futures!O251*$T$2</f>
        <v>51217.5</v>
      </c>
    </row>
    <row r="249" spans="1:19">
      <c r="A249" t="str">
        <f>bitcoin_futures!A253</f>
        <v>10.12.2024</v>
      </c>
      <c r="L249" s="3">
        <f>(bitcoin_futures!O253-bitcoin_futures!O252)/bitcoin_futures!O252</f>
        <v>1.9113544787684679E-3</v>
      </c>
      <c r="M249">
        <f>(bitcoin_futures!P253-bitcoin_futures!P252)/bitcoin_futures!P252</f>
        <v>2.0394636210676591E-3</v>
      </c>
      <c r="N249">
        <f>(bitcoin_futures!Q253-bitcoin_futures!Q252)/bitcoin_futures!Q252</f>
        <v>1.9708914493632504E-3</v>
      </c>
      <c r="Q249">
        <f t="shared" si="10"/>
        <v>1.9113544787684679E-3</v>
      </c>
      <c r="S249">
        <f>bitcoin_futures!O252*$T$2</f>
        <v>48395</v>
      </c>
    </row>
    <row r="250" spans="1:19">
      <c r="A250" t="str">
        <f>bitcoin_futures!A254</f>
        <v>11.12.2024</v>
      </c>
      <c r="L250" s="3">
        <f>(bitcoin_futures!O254-bitcoin_futures!O253)/bitcoin_futures!O253</f>
        <v>5.336426914153132E-2</v>
      </c>
      <c r="M250">
        <f>(bitcoin_futures!P254-bitcoin_futures!P253)/bitcoin_futures!P253</f>
        <v>5.3681371800742887E-2</v>
      </c>
      <c r="N250">
        <f>(bitcoin_futures!Q254-bitcoin_futures!Q253)/bitcoin_futures!Q253</f>
        <v>5.3512886467947746E-2</v>
      </c>
      <c r="Q250">
        <f t="shared" si="10"/>
        <v>5.336426914153132E-2</v>
      </c>
      <c r="S250">
        <f>bitcoin_futures!O253*$T$2</f>
        <v>48487.5</v>
      </c>
    </row>
    <row r="251" spans="1:19">
      <c r="A251" t="str">
        <f>bitcoin_futures!A255</f>
        <v>12.12.2024</v>
      </c>
      <c r="L251" s="3">
        <f>(bitcoin_futures!O255-bitcoin_futures!O254)/bitcoin_futures!O254</f>
        <v>-1.7082721488007831E-2</v>
      </c>
      <c r="M251">
        <f>(bitcoin_futures!P255-bitcoin_futures!P254)/bitcoin_futures!P254</f>
        <v>-1.6515356384006183E-2</v>
      </c>
      <c r="N251">
        <f>(bitcoin_futures!Q255-bitcoin_futures!Q254)/bitcoin_futures!Q254</f>
        <v>-1.6181539639984682E-2</v>
      </c>
      <c r="Q251">
        <f t="shared" si="10"/>
        <v>-1.7082721488007831E-2</v>
      </c>
      <c r="S251">
        <f>bitcoin_futures!O254*$T$2</f>
        <v>51075</v>
      </c>
    </row>
    <row r="252" spans="1:19">
      <c r="A252" t="str">
        <f>bitcoin_futures!A256</f>
        <v>13.12.2024</v>
      </c>
      <c r="L252" s="3">
        <f>(bitcoin_futures!O256-bitcoin_futures!O255)/bitcoin_futures!O255</f>
        <v>1.8873562073601913E-2</v>
      </c>
      <c r="M252">
        <f>(bitcoin_futures!P256-bitcoin_futures!P255)/bitcoin_futures!P255</f>
        <v>1.9591475989394088E-2</v>
      </c>
      <c r="N252">
        <f>(bitcoin_futures!Q256-bitcoin_futures!Q255)/bitcoin_futures!Q255</f>
        <v>0.02</v>
      </c>
      <c r="Q252">
        <f t="shared" si="10"/>
        <v>1.8873562073601913E-2</v>
      </c>
      <c r="S252">
        <f>bitcoin_futures!P255*$T$2</f>
        <v>50915</v>
      </c>
    </row>
    <row r="253" spans="1:19">
      <c r="A253" t="str">
        <f>bitcoin_futures!A257</f>
        <v>16.12.2024</v>
      </c>
      <c r="L253">
        <f>(bitcoin_futures!O257-bitcoin_futures!O256)/bitcoin_futures!O256</f>
        <v>4.1642228739002932E-2</v>
      </c>
      <c r="M253" s="3">
        <f>(bitcoin_futures!P257-bitcoin_futures!P256)/bitcoin_futures!P256</f>
        <v>4.2619792920780157E-2</v>
      </c>
      <c r="N253">
        <f>(bitcoin_futures!Q257-bitcoin_futures!Q256)/bitcoin_futures!Q256</f>
        <v>4.3270836315061303E-2</v>
      </c>
      <c r="Q253">
        <f t="shared" ref="Q253:Q275" si="11">M253</f>
        <v>4.2619792920780157E-2</v>
      </c>
      <c r="S253">
        <f>bitcoin_futures!P256*$T$2</f>
        <v>51912.5</v>
      </c>
    </row>
    <row r="254" spans="1:19">
      <c r="A254" t="str">
        <f>bitcoin_futures!A258</f>
        <v>17.12.2024</v>
      </c>
      <c r="L254">
        <f>(bitcoin_futures!O258-bitcoin_futures!O257)/bitcoin_futures!O257</f>
        <v>5.9121621621621625E-3</v>
      </c>
      <c r="M254" s="3">
        <f>(bitcoin_futures!P258-bitcoin_futures!P257)/bitcoin_futures!P257</f>
        <v>5.9584295612009237E-3</v>
      </c>
      <c r="N254">
        <f>(bitcoin_futures!Q258-bitcoin_futures!Q257)/bitcoin_futures!Q257</f>
        <v>5.6703859520760933E-3</v>
      </c>
      <c r="Q254">
        <f t="shared" si="11"/>
        <v>5.9584295612009237E-3</v>
      </c>
      <c r="S254">
        <f>bitcoin_futures!P257*$T$2</f>
        <v>54125</v>
      </c>
    </row>
    <row r="255" spans="1:19">
      <c r="A255" t="str">
        <f>bitcoin_futures!A259</f>
        <v>18.12.2024</v>
      </c>
      <c r="L255">
        <f>(bitcoin_futures!O259-bitcoin_futures!O258)/bitcoin_futures!O258</f>
        <v>-5.8960723948129491E-2</v>
      </c>
      <c r="M255" s="3">
        <f>(bitcoin_futures!P259-bitcoin_futures!P258)/bitcoin_futures!P258</f>
        <v>-6.1848569723127786E-2</v>
      </c>
      <c r="N255">
        <f>(bitcoin_futures!Q259-bitcoin_futures!Q258)/bitcoin_futures!Q258</f>
        <v>-6.3204801746089487E-2</v>
      </c>
      <c r="Q255">
        <f t="shared" si="11"/>
        <v>-6.1848569723127786E-2</v>
      </c>
      <c r="S255">
        <f>bitcoin_futures!P258*$T$2</f>
        <v>54447.5</v>
      </c>
    </row>
    <row r="256" spans="1:19">
      <c r="A256" t="str">
        <f>bitcoin_futures!A260</f>
        <v>19.12.2024</v>
      </c>
      <c r="L256">
        <f>(bitcoin_futures!O260-bitcoin_futures!O259)/bitcoin_futures!O259</f>
        <v>-4.3273520372757016E-2</v>
      </c>
      <c r="M256" s="3">
        <f>(bitcoin_futures!P260-bitcoin_futures!P259)/bitcoin_futures!P259</f>
        <v>-4.5614722004698509E-2</v>
      </c>
      <c r="N256">
        <f>(bitcoin_futures!Q260-bitcoin_futures!Q259)/bitcoin_futures!Q259</f>
        <v>-4.5772255120862054E-2</v>
      </c>
      <c r="Q256">
        <f t="shared" si="11"/>
        <v>-4.5614722004698509E-2</v>
      </c>
      <c r="S256">
        <f>bitcoin_futures!P259*$T$2</f>
        <v>51080</v>
      </c>
    </row>
    <row r="257" spans="1:19">
      <c r="A257" t="str">
        <f>bitcoin_futures!A261</f>
        <v>20.12.2024</v>
      </c>
      <c r="L257">
        <f>(bitcoin_futures!O261-bitcoin_futures!O260)/bitcoin_futures!O260</f>
        <v>9.8440495311123786E-4</v>
      </c>
      <c r="M257" s="3">
        <f>(bitcoin_futures!P261-bitcoin_futures!P260)/bitcoin_futures!P260</f>
        <v>2.8205128205128207E-3</v>
      </c>
      <c r="N257">
        <f>(bitcoin_futures!Q261-bitcoin_futures!Q260)/bitcoin_futures!Q260</f>
        <v>4.0185156925581162E-3</v>
      </c>
      <c r="Q257">
        <f t="shared" si="11"/>
        <v>2.8205128205128207E-3</v>
      </c>
      <c r="S257">
        <f>bitcoin_futures!P260*$T$2</f>
        <v>48750</v>
      </c>
    </row>
    <row r="258" spans="1:19">
      <c r="A258" t="str">
        <f>bitcoin_futures!A262</f>
        <v>23.12.2024</v>
      </c>
      <c r="L258">
        <f>(bitcoin_futures!O262-bitcoin_futures!O261)/bitcoin_futures!O261</f>
        <v>-3.4472049689440995E-2</v>
      </c>
      <c r="M258" s="3">
        <f>(bitcoin_futures!P262-bitcoin_futures!P261)/bitcoin_futures!P261</f>
        <v>-3.687036563538737E-2</v>
      </c>
      <c r="N258">
        <f>(bitcoin_futures!Q262-bitcoin_futures!Q261)/bitcoin_futures!Q261</f>
        <v>-3.7795116019860166E-2</v>
      </c>
      <c r="Q258">
        <f t="shared" si="11"/>
        <v>-3.687036563538737E-2</v>
      </c>
      <c r="S258">
        <f>bitcoin_futures!P261*$T$2</f>
        <v>48887.5</v>
      </c>
    </row>
    <row r="259" spans="1:19">
      <c r="A259" t="str">
        <f>bitcoin_futures!A263</f>
        <v>24.12.2024</v>
      </c>
      <c r="L259">
        <f>(bitcoin_futures!O263-bitcoin_futures!O262)/bitcoin_futures!O262</f>
        <v>6.250670097566205E-2</v>
      </c>
      <c r="M259" s="3">
        <f>(bitcoin_futures!P263-bitcoin_futures!P262)/bitcoin_futures!P262</f>
        <v>6.5307422746097479E-2</v>
      </c>
      <c r="N259">
        <f>(bitcoin_futures!Q263-bitcoin_futures!Q262)/bitcoin_futures!Q262</f>
        <v>6.6764953664700921E-2</v>
      </c>
      <c r="Q259">
        <f t="shared" si="11"/>
        <v>6.5307422746097479E-2</v>
      </c>
      <c r="S259">
        <f>bitcoin_futures!P262*$T$2</f>
        <v>47085</v>
      </c>
    </row>
    <row r="260" spans="1:19">
      <c r="A260" t="str">
        <f>bitcoin_futures!A264</f>
        <v>25.12.2024</v>
      </c>
      <c r="L260">
        <f>(bitcoin_futures!O264-bitcoin_futures!O263)/bitcoin_futures!O263</f>
        <v>0</v>
      </c>
      <c r="M260" s="3">
        <f>(bitcoin_futures!P264-bitcoin_futures!P263)/bitcoin_futures!P263</f>
        <v>0</v>
      </c>
      <c r="N260">
        <f>(bitcoin_futures!Q264-bitcoin_futures!Q263)/bitcoin_futures!Q263</f>
        <v>0</v>
      </c>
      <c r="Q260">
        <f t="shared" si="11"/>
        <v>0</v>
      </c>
      <c r="S260">
        <f>bitcoin_futures!P263*$T$2</f>
        <v>50160</v>
      </c>
    </row>
    <row r="261" spans="1:19">
      <c r="A261" t="str">
        <f>bitcoin_futures!A265</f>
        <v>26.12.2024</v>
      </c>
      <c r="L261">
        <f>(bitcoin_futures!O265-bitcoin_futures!O264)/bitcoin_futures!O264</f>
        <v>-3.6074672048435924E-2</v>
      </c>
      <c r="M261" s="3">
        <f>(bitcoin_futures!P265-bitcoin_futures!P264)/bitcoin_futures!P264</f>
        <v>-3.8028309409888356E-2</v>
      </c>
      <c r="N261">
        <f>(bitcoin_futures!Q265-bitcoin_futures!Q264)/bitcoin_futures!Q264</f>
        <v>-3.751233958538993E-2</v>
      </c>
      <c r="Q261">
        <f t="shared" si="11"/>
        <v>-3.8028309409888356E-2</v>
      </c>
      <c r="S261">
        <f>bitcoin_futures!P264*$T$2</f>
        <v>50160</v>
      </c>
    </row>
    <row r="262" spans="1:19">
      <c r="A262" t="str">
        <f>bitcoin_futures!A266</f>
        <v>27.12.2024</v>
      </c>
      <c r="L262">
        <f>(bitcoin_futures!O266-bitcoin_futures!O265)/bitcoin_futures!O265</f>
        <v>-1.0015179272441738E-2</v>
      </c>
      <c r="M262" s="3">
        <f>(bitcoin_futures!P266-bitcoin_futures!P265)/bitcoin_futures!P265</f>
        <v>-1.2382778094399255E-2</v>
      </c>
      <c r="N262">
        <f>(bitcoin_futures!Q266-bitcoin_futures!Q265)/bitcoin_futures!Q265</f>
        <v>-1.2512820512820513E-2</v>
      </c>
      <c r="Q262">
        <f t="shared" si="11"/>
        <v>-1.2382778094399255E-2</v>
      </c>
      <c r="S262">
        <f>bitcoin_futures!P265*$T$2</f>
        <v>48252.5</v>
      </c>
    </row>
    <row r="263" spans="1:19">
      <c r="A263" t="str">
        <f>bitcoin_futures!A267</f>
        <v>30.12.2024</v>
      </c>
      <c r="M263" s="3">
        <f>(bitcoin_futures!P267-bitcoin_futures!P266)/bitcoin_futures!P266</f>
        <v>-3.7246878606651979E-3</v>
      </c>
      <c r="N263">
        <f>(bitcoin_futures!Q267-bitcoin_futures!Q266)/bitcoin_futures!Q266</f>
        <v>-3.6352305774823433E-3</v>
      </c>
      <c r="Q263">
        <f t="shared" si="11"/>
        <v>-3.7246878606651979E-3</v>
      </c>
      <c r="S263">
        <f>bitcoin_futures!P266*$T$2</f>
        <v>47655</v>
      </c>
    </row>
    <row r="264" spans="1:19">
      <c r="A264" t="str">
        <f>bitcoin_futures!A268</f>
        <v>31.12.2024</v>
      </c>
      <c r="M264" s="3">
        <f>(bitcoin_futures!P268-bitcoin_futures!P267)/bitcoin_futures!P267</f>
        <v>-8.79363909220157E-3</v>
      </c>
      <c r="N264">
        <f>(bitcoin_futures!Q268-bitcoin_futures!Q267)/bitcoin_futures!Q267</f>
        <v>-8.6521421870113628E-3</v>
      </c>
      <c r="Q264">
        <f t="shared" si="11"/>
        <v>-8.79363909220157E-3</v>
      </c>
      <c r="S264">
        <f>bitcoin_futures!P267*$T$2</f>
        <v>47477.5</v>
      </c>
    </row>
    <row r="265" spans="1:19">
      <c r="A265" t="str">
        <f>bitcoin_futures!A269</f>
        <v>01.01.2025</v>
      </c>
      <c r="M265" s="3">
        <f>(bitcoin_futures!P269-bitcoin_futures!P268)/bitcoin_futures!P268</f>
        <v>0</v>
      </c>
      <c r="N265">
        <f>(bitcoin_futures!Q269-bitcoin_futures!Q268)/bitcoin_futures!Q268</f>
        <v>0</v>
      </c>
      <c r="Q265">
        <f t="shared" si="11"/>
        <v>0</v>
      </c>
      <c r="S265">
        <f>bitcoin_futures!P268*$T$2</f>
        <v>47060</v>
      </c>
    </row>
    <row r="266" spans="1:19">
      <c r="A266" t="str">
        <f>bitcoin_futures!A270</f>
        <v>02.01.2025</v>
      </c>
      <c r="M266" s="3">
        <f>(bitcoin_futures!P270-bitcoin_futures!P269)/bitcoin_futures!P269</f>
        <v>4.3242668933276669E-2</v>
      </c>
      <c r="N266">
        <f>(bitcoin_futures!Q270-bitcoin_futures!Q269)/bitcoin_futures!Q269</f>
        <v>4.2849631966351207E-2</v>
      </c>
      <c r="Q266">
        <f t="shared" si="11"/>
        <v>4.3242668933276669E-2</v>
      </c>
      <c r="S266">
        <f>bitcoin_futures!P269*$T$2</f>
        <v>47060</v>
      </c>
    </row>
    <row r="267" spans="1:19">
      <c r="A267" t="str">
        <f>bitcoin_futures!A271</f>
        <v>03.01.2025</v>
      </c>
      <c r="M267" s="3">
        <f>(bitcoin_futures!P271-bitcoin_futures!P270)/bitcoin_futures!P270</f>
        <v>1.0591709950096751E-2</v>
      </c>
      <c r="N267">
        <f>(bitcoin_futures!Q271-bitcoin_futures!Q270)/bitcoin_futures!Q270</f>
        <v>1.0486513738341316E-2</v>
      </c>
      <c r="Q267">
        <f t="shared" si="11"/>
        <v>1.0591709950096751E-2</v>
      </c>
      <c r="S267">
        <f>bitcoin_futures!P270*$T$2</f>
        <v>49095</v>
      </c>
    </row>
    <row r="268" spans="1:19">
      <c r="A268" t="str">
        <f>bitcoin_futures!A272</f>
        <v>06.01.2025</v>
      </c>
      <c r="M268" s="3">
        <f>(bitcoin_futures!P272-bitcoin_futures!P271)/bitcoin_futures!P271</f>
        <v>3.9504182202962812E-2</v>
      </c>
      <c r="N268">
        <f>(bitcoin_futures!Q272-bitcoin_futures!Q271)/bitcoin_futures!Q271</f>
        <v>3.941525719702639E-2</v>
      </c>
      <c r="Q268">
        <f t="shared" si="11"/>
        <v>3.9504182202962812E-2</v>
      </c>
      <c r="S268">
        <f>bitcoin_futures!P271*$T$2</f>
        <v>49615</v>
      </c>
    </row>
    <row r="269" spans="1:19">
      <c r="A269" t="str">
        <f>bitcoin_futures!A273</f>
        <v>07.01.2025</v>
      </c>
      <c r="M269" s="3">
        <f>(bitcoin_futures!P273-bitcoin_futures!P272)/bitcoin_futures!P272</f>
        <v>-6.1706253029568586E-2</v>
      </c>
      <c r="N269">
        <f>(bitcoin_futures!Q273-bitcoin_futures!Q272)/bitcoin_futures!Q272</f>
        <v>-6.2256996111937794E-2</v>
      </c>
      <c r="Q269">
        <f t="shared" si="11"/>
        <v>-6.1706253029568586E-2</v>
      </c>
      <c r="S269">
        <f>bitcoin_futures!P272*$T$2</f>
        <v>51575</v>
      </c>
    </row>
    <row r="270" spans="1:19">
      <c r="A270" t="str">
        <f>bitcoin_futures!A274</f>
        <v>08.01.2025</v>
      </c>
      <c r="M270" s="3">
        <f>(bitcoin_futures!P274-bitcoin_futures!P273)/bitcoin_futures!P273</f>
        <v>-2.6398718809732914E-2</v>
      </c>
      <c r="N270">
        <f>(bitcoin_futures!Q274-bitcoin_futures!Q273)/bitcoin_futures!Q273</f>
        <v>-2.7282964782964783E-2</v>
      </c>
      <c r="Q270">
        <f t="shared" si="11"/>
        <v>-2.6398718809732914E-2</v>
      </c>
      <c r="S270">
        <f>bitcoin_futures!P273*$T$2</f>
        <v>48392.5</v>
      </c>
    </row>
    <row r="271" spans="1:19">
      <c r="A271" t="str">
        <f>bitcoin_futures!A275</f>
        <v>09.01.2025</v>
      </c>
      <c r="M271" s="3">
        <f>(bitcoin_futures!P275-bitcoin_futures!P274)/bitcoin_futures!P274</f>
        <v>-2.2179772896105274E-2</v>
      </c>
      <c r="N271">
        <f>(bitcoin_futures!Q275-bitcoin_futures!Q274)/bitcoin_futures!Q274</f>
        <v>-2.1733410514129348E-2</v>
      </c>
      <c r="Q271">
        <f t="shared" si="11"/>
        <v>-2.2179772896105274E-2</v>
      </c>
      <c r="S271">
        <f>bitcoin_futures!P274*$T$2</f>
        <v>47115</v>
      </c>
    </row>
    <row r="272" spans="1:19">
      <c r="A272" t="str">
        <f>bitcoin_futures!A276</f>
        <v>10.01.2025</v>
      </c>
      <c r="M272" s="3">
        <f>(bitcoin_futures!P276-bitcoin_futures!P275)/bitcoin_futures!P275</f>
        <v>3.3318862600390707E-2</v>
      </c>
      <c r="N272">
        <f>(bitcoin_futures!Q276-bitcoin_futures!Q275)/bitcoin_futures!Q275</f>
        <v>3.3674018289402904E-2</v>
      </c>
      <c r="Q272">
        <f t="shared" si="11"/>
        <v>3.3318862600390707E-2</v>
      </c>
      <c r="S272">
        <f>bitcoin_futures!P275*$T$2</f>
        <v>46070</v>
      </c>
    </row>
    <row r="273" spans="1:19">
      <c r="A273" t="str">
        <f>bitcoin_futures!A277</f>
        <v>13.01.2025</v>
      </c>
      <c r="M273" s="3">
        <f>(bitcoin_futures!P277-bitcoin_futures!P276)/bitcoin_futures!P276</f>
        <v>-1.3706543430311942E-2</v>
      </c>
      <c r="N273">
        <f>(bitcoin_futures!Q277-bitcoin_futures!Q276)/bitcoin_futures!Q276</f>
        <v>-1.4883430474604496E-2</v>
      </c>
      <c r="Q273">
        <f t="shared" si="11"/>
        <v>-1.3706543430311942E-2</v>
      </c>
      <c r="S273">
        <f>bitcoin_futures!P276*$T$2</f>
        <v>47605</v>
      </c>
    </row>
    <row r="274" spans="1:19">
      <c r="A274" t="str">
        <f>bitcoin_futures!A278</f>
        <v>14.01.2025</v>
      </c>
      <c r="M274" s="3">
        <f>(bitcoin_futures!P278-bitcoin_futures!P277)/bitcoin_futures!P277</f>
        <v>3.194718066130664E-2</v>
      </c>
      <c r="N274">
        <f>(bitcoin_futures!Q278-bitcoin_futures!Q277)/bitcoin_futures!Q277</f>
        <v>3.2540940306391972E-2</v>
      </c>
      <c r="Q274">
        <f t="shared" si="11"/>
        <v>3.194718066130664E-2</v>
      </c>
      <c r="S274">
        <f>bitcoin_futures!P277*$T$2</f>
        <v>46952.5</v>
      </c>
    </row>
    <row r="275" spans="1:19">
      <c r="A275" t="str">
        <f>bitcoin_futures!A279</f>
        <v>15.01.2025</v>
      </c>
      <c r="M275" s="3">
        <f>(bitcoin_futures!P279-bitcoin_futures!P278)/bitcoin_futures!P278</f>
        <v>3.2557659563490014E-2</v>
      </c>
      <c r="N275">
        <f>(bitcoin_futures!Q279-bitcoin_futures!Q278)/bitcoin_futures!Q278</f>
        <v>3.2845595006650977E-2</v>
      </c>
      <c r="Q275">
        <f t="shared" si="11"/>
        <v>3.2557659563490014E-2</v>
      </c>
      <c r="S275">
        <f>bitcoin_futures!Q278*$T$2</f>
        <v>48865</v>
      </c>
    </row>
    <row r="276" spans="1:19">
      <c r="A276" t="str">
        <f>bitcoin_futures!A280</f>
        <v>16.01.2025</v>
      </c>
      <c r="M276">
        <f>(bitcoin_futures!P280-bitcoin_futures!P279)/bitcoin_futures!P279</f>
        <v>6.396162302618429E-3</v>
      </c>
      <c r="N276" s="3">
        <f>(bitcoin_futures!Q280-bitcoin_futures!Q279)/bitcoin_futures!Q279</f>
        <v>6.3899346146225481E-3</v>
      </c>
      <c r="Q276">
        <f>N276</f>
        <v>6.3899346146225481E-3</v>
      </c>
      <c r="S276">
        <f>bitcoin_futures!Q279*$T$2</f>
        <v>50470</v>
      </c>
    </row>
    <row r="277" spans="1:19">
      <c r="A277" t="str">
        <f>bitcoin_futures!A281</f>
        <v>17.01.2025</v>
      </c>
      <c r="M277">
        <f>(bitcoin_futures!P281-bitcoin_futures!P280)/bitcoin_futures!P280</f>
        <v>4.5481628599801392E-2</v>
      </c>
      <c r="N277" s="3">
        <f>(bitcoin_futures!Q281-bitcoin_futures!Q280)/bitcoin_futures!Q280</f>
        <v>4.5971354038489932E-2</v>
      </c>
      <c r="Q277">
        <f>N277</f>
        <v>4.5971354038489932E-2</v>
      </c>
      <c r="S277">
        <f>bitcoin_futures!Q280*$T$2</f>
        <v>50792.5</v>
      </c>
    </row>
    <row r="278" spans="1:19">
      <c r="A278" t="str">
        <f>bitcoin_futures!A282</f>
        <v>20.01.2025</v>
      </c>
      <c r="M278">
        <f>(bitcoin_futures!P282-bitcoin_futures!P281)/bitcoin_futures!P281</f>
        <v>0</v>
      </c>
      <c r="N278" s="3">
        <f>(bitcoin_futures!Q282-bitcoin_futures!Q281)/bitcoin_futures!Q281</f>
        <v>0</v>
      </c>
      <c r="Q278">
        <f>N278</f>
        <v>0</v>
      </c>
      <c r="S278">
        <f>bitcoin_futures!Q281*$T$2</f>
        <v>53127.5</v>
      </c>
    </row>
    <row r="279" spans="1:19">
      <c r="A279" t="str">
        <f>bitcoin_futures!A283</f>
        <v>21.01.2025</v>
      </c>
      <c r="M279">
        <f>(bitcoin_futures!P283-bitcoin_futures!P282)/bitcoin_futures!P282</f>
        <v>1.0638297872340425E-2</v>
      </c>
      <c r="N279" s="3">
        <f>(bitcoin_futures!Q283-bitcoin_futures!Q282)/bitcoin_futures!Q282</f>
        <v>9.9289445202578701E-3</v>
      </c>
      <c r="Q279">
        <f>N279</f>
        <v>9.9289445202578701E-3</v>
      </c>
      <c r="S279">
        <f>bitcoin_futures!Q282*$T$2</f>
        <v>53127.5</v>
      </c>
    </row>
    <row r="280" spans="1:19">
      <c r="A280" t="str">
        <f>bitcoin_futures!A284</f>
        <v>22.01.2025</v>
      </c>
      <c r="M280">
        <f>(bitcoin_futures!P284-bitcoin_futures!P283)/bitcoin_futures!P283</f>
        <v>-1.8515037593984963E-2</v>
      </c>
      <c r="N280" s="3">
        <f>(bitcoin_futures!Q284-bitcoin_futures!Q283)/bitcoin_futures!Q283</f>
        <v>-1.8637592023110616E-2</v>
      </c>
      <c r="Q280">
        <f>N280</f>
        <v>-1.8637592023110616E-2</v>
      </c>
      <c r="S280">
        <f>bitcoin_futures!Q283*$T$2</f>
        <v>53655</v>
      </c>
    </row>
    <row r="281" spans="1:19">
      <c r="A281" t="str">
        <f>bitcoin_futures!A285</f>
        <v>23.01.2025</v>
      </c>
      <c r="N281" s="3">
        <f>(bitcoin_futures!Q285-bitcoin_futures!Q284)/bitcoin_futures!Q284</f>
        <v>-1.0967619409362833E-2</v>
      </c>
      <c r="Q281">
        <f t="shared" ref="Q281:Q297" si="12">N281</f>
        <v>-1.0967619409362833E-2</v>
      </c>
      <c r="S281">
        <f>bitcoin_futures!Q284*$T$2</f>
        <v>52655</v>
      </c>
    </row>
    <row r="282" spans="1:19">
      <c r="A282" t="str">
        <f>bitcoin_futures!A286</f>
        <v>24.01.2025</v>
      </c>
      <c r="N282" s="3">
        <f>(bitcoin_futures!Q286-bitcoin_futures!Q285)/bitcoin_futures!Q285</f>
        <v>1.6945897940569343E-2</v>
      </c>
      <c r="Q282">
        <f t="shared" si="12"/>
        <v>1.6945897940569343E-2</v>
      </c>
      <c r="S282">
        <f>bitcoin_futures!Q285*$T$2</f>
        <v>52077.5</v>
      </c>
    </row>
    <row r="283" spans="1:19">
      <c r="A283" t="str">
        <f>bitcoin_futures!A287</f>
        <v>27.01.2025</v>
      </c>
      <c r="N283" s="3">
        <f>(bitcoin_futures!Q287-bitcoin_futures!Q286)/bitcoin_futures!Q286</f>
        <v>-3.5026435045317224E-2</v>
      </c>
      <c r="Q283">
        <f t="shared" si="12"/>
        <v>-3.5026435045317224E-2</v>
      </c>
      <c r="S283">
        <f>bitcoin_futures!Q286*$T$2</f>
        <v>52960</v>
      </c>
    </row>
    <row r="284" spans="1:19">
      <c r="A284" t="str">
        <f>bitcoin_futures!A288</f>
        <v>28.01.2025</v>
      </c>
      <c r="N284" s="3">
        <f>(bitcoin_futures!Q288-bitcoin_futures!Q287)/bitcoin_futures!Q287</f>
        <v>-2.2991879463848939E-3</v>
      </c>
      <c r="Q284">
        <f t="shared" si="12"/>
        <v>-2.2991879463848939E-3</v>
      </c>
      <c r="S284">
        <f>bitcoin_futures!Q287*$T$2</f>
        <v>51105</v>
      </c>
    </row>
    <row r="285" spans="1:19">
      <c r="A285" t="str">
        <f>bitcoin_futures!A289</f>
        <v>29.01.2025</v>
      </c>
      <c r="N285" s="3">
        <f>(bitcoin_futures!Q289-bitcoin_futures!Q288)/bitcoin_futures!Q288</f>
        <v>3.0742829124785487E-2</v>
      </c>
      <c r="Q285">
        <f t="shared" si="12"/>
        <v>3.0742829124785487E-2</v>
      </c>
      <c r="S285">
        <f>bitcoin_futures!Q288*$T$2</f>
        <v>50987.5</v>
      </c>
    </row>
    <row r="286" spans="1:19">
      <c r="A286" t="str">
        <f>bitcoin_futures!A290</f>
        <v>30.01.2025</v>
      </c>
      <c r="N286" s="3">
        <f>(bitcoin_futures!Q290-bitcoin_futures!Q289)/bitcoin_futures!Q289</f>
        <v>5.9461516506516985E-3</v>
      </c>
      <c r="Q286">
        <f t="shared" si="12"/>
        <v>5.9461516506516985E-3</v>
      </c>
      <c r="S286">
        <f>bitcoin_futures!Q289*$T$2</f>
        <v>52555</v>
      </c>
    </row>
    <row r="287" spans="1:19">
      <c r="A287" t="str">
        <f>bitcoin_futures!A291</f>
        <v>31.01.2025</v>
      </c>
      <c r="N287" s="3">
        <f>(bitcoin_futures!Q291-bitcoin_futures!Q290)/bitcoin_futures!Q290</f>
        <v>-3.4425686858656074E-2</v>
      </c>
      <c r="Q287">
        <f t="shared" si="12"/>
        <v>-3.4425686858656074E-2</v>
      </c>
      <c r="S287">
        <f>bitcoin_futures!Q290*$T$2</f>
        <v>52867.5</v>
      </c>
    </row>
    <row r="288" spans="1:19">
      <c r="A288" t="str">
        <f>bitcoin_futures!A292</f>
        <v>03.02.2025</v>
      </c>
      <c r="N288" s="3">
        <f>(bitcoin_futures!Q292-bitcoin_futures!Q291)/bitcoin_futures!Q291</f>
        <v>-1.2733238650276704E-3</v>
      </c>
      <c r="Q288">
        <f t="shared" si="12"/>
        <v>-1.2733238650276704E-3</v>
      </c>
      <c r="S288">
        <f>bitcoin_futures!Q291*$T$2</f>
        <v>51047.5</v>
      </c>
    </row>
    <row r="289" spans="1:19">
      <c r="A289" t="str">
        <f>bitcoin_futures!A293</f>
        <v>04.02.2025</v>
      </c>
      <c r="N289" s="3">
        <f>(bitcoin_futures!Q293-bitcoin_futures!Q292)/bitcoin_futures!Q292</f>
        <v>-2.7264257343206002E-2</v>
      </c>
      <c r="Q289">
        <f t="shared" si="12"/>
        <v>-2.7264257343206002E-2</v>
      </c>
      <c r="S289">
        <f>bitcoin_futures!Q292*$T$2</f>
        <v>50982.5</v>
      </c>
    </row>
    <row r="290" spans="1:19">
      <c r="A290" t="str">
        <f>bitcoin_futures!A294</f>
        <v>05.02.2025</v>
      </c>
      <c r="N290" s="3">
        <f>(bitcoin_futures!Q294-bitcoin_futures!Q293)/bitcoin_futures!Q293</f>
        <v>-1.4871200282300752E-2</v>
      </c>
      <c r="Q290">
        <f t="shared" si="12"/>
        <v>-1.4871200282300752E-2</v>
      </c>
      <c r="S290">
        <f>bitcoin_futures!Q293*$T$2</f>
        <v>49592.5</v>
      </c>
    </row>
    <row r="291" spans="1:19">
      <c r="A291" t="str">
        <f>bitcoin_futures!A295</f>
        <v>06.02.2025</v>
      </c>
      <c r="N291" s="3">
        <f>(bitcoin_futures!Q295-bitcoin_futures!Q294)/bitcoin_futures!Q294</f>
        <v>-4.3496059768703306E-3</v>
      </c>
      <c r="Q291">
        <f t="shared" si="12"/>
        <v>-4.3496059768703306E-3</v>
      </c>
      <c r="S291">
        <f>bitcoin_futures!Q294*$T$2</f>
        <v>48855</v>
      </c>
    </row>
    <row r="292" spans="1:19">
      <c r="A292" t="str">
        <f>bitcoin_futures!A296</f>
        <v>07.02.2025</v>
      </c>
      <c r="N292" s="3">
        <f>(bitcoin_futures!Q296-bitcoin_futures!Q295)/bitcoin_futures!Q295</f>
        <v>-1.3311404635863699E-2</v>
      </c>
      <c r="Q292">
        <f t="shared" si="12"/>
        <v>-1.3311404635863699E-2</v>
      </c>
      <c r="S292">
        <f>bitcoin_futures!Q295*$T$2</f>
        <v>48642.5</v>
      </c>
    </row>
    <row r="293" spans="1:19">
      <c r="A293" t="str">
        <f>bitcoin_futures!A297</f>
        <v>10.02.2025</v>
      </c>
      <c r="N293" s="3">
        <f>(bitcoin_futures!Q297-bitcoin_futures!Q296)/bitcoin_futures!Q296</f>
        <v>1.7606000625065111E-2</v>
      </c>
      <c r="Q293">
        <f t="shared" si="12"/>
        <v>1.7606000625065111E-2</v>
      </c>
      <c r="S293">
        <f>bitcoin_futures!Q296*$T$2</f>
        <v>47995</v>
      </c>
    </row>
    <row r="294" spans="1:19">
      <c r="A294" t="str">
        <f>bitcoin_futures!A298</f>
        <v>11.02.2025</v>
      </c>
      <c r="N294" s="3">
        <f>(bitcoin_futures!Q298-bitcoin_futures!Q297)/bitcoin_futures!Q297</f>
        <v>-2.3085585585585586E-2</v>
      </c>
      <c r="Q294">
        <f t="shared" si="12"/>
        <v>-2.3085585585585586E-2</v>
      </c>
      <c r="S294">
        <f>bitcoin_futures!Q297*$T$2</f>
        <v>48840</v>
      </c>
    </row>
    <row r="295" spans="1:19">
      <c r="A295" t="str">
        <f>bitcoin_futures!A299</f>
        <v>12.02.2025</v>
      </c>
      <c r="N295" s="3">
        <f>(bitcoin_futures!Q299-bitcoin_futures!Q298)/bitcoin_futures!Q298</f>
        <v>2.0644485197799319E-2</v>
      </c>
      <c r="Q295">
        <f t="shared" si="12"/>
        <v>2.0644485197799319E-2</v>
      </c>
      <c r="S295">
        <f>bitcoin_futures!Q298*$T$2</f>
        <v>47712.5</v>
      </c>
    </row>
    <row r="296" spans="1:19">
      <c r="A296" t="str">
        <f>bitcoin_futures!A300</f>
        <v>13.02.2025</v>
      </c>
      <c r="N296" s="3">
        <f>(bitcoin_futures!Q300-bitcoin_futures!Q299)/bitcoin_futures!Q299</f>
        <v>-9.086708763283536E-3</v>
      </c>
      <c r="Q296">
        <f t="shared" si="12"/>
        <v>-9.086708763283536E-3</v>
      </c>
      <c r="S296">
        <f>bitcoin_futures!Q299*$T$2</f>
        <v>48697.5</v>
      </c>
    </row>
    <row r="297" spans="1:19">
      <c r="A297" t="str">
        <f>bitcoin_futures!A301</f>
        <v>14.02.2025</v>
      </c>
      <c r="N297" s="3">
        <f>(bitcoin_futures!Q301-bitcoin_futures!Q300)/bitcoin_futures!Q300</f>
        <v>1.0827893482540669E-2</v>
      </c>
      <c r="Q297">
        <f t="shared" si="12"/>
        <v>1.0827893482540669E-2</v>
      </c>
      <c r="S297">
        <f>bitcoin_futures!Q300*$T$2</f>
        <v>48255</v>
      </c>
    </row>
    <row r="298" spans="1:19">
      <c r="A298" t="str">
        <f>bitcoin_futures!A302</f>
        <v>17.02.2025</v>
      </c>
      <c r="O298" s="3">
        <f>(bitcoin_futures!R302-bitcoin_futures!R301)/bitcoin_futures!R301</f>
        <v>0</v>
      </c>
      <c r="Q298">
        <f>O298</f>
        <v>0</v>
      </c>
      <c r="S298">
        <f>bitcoin_futures!R301*$T$2</f>
        <v>49180</v>
      </c>
    </row>
    <row r="299" spans="1:19">
      <c r="A299" t="str">
        <f>bitcoin_futures!A303</f>
        <v>18.02.2025</v>
      </c>
      <c r="O299" s="3">
        <f>(bitcoin_futures!R303-bitcoin_futures!R302)/bitcoin_futures!R302</f>
        <v>-3.6701911346075637E-2</v>
      </c>
      <c r="Q299">
        <f t="shared" ref="Q299:Q312" si="13">O299</f>
        <v>-3.6701911346075637E-2</v>
      </c>
      <c r="S299">
        <f>bitcoin_futures!R302*$T$2</f>
        <v>49180</v>
      </c>
    </row>
    <row r="300" spans="1:19">
      <c r="A300" t="str">
        <f>bitcoin_futures!A304</f>
        <v>19.02.2025</v>
      </c>
      <c r="O300" s="3">
        <f>(bitcoin_futures!R304-bitcoin_futures!R303)/bitcoin_futures!R303</f>
        <v>2.3852242744063324E-2</v>
      </c>
      <c r="Q300">
        <f t="shared" si="13"/>
        <v>2.3852242744063324E-2</v>
      </c>
      <c r="S300">
        <f>bitcoin_futures!R303*$T$2</f>
        <v>47375</v>
      </c>
    </row>
    <row r="301" spans="1:19">
      <c r="A301" t="str">
        <f>bitcoin_futures!A305</f>
        <v>20.02.2025</v>
      </c>
      <c r="O301" s="3">
        <f>(bitcoin_futures!R305-bitcoin_futures!R304)/bitcoin_futures!R304</f>
        <v>2.489434078960932E-2</v>
      </c>
      <c r="Q301">
        <f t="shared" si="13"/>
        <v>2.489434078960932E-2</v>
      </c>
      <c r="S301">
        <f>bitcoin_futures!R304*$T$2</f>
        <v>48505</v>
      </c>
    </row>
    <row r="302" spans="1:19">
      <c r="A302" t="str">
        <f>bitcoin_futures!A306</f>
        <v>21.02.2025</v>
      </c>
      <c r="O302" s="3">
        <f>(bitcoin_futures!R306-bitcoin_futures!R305)/bitcoin_futures!R305</f>
        <v>-4.1538848378174502E-2</v>
      </c>
      <c r="Q302">
        <f t="shared" si="13"/>
        <v>-4.1538848378174502E-2</v>
      </c>
      <c r="S302">
        <f>bitcoin_futures!R305*$T$2</f>
        <v>49712.5</v>
      </c>
    </row>
    <row r="303" spans="1:19">
      <c r="A303" t="str">
        <f>bitcoin_futures!A307</f>
        <v>24.02.2025</v>
      </c>
      <c r="O303" s="3">
        <f>(bitcoin_futures!R307-bitcoin_futures!R306)/bitcoin_futures!R306</f>
        <v>-8.0277034471903045E-3</v>
      </c>
      <c r="Q303">
        <f t="shared" si="13"/>
        <v>-8.0277034471903045E-3</v>
      </c>
      <c r="S303">
        <f>bitcoin_futures!R306*$T$2</f>
        <v>47647.5</v>
      </c>
    </row>
    <row r="304" spans="1:19">
      <c r="A304" t="str">
        <f>bitcoin_futures!A308</f>
        <v>25.02.2025</v>
      </c>
      <c r="O304" s="3">
        <f>(bitcoin_futures!R308-bitcoin_futures!R307)/bitcoin_futures!R307</f>
        <v>-6.4159526076377871E-2</v>
      </c>
      <c r="Q304">
        <f t="shared" si="13"/>
        <v>-6.4159526076377871E-2</v>
      </c>
      <c r="S304">
        <f>bitcoin_futures!R307*$T$2</f>
        <v>47265</v>
      </c>
    </row>
    <row r="305" spans="1:19">
      <c r="A305" t="str">
        <f>bitcoin_futures!A309</f>
        <v>26.02.2025</v>
      </c>
      <c r="O305" s="3">
        <f>(bitcoin_futures!R309-bitcoin_futures!R308)/bitcoin_futures!R308</f>
        <v>-4.1598372237608094E-2</v>
      </c>
      <c r="Q305">
        <f t="shared" si="13"/>
        <v>-4.1598372237608094E-2</v>
      </c>
      <c r="S305">
        <f>bitcoin_futures!R308*$T$2</f>
        <v>44232.5</v>
      </c>
    </row>
    <row r="306" spans="1:19">
      <c r="A306" t="str">
        <f>bitcoin_futures!A310</f>
        <v>27.02.2025</v>
      </c>
      <c r="O306" s="3">
        <f>(bitcoin_futures!R310-bitcoin_futures!R309)/bitcoin_futures!R309</f>
        <v>-1.1322757563248216E-2</v>
      </c>
      <c r="Q306">
        <f t="shared" si="13"/>
        <v>-1.1322757563248216E-2</v>
      </c>
      <c r="S306">
        <f>bitcoin_futures!R309*$T$2</f>
        <v>42392.5</v>
      </c>
    </row>
    <row r="307" spans="1:19">
      <c r="A307" t="str">
        <f>bitcoin_futures!A311</f>
        <v>28.02.2025</v>
      </c>
      <c r="O307" s="3">
        <f>(bitcoin_futures!R311-bitcoin_futures!R310)/bitcoin_futures!R310</f>
        <v>9.8419325976737242E-3</v>
      </c>
      <c r="Q307">
        <f t="shared" si="13"/>
        <v>9.8419325976737242E-3</v>
      </c>
      <c r="S307">
        <f>bitcoin_futures!R310*$T$2</f>
        <v>41912.5</v>
      </c>
    </row>
    <row r="308" spans="1:19">
      <c r="A308" t="str">
        <f>bitcoin_futures!A312</f>
        <v>03.03.2025</v>
      </c>
      <c r="O308" s="3">
        <f>(bitcoin_futures!R312-bitcoin_futures!R311)/bitcoin_futures!R311</f>
        <v>1.9669226225634967E-2</v>
      </c>
      <c r="Q308">
        <f t="shared" si="13"/>
        <v>1.9669226225634967E-2</v>
      </c>
      <c r="S308">
        <f>bitcoin_futures!R311*$T$2</f>
        <v>42325</v>
      </c>
    </row>
    <row r="309" spans="1:19">
      <c r="A309" t="str">
        <f>bitcoin_futures!A313</f>
        <v>04.03.2025</v>
      </c>
      <c r="O309" s="3">
        <f>(bitcoin_futures!R313-bitcoin_futures!R312)/bitcoin_futures!R312</f>
        <v>1.1759253895614899E-2</v>
      </c>
      <c r="Q309">
        <f t="shared" si="13"/>
        <v>1.1759253895614899E-2</v>
      </c>
      <c r="S309">
        <f>bitcoin_futures!R312*$T$2</f>
        <v>43157.5</v>
      </c>
    </row>
    <row r="310" spans="1:19">
      <c r="A310" t="str">
        <f>bitcoin_futures!A314</f>
        <v>05.03.2025</v>
      </c>
      <c r="O310" s="3">
        <f>(bitcoin_futures!R314-bitcoin_futures!R313)/bitcoin_futures!R313</f>
        <v>4.1280201534409713E-2</v>
      </c>
      <c r="Q310">
        <f t="shared" si="13"/>
        <v>4.1280201534409713E-2</v>
      </c>
      <c r="S310">
        <f>bitcoin_futures!R313*$T$2</f>
        <v>43665</v>
      </c>
    </row>
    <row r="311" spans="1:19">
      <c r="A311" t="str">
        <f>bitcoin_futures!A315</f>
        <v>06.03.2025</v>
      </c>
      <c r="O311" s="3">
        <f>(bitcoin_futures!R315-bitcoin_futures!R314)/bitcoin_futures!R314</f>
        <v>-1.6220377192500138E-2</v>
      </c>
      <c r="Q311">
        <f t="shared" si="13"/>
        <v>-1.6220377192500138E-2</v>
      </c>
      <c r="S311">
        <f>bitcoin_futures!R314*$T$2</f>
        <v>45467.5</v>
      </c>
    </row>
    <row r="312" spans="1:19">
      <c r="A312" t="str">
        <f>bitcoin_futures!A316</f>
        <v>07.03.2025</v>
      </c>
      <c r="O312" s="3">
        <f>(bitcoin_futures!R316-bitcoin_futures!R315)/bitcoin_futures!R315</f>
        <v>0</v>
      </c>
      <c r="Q312">
        <f t="shared" si="13"/>
        <v>0</v>
      </c>
      <c r="S312">
        <f>bitcoin_futures!R315*$T$2</f>
        <v>44730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0B32-D9E3-480C-83FE-D7108F4325E6}">
  <dimension ref="A1:Q312"/>
  <sheetViews>
    <sheetView workbookViewId="0">
      <pane xSplit="1" topLeftCell="B1" activePane="topRight" state="frozen"/>
      <selection activeCell="A264" sqref="A264"/>
      <selection pane="topRight" activeCell="B4" sqref="B4"/>
    </sheetView>
  </sheetViews>
  <sheetFormatPr defaultRowHeight="14"/>
  <cols>
    <col min="1" max="17" width="10.6640625" customWidth="1"/>
  </cols>
  <sheetData>
    <row r="1" spans="1:17">
      <c r="B1" t="s">
        <v>323</v>
      </c>
    </row>
    <row r="2" spans="1:17">
      <c r="A2" t="s">
        <v>23</v>
      </c>
      <c r="B2" t="s">
        <v>308</v>
      </c>
      <c r="C2" t="s">
        <v>309</v>
      </c>
      <c r="D2" t="s">
        <v>310</v>
      </c>
      <c r="E2" t="s">
        <v>311</v>
      </c>
      <c r="F2" t="s">
        <v>312</v>
      </c>
      <c r="G2" t="s">
        <v>313</v>
      </c>
      <c r="H2" t="s">
        <v>314</v>
      </c>
      <c r="I2" t="s">
        <v>315</v>
      </c>
      <c r="J2" t="s">
        <v>316</v>
      </c>
      <c r="K2" t="s">
        <v>317</v>
      </c>
      <c r="L2" t="s">
        <v>318</v>
      </c>
      <c r="M2" t="s">
        <v>319</v>
      </c>
      <c r="N2" t="s">
        <v>320</v>
      </c>
      <c r="O2" s="4">
        <v>45741</v>
      </c>
      <c r="Q2" t="s">
        <v>324</v>
      </c>
    </row>
    <row r="3" spans="1:17">
      <c r="A3" t="str">
        <f>bitcoin_futures!A7</f>
        <v>01.01.2024</v>
      </c>
    </row>
    <row r="4" spans="1:17">
      <c r="A4" t="str">
        <f>bitcoin_futures!A8</f>
        <v>02.01.2024</v>
      </c>
      <c r="B4">
        <f>(bitcoin_futures!E8-bitcoin_futures!E7)</f>
        <v>2875</v>
      </c>
      <c r="C4">
        <f>(bitcoin_futures!F8-bitcoin_futures!F7)</f>
        <v>2885</v>
      </c>
      <c r="D4">
        <f>(bitcoin_futures!G8-bitcoin_futures!G7)</f>
        <v>2930</v>
      </c>
      <c r="E4">
        <f>(bitcoin_futures!H8-bitcoin_futures!H7)</f>
        <v>2935</v>
      </c>
      <c r="F4">
        <f>(bitcoin_futures!I8-bitcoin_futures!I7)</f>
        <v>2940</v>
      </c>
      <c r="I4">
        <f>(bitcoin_futures!L8-bitcoin_futures!L7)</f>
        <v>2940</v>
      </c>
      <c r="L4">
        <f>(bitcoin_futures!O8-bitcoin_futures!O7)</f>
        <v>2960</v>
      </c>
    </row>
    <row r="5" spans="1:17">
      <c r="A5" t="str">
        <f>bitcoin_futures!A9</f>
        <v>03.01.2024</v>
      </c>
      <c r="B5">
        <f>(bitcoin_futures!E9-bitcoin_futures!E8)</f>
        <v>-2300</v>
      </c>
      <c r="C5">
        <f>(bitcoin_futures!F9-bitcoin_futures!F8)</f>
        <v>-2295</v>
      </c>
      <c r="D5">
        <f>(bitcoin_futures!G9-bitcoin_futures!G8)</f>
        <v>-2300</v>
      </c>
      <c r="E5">
        <f>(bitcoin_futures!H9-bitcoin_futures!H8)</f>
        <v>-2295</v>
      </c>
      <c r="F5">
        <f>(bitcoin_futures!I9-bitcoin_futures!I8)</f>
        <v>-2425</v>
      </c>
      <c r="I5">
        <f>(bitcoin_futures!L9-bitcoin_futures!L8)</f>
        <v>-2425</v>
      </c>
      <c r="L5">
        <f>(bitcoin_futures!O9-bitcoin_futures!O8)</f>
        <v>-2235</v>
      </c>
    </row>
    <row r="6" spans="1:17">
      <c r="A6" t="str">
        <f>bitcoin_futures!A10</f>
        <v>04.01.2024</v>
      </c>
      <c r="B6">
        <f>(bitcoin_futures!E10-bitcoin_futures!E9)</f>
        <v>1580</v>
      </c>
      <c r="C6">
        <f>(bitcoin_futures!F10-bitcoin_futures!F9)</f>
        <v>1580</v>
      </c>
      <c r="D6">
        <f>(bitcoin_futures!G10-bitcoin_futures!G9)</f>
        <v>1620</v>
      </c>
      <c r="E6">
        <f>(bitcoin_futures!H10-bitcoin_futures!H9)</f>
        <v>1645</v>
      </c>
      <c r="F6">
        <f>(bitcoin_futures!I10-bitcoin_futures!I9)</f>
        <v>1645</v>
      </c>
      <c r="I6">
        <f>(bitcoin_futures!L10-bitcoin_futures!L9)</f>
        <v>1840</v>
      </c>
      <c r="L6">
        <f>(bitcoin_futures!O10-bitcoin_futures!O9)</f>
        <v>1810</v>
      </c>
    </row>
    <row r="7" spans="1:17">
      <c r="A7" t="str">
        <f>bitcoin_futures!A11</f>
        <v>05.01.2024</v>
      </c>
      <c r="B7">
        <f>(bitcoin_futures!E11-bitcoin_futures!E10)</f>
        <v>-320</v>
      </c>
      <c r="C7">
        <f>(bitcoin_futures!F11-bitcoin_futures!F10)</f>
        <v>-350</v>
      </c>
      <c r="D7">
        <f>(bitcoin_futures!G11-bitcoin_futures!G10)</f>
        <v>-375</v>
      </c>
      <c r="E7">
        <f>(bitcoin_futures!H11-bitcoin_futures!H10)</f>
        <v>-375</v>
      </c>
      <c r="F7">
        <f>(bitcoin_futures!I11-bitcoin_futures!I10)</f>
        <v>-365</v>
      </c>
      <c r="I7">
        <f>(bitcoin_futures!L11-bitcoin_futures!L10)</f>
        <v>-560</v>
      </c>
      <c r="L7">
        <f>(bitcoin_futures!O11-bitcoin_futures!O10)</f>
        <v>-490</v>
      </c>
    </row>
    <row r="8" spans="1:17">
      <c r="A8" t="str">
        <f>bitcoin_futures!A12</f>
        <v>08.01.2024</v>
      </c>
      <c r="B8">
        <f>(bitcoin_futures!E12-bitcoin_futures!E11)</f>
        <v>2915</v>
      </c>
      <c r="C8">
        <f>(bitcoin_futures!F12-bitcoin_futures!F11)</f>
        <v>2930</v>
      </c>
      <c r="D8">
        <f>(bitcoin_futures!G12-bitcoin_futures!G11)</f>
        <v>2930</v>
      </c>
      <c r="E8">
        <f>(bitcoin_futures!H12-bitcoin_futures!H11)</f>
        <v>2935</v>
      </c>
      <c r="F8">
        <f>(bitcoin_futures!I12-bitcoin_futures!I11)</f>
        <v>2905</v>
      </c>
      <c r="I8">
        <f>(bitcoin_futures!L12-bitcoin_futures!L11)</f>
        <v>3100</v>
      </c>
      <c r="L8">
        <f>(bitcoin_futures!O12-bitcoin_futures!O11)</f>
        <v>3030</v>
      </c>
    </row>
    <row r="9" spans="1:17">
      <c r="A9" t="str">
        <f>bitcoin_futures!A13</f>
        <v>09.01.2024</v>
      </c>
      <c r="B9">
        <f>(bitcoin_futures!E13-bitcoin_futures!E12)</f>
        <v>-235</v>
      </c>
      <c r="C9">
        <f>(bitcoin_futures!F13-bitcoin_futures!F12)</f>
        <v>-240</v>
      </c>
      <c r="D9">
        <f>(bitcoin_futures!G13-bitcoin_futures!G12)</f>
        <v>-235</v>
      </c>
      <c r="E9">
        <f>(bitcoin_futures!H13-bitcoin_futures!H12)</f>
        <v>-240</v>
      </c>
      <c r="F9">
        <f>(bitcoin_futures!I13-bitcoin_futures!I12)</f>
        <v>-305</v>
      </c>
      <c r="I9">
        <f>(bitcoin_futures!L13-bitcoin_futures!L12)</f>
        <v>-310</v>
      </c>
      <c r="L9">
        <f>(bitcoin_futures!O13-bitcoin_futures!O12)</f>
        <v>-180</v>
      </c>
    </row>
    <row r="10" spans="1:17">
      <c r="A10" t="str">
        <f>bitcoin_futures!A14</f>
        <v>10.01.2024</v>
      </c>
      <c r="B10">
        <f>(bitcoin_futures!E14-bitcoin_futures!E13)</f>
        <v>-750</v>
      </c>
      <c r="C10">
        <f>(bitcoin_futures!F14-bitcoin_futures!F13)</f>
        <v>-750</v>
      </c>
      <c r="D10">
        <f>(bitcoin_futures!G14-bitcoin_futures!G13)</f>
        <v>-755</v>
      </c>
      <c r="E10">
        <f>(bitcoin_futures!H14-bitcoin_futures!H13)</f>
        <v>-695</v>
      </c>
      <c r="F10">
        <f>(bitcoin_futures!I14-bitcoin_futures!I13)</f>
        <v>-720</v>
      </c>
      <c r="I10">
        <f>(bitcoin_futures!L14-bitcoin_futures!L13)</f>
        <v>-635</v>
      </c>
      <c r="L10">
        <f>(bitcoin_futures!O14-bitcoin_futures!O13)</f>
        <v>-555</v>
      </c>
    </row>
    <row r="11" spans="1:17">
      <c r="A11" t="str">
        <f>bitcoin_futures!A15</f>
        <v>11.01.2024</v>
      </c>
      <c r="B11">
        <f>(bitcoin_futures!E15-bitcoin_futures!E14)</f>
        <v>-110</v>
      </c>
      <c r="C11">
        <f>(bitcoin_futures!F15-bitcoin_futures!F14)</f>
        <v>-175</v>
      </c>
      <c r="D11">
        <f>(bitcoin_futures!G15-bitcoin_futures!G14)</f>
        <v>-220</v>
      </c>
      <c r="E11">
        <f>(bitcoin_futures!H15-bitcoin_futures!H14)</f>
        <v>-260</v>
      </c>
      <c r="F11">
        <f>(bitcoin_futures!I15-bitcoin_futures!I14)</f>
        <v>-295</v>
      </c>
      <c r="I11">
        <f>(bitcoin_futures!L15-bitcoin_futures!L14)</f>
        <v>-110</v>
      </c>
      <c r="L11">
        <f>(bitcoin_futures!O15-bitcoin_futures!O14)</f>
        <v>60</v>
      </c>
    </row>
    <row r="12" spans="1:17">
      <c r="A12" t="str">
        <f>bitcoin_futures!A16</f>
        <v>12.01.2024</v>
      </c>
      <c r="B12">
        <f>(bitcoin_futures!E16-bitcoin_futures!E15)</f>
        <v>-2675</v>
      </c>
      <c r="C12">
        <f>(bitcoin_futures!F16-bitcoin_futures!F15)</f>
        <v>-2675</v>
      </c>
      <c r="D12">
        <f>(bitcoin_futures!G16-bitcoin_futures!G15)</f>
        <v>-2665</v>
      </c>
      <c r="E12">
        <f>(bitcoin_futures!H16-bitcoin_futures!H15)</f>
        <v>-2690</v>
      </c>
      <c r="F12">
        <f>(bitcoin_futures!I16-bitcoin_futures!I15)</f>
        <v>-2710</v>
      </c>
      <c r="I12">
        <f>(bitcoin_futures!L16-bitcoin_futures!L15)</f>
        <v>-2675</v>
      </c>
      <c r="L12">
        <f>(bitcoin_futures!O16-bitcoin_futures!O15)</f>
        <v>-2755</v>
      </c>
    </row>
    <row r="13" spans="1:17">
      <c r="A13" t="str">
        <f>bitcoin_futures!A17</f>
        <v>15.01.2024</v>
      </c>
      <c r="B13">
        <f>(bitcoin_futures!E17-bitcoin_futures!E16)</f>
        <v>0</v>
      </c>
      <c r="C13">
        <f>(bitcoin_futures!F17-bitcoin_futures!F16)</f>
        <v>0</v>
      </c>
      <c r="D13">
        <f>(bitcoin_futures!G17-bitcoin_futures!G16)</f>
        <v>0</v>
      </c>
      <c r="E13">
        <f>(bitcoin_futures!H17-bitcoin_futures!H16)</f>
        <v>0</v>
      </c>
      <c r="F13">
        <f>(bitcoin_futures!I17-bitcoin_futures!I16)</f>
        <v>0</v>
      </c>
      <c r="I13">
        <f>(bitcoin_futures!L17-bitcoin_futures!L16)</f>
        <v>0</v>
      </c>
      <c r="L13">
        <f>(bitcoin_futures!O17-bitcoin_futures!O16)</f>
        <v>0</v>
      </c>
    </row>
    <row r="14" spans="1:17">
      <c r="A14" t="str">
        <f>bitcoin_futures!A18</f>
        <v>16.01.2024</v>
      </c>
      <c r="B14" s="3">
        <f>(bitcoin_futures!E18-bitcoin_futures!E17)</f>
        <v>-310</v>
      </c>
      <c r="C14">
        <f>(bitcoin_futures!F18-bitcoin_futures!F17)</f>
        <v>-320</v>
      </c>
      <c r="D14">
        <f>(bitcoin_futures!G18-bitcoin_futures!G17)</f>
        <v>-340</v>
      </c>
      <c r="E14">
        <f>(bitcoin_futures!H18-bitcoin_futures!H17)</f>
        <v>-350</v>
      </c>
      <c r="F14">
        <f>(bitcoin_futures!I18-bitcoin_futures!I17)</f>
        <v>-370</v>
      </c>
      <c r="I14">
        <f>(bitcoin_futures!L18-bitcoin_futures!L17)</f>
        <v>-360</v>
      </c>
      <c r="L14">
        <f>(bitcoin_futures!O18-bitcoin_futures!O17)</f>
        <v>-595</v>
      </c>
      <c r="Q14">
        <f t="shared" ref="Q14:Q36" si="0">B14</f>
        <v>-310</v>
      </c>
    </row>
    <row r="15" spans="1:17">
      <c r="A15" t="str">
        <f>bitcoin_futures!A19</f>
        <v>17.01.2024</v>
      </c>
      <c r="B15" s="3">
        <f>(bitcoin_futures!E19-bitcoin_futures!E18)</f>
        <v>-440</v>
      </c>
      <c r="C15">
        <f>(bitcoin_futures!F19-bitcoin_futures!F18)</f>
        <v>-395</v>
      </c>
      <c r="D15">
        <f>(bitcoin_futures!G19-bitcoin_futures!G18)</f>
        <v>-395</v>
      </c>
      <c r="E15">
        <f>(bitcoin_futures!H19-bitcoin_futures!H18)</f>
        <v>-405</v>
      </c>
      <c r="F15">
        <f>(bitcoin_futures!I19-bitcoin_futures!I18)</f>
        <v>-405</v>
      </c>
      <c r="I15">
        <f>(bitcoin_futures!L19-bitcoin_futures!L18)</f>
        <v>-550</v>
      </c>
      <c r="L15">
        <f>(bitcoin_futures!O19-bitcoin_futures!O18)</f>
        <v>-565</v>
      </c>
      <c r="Q15">
        <f t="shared" si="0"/>
        <v>-440</v>
      </c>
    </row>
    <row r="16" spans="1:17">
      <c r="A16" t="str">
        <f>bitcoin_futures!A20</f>
        <v>18.01.2024</v>
      </c>
      <c r="B16" s="3">
        <f>(bitcoin_futures!E20-bitcoin_futures!E19)</f>
        <v>-1955</v>
      </c>
      <c r="C16">
        <f>(bitcoin_futures!F20-bitcoin_futures!F19)</f>
        <v>-1920</v>
      </c>
      <c r="D16">
        <f>(bitcoin_futures!G20-bitcoin_futures!G19)</f>
        <v>-1910</v>
      </c>
      <c r="E16">
        <f>(bitcoin_futures!H20-bitcoin_futures!H19)</f>
        <v>-1910</v>
      </c>
      <c r="F16">
        <f>(bitcoin_futures!I20-bitcoin_futures!I19)</f>
        <v>-1910</v>
      </c>
      <c r="I16">
        <f>(bitcoin_futures!L20-bitcoin_futures!L19)</f>
        <v>-1975</v>
      </c>
      <c r="L16">
        <f>(bitcoin_futures!O20-bitcoin_futures!O19)</f>
        <v>-2010</v>
      </c>
      <c r="Q16">
        <f t="shared" si="0"/>
        <v>-1955</v>
      </c>
    </row>
    <row r="17" spans="1:17">
      <c r="A17" t="str">
        <f>bitcoin_futures!A21</f>
        <v>19.01.2024</v>
      </c>
      <c r="B17" s="3">
        <f>(bitcoin_futures!E21-bitcoin_futures!E20)</f>
        <v>710</v>
      </c>
      <c r="C17">
        <f>(bitcoin_futures!F21-bitcoin_futures!F20)</f>
        <v>740</v>
      </c>
      <c r="D17">
        <f>(bitcoin_futures!G21-bitcoin_futures!G20)</f>
        <v>775</v>
      </c>
      <c r="E17">
        <f>(bitcoin_futures!H21-bitcoin_futures!H20)</f>
        <v>795</v>
      </c>
      <c r="F17">
        <f>(bitcoin_futures!I21-bitcoin_futures!I20)</f>
        <v>795</v>
      </c>
      <c r="I17">
        <f>(bitcoin_futures!L21-bitcoin_futures!L20)</f>
        <v>755</v>
      </c>
      <c r="L17">
        <f>(bitcoin_futures!O21-bitcoin_futures!O20)</f>
        <v>765</v>
      </c>
      <c r="Q17">
        <f t="shared" si="0"/>
        <v>710</v>
      </c>
    </row>
    <row r="18" spans="1:17">
      <c r="A18" t="str">
        <f>bitcoin_futures!A22</f>
        <v>22.01.2024</v>
      </c>
      <c r="B18" s="3">
        <f>(bitcoin_futures!E22-bitcoin_futures!E21)</f>
        <v>-1450</v>
      </c>
      <c r="C18">
        <f>(bitcoin_futures!F22-bitcoin_futures!F21)</f>
        <v>-1375</v>
      </c>
      <c r="D18">
        <f>(bitcoin_futures!G22-bitcoin_futures!G21)</f>
        <v>-1365</v>
      </c>
      <c r="E18">
        <f>(bitcoin_futures!H22-bitcoin_futures!H21)</f>
        <v>-1375</v>
      </c>
      <c r="F18">
        <f>(bitcoin_futures!I22-bitcoin_futures!I21)</f>
        <v>-1405</v>
      </c>
      <c r="I18">
        <f>(bitcoin_futures!L22-bitcoin_futures!L21)</f>
        <v>-1490</v>
      </c>
      <c r="L18">
        <f>(bitcoin_futures!O22-bitcoin_futures!O21)</f>
        <v>-1515</v>
      </c>
      <c r="Q18">
        <f t="shared" si="0"/>
        <v>-1450</v>
      </c>
    </row>
    <row r="19" spans="1:17">
      <c r="A19" t="str">
        <f>bitcoin_futures!A23</f>
        <v>23.01.2024</v>
      </c>
      <c r="B19" s="3">
        <f>(bitcoin_futures!E23-bitcoin_futures!E22)</f>
        <v>-925</v>
      </c>
      <c r="C19">
        <f>(bitcoin_futures!F23-bitcoin_futures!F22)</f>
        <v>-880</v>
      </c>
      <c r="D19">
        <f>(bitcoin_futures!G23-bitcoin_futures!G22)</f>
        <v>-875</v>
      </c>
      <c r="E19">
        <f>(bitcoin_futures!H23-bitcoin_futures!H22)</f>
        <v>-870</v>
      </c>
      <c r="F19">
        <f>(bitcoin_futures!I23-bitcoin_futures!I22)</f>
        <v>-870</v>
      </c>
      <c r="I19">
        <f>(bitcoin_futures!L23-bitcoin_futures!L22)</f>
        <v>-985</v>
      </c>
      <c r="L19">
        <f>(bitcoin_futures!O23-bitcoin_futures!O22)</f>
        <v>-975</v>
      </c>
      <c r="Q19">
        <f t="shared" si="0"/>
        <v>-925</v>
      </c>
    </row>
    <row r="20" spans="1:17">
      <c r="A20" t="str">
        <f>bitcoin_futures!A24</f>
        <v>24.01.2024</v>
      </c>
      <c r="B20" s="3">
        <f>(bitcoin_futures!E24-bitcoin_futures!E23)</f>
        <v>405</v>
      </c>
      <c r="C20">
        <f>(bitcoin_futures!F24-bitcoin_futures!F23)</f>
        <v>370</v>
      </c>
      <c r="D20">
        <f>(bitcoin_futures!G24-bitcoin_futures!G23)</f>
        <v>390</v>
      </c>
      <c r="E20">
        <f>(bitcoin_futures!H24-bitcoin_futures!H23)</f>
        <v>390</v>
      </c>
      <c r="F20">
        <f>(bitcoin_futures!I24-bitcoin_futures!I23)</f>
        <v>390</v>
      </c>
      <c r="I20">
        <f>(bitcoin_futures!L24-bitcoin_futures!L23)</f>
        <v>445</v>
      </c>
      <c r="L20">
        <f>(bitcoin_futures!O24-bitcoin_futures!O23)</f>
        <v>465</v>
      </c>
      <c r="Q20">
        <f t="shared" si="0"/>
        <v>405</v>
      </c>
    </row>
    <row r="21" spans="1:17">
      <c r="A21" t="str">
        <f>bitcoin_futures!A25</f>
        <v>25.01.2024</v>
      </c>
      <c r="B21" s="3">
        <f>(bitcoin_futures!E25-bitcoin_futures!E24)</f>
        <v>60</v>
      </c>
      <c r="C21">
        <f>(bitcoin_futures!F25-bitcoin_futures!F24)</f>
        <v>45</v>
      </c>
      <c r="D21">
        <f>(bitcoin_futures!G25-bitcoin_futures!G24)</f>
        <v>60</v>
      </c>
      <c r="E21">
        <f>(bitcoin_futures!H25-bitcoin_futures!H24)</f>
        <v>80</v>
      </c>
      <c r="F21">
        <f>(bitcoin_futures!I25-bitcoin_futures!I24)</f>
        <v>110</v>
      </c>
      <c r="I21">
        <f>(bitcoin_futures!L25-bitcoin_futures!L24)</f>
        <v>135</v>
      </c>
      <c r="L21">
        <f>(bitcoin_futures!O25-bitcoin_futures!O24)</f>
        <v>100</v>
      </c>
      <c r="Q21">
        <f t="shared" si="0"/>
        <v>60</v>
      </c>
    </row>
    <row r="22" spans="1:17">
      <c r="A22" t="str">
        <f>bitcoin_futures!A26</f>
        <v>26.01.2024</v>
      </c>
      <c r="B22" s="3">
        <f>(bitcoin_futures!E26-bitcoin_futures!E25)</f>
        <v>2365</v>
      </c>
      <c r="C22">
        <f>(bitcoin_futures!F26-bitcoin_futures!F25)</f>
        <v>2370</v>
      </c>
      <c r="D22">
        <f>(bitcoin_futures!G26-bitcoin_futures!G25)</f>
        <v>2370</v>
      </c>
      <c r="E22">
        <f>(bitcoin_futures!H26-bitcoin_futures!H25)</f>
        <v>2350</v>
      </c>
      <c r="F22">
        <f>(bitcoin_futures!I26-bitcoin_futures!I25)</f>
        <v>2320</v>
      </c>
      <c r="I22">
        <f>(bitcoin_futures!L26-bitcoin_futures!L25)</f>
        <v>2330</v>
      </c>
      <c r="L22">
        <f>(bitcoin_futures!O26-bitcoin_futures!O25)</f>
        <v>2370</v>
      </c>
      <c r="Q22">
        <f t="shared" si="0"/>
        <v>2365</v>
      </c>
    </row>
    <row r="23" spans="1:17">
      <c r="A23" t="str">
        <f>bitcoin_futures!A27</f>
        <v>29.01.2024</v>
      </c>
      <c r="B23" s="3">
        <f>(bitcoin_futures!E27-bitcoin_futures!E26)</f>
        <v>1140</v>
      </c>
      <c r="C23">
        <f>(bitcoin_futures!F27-bitcoin_futures!F26)</f>
        <v>1165</v>
      </c>
      <c r="D23">
        <f>(bitcoin_futures!G27-bitcoin_futures!G26)</f>
        <v>1210</v>
      </c>
      <c r="E23">
        <f>(bitcoin_futures!H27-bitcoin_futures!H26)</f>
        <v>1260</v>
      </c>
      <c r="F23">
        <f>(bitcoin_futures!I27-bitcoin_futures!I26)</f>
        <v>1280</v>
      </c>
      <c r="G23">
        <f>(bitcoin_futures!J27-bitcoin_futures!J26)</f>
        <v>1190</v>
      </c>
      <c r="I23">
        <f>(bitcoin_futures!L27-bitcoin_futures!L26)</f>
        <v>1230</v>
      </c>
      <c r="L23">
        <f>(bitcoin_futures!O27-bitcoin_futures!O26)</f>
        <v>1260</v>
      </c>
      <c r="Q23">
        <f t="shared" si="0"/>
        <v>1140</v>
      </c>
    </row>
    <row r="24" spans="1:17">
      <c r="A24" t="str">
        <f>bitcoin_futures!A28</f>
        <v>30.01.2024</v>
      </c>
      <c r="B24" s="3">
        <f>(bitcoin_futures!E28-bitcoin_futures!E27)</f>
        <v>360</v>
      </c>
      <c r="C24">
        <f>(bitcoin_futures!F28-bitcoin_futures!F27)</f>
        <v>300</v>
      </c>
      <c r="D24">
        <f>(bitcoin_futures!G28-bitcoin_futures!G27)</f>
        <v>285</v>
      </c>
      <c r="E24">
        <f>(bitcoin_futures!H28-bitcoin_futures!H27)</f>
        <v>280</v>
      </c>
      <c r="F24">
        <f>(bitcoin_futures!I28-bitcoin_futures!I27)</f>
        <v>275</v>
      </c>
      <c r="G24">
        <f>(bitcoin_futures!J28-bitcoin_futures!J27)</f>
        <v>400</v>
      </c>
      <c r="I24">
        <f>(bitcoin_futures!L28-bitcoin_futures!L27)</f>
        <v>405</v>
      </c>
      <c r="L24">
        <f>(bitcoin_futures!O28-bitcoin_futures!O27)</f>
        <v>410</v>
      </c>
      <c r="Q24">
        <f t="shared" si="0"/>
        <v>360</v>
      </c>
    </row>
    <row r="25" spans="1:17">
      <c r="A25" t="str">
        <f>bitcoin_futures!A29</f>
        <v>31.01.2024</v>
      </c>
      <c r="B25" s="3">
        <f>(bitcoin_futures!E29-bitcoin_futures!E28)</f>
        <v>-1075</v>
      </c>
      <c r="C25">
        <f>(bitcoin_futures!F29-bitcoin_futures!F28)</f>
        <v>-1065</v>
      </c>
      <c r="D25">
        <f>(bitcoin_futures!G29-bitcoin_futures!G28)</f>
        <v>-1060</v>
      </c>
      <c r="E25">
        <f>(bitcoin_futures!H29-bitcoin_futures!H28)</f>
        <v>-1060</v>
      </c>
      <c r="F25">
        <f>(bitcoin_futures!I29-bitcoin_futures!I28)</f>
        <v>-1055</v>
      </c>
      <c r="G25">
        <f>(bitcoin_futures!J29-bitcoin_futures!J28)</f>
        <v>-1110</v>
      </c>
      <c r="I25">
        <f>(bitcoin_futures!L29-bitcoin_futures!L28)</f>
        <v>-1125</v>
      </c>
      <c r="L25">
        <f>(bitcoin_futures!O29-bitcoin_futures!O28)</f>
        <v>-1125</v>
      </c>
      <c r="Q25">
        <f t="shared" si="0"/>
        <v>-1075</v>
      </c>
    </row>
    <row r="26" spans="1:17">
      <c r="A26" t="str">
        <f>bitcoin_futures!A30</f>
        <v>01.02.2024</v>
      </c>
      <c r="B26" s="3">
        <f>(bitcoin_futures!E30-bitcoin_futures!E29)</f>
        <v>460</v>
      </c>
      <c r="C26">
        <f>(bitcoin_futures!F30-bitcoin_futures!F29)</f>
        <v>495</v>
      </c>
      <c r="D26">
        <f>(bitcoin_futures!G30-bitcoin_futures!G29)</f>
        <v>485</v>
      </c>
      <c r="E26">
        <f>(bitcoin_futures!H30-bitcoin_futures!H29)</f>
        <v>490</v>
      </c>
      <c r="F26">
        <f>(bitcoin_futures!I30-bitcoin_futures!I29)</f>
        <v>485</v>
      </c>
      <c r="G26">
        <f>(bitcoin_futures!J30-bitcoin_futures!J29)</f>
        <v>485</v>
      </c>
      <c r="I26">
        <f>(bitcoin_futures!L30-bitcoin_futures!L29)</f>
        <v>490</v>
      </c>
      <c r="L26">
        <f>(bitcoin_futures!O30-bitcoin_futures!O29)</f>
        <v>475</v>
      </c>
      <c r="Q26">
        <f t="shared" si="0"/>
        <v>460</v>
      </c>
    </row>
    <row r="27" spans="1:17">
      <c r="A27" t="str">
        <f>bitcoin_futures!A31</f>
        <v>02.02.2024</v>
      </c>
      <c r="B27" s="3">
        <f>(bitcoin_futures!E31-bitcoin_futures!E30)</f>
        <v>-90</v>
      </c>
      <c r="C27">
        <f>(bitcoin_futures!F31-bitcoin_futures!F30)</f>
        <v>-70</v>
      </c>
      <c r="D27">
        <f>(bitcoin_futures!G31-bitcoin_futures!G30)</f>
        <v>-80</v>
      </c>
      <c r="E27">
        <f>(bitcoin_futures!H31-bitcoin_futures!H30)</f>
        <v>-80</v>
      </c>
      <c r="F27">
        <f>(bitcoin_futures!I31-bitcoin_futures!I30)</f>
        <v>-75</v>
      </c>
      <c r="G27">
        <f>(bitcoin_futures!J31-bitcoin_futures!J30)</f>
        <v>-65</v>
      </c>
      <c r="I27">
        <f>(bitcoin_futures!L31-bitcoin_futures!L30)</f>
        <v>-60</v>
      </c>
      <c r="L27">
        <f>(bitcoin_futures!O31-bitcoin_futures!O30)</f>
        <v>-60</v>
      </c>
      <c r="Q27">
        <f t="shared" si="0"/>
        <v>-90</v>
      </c>
    </row>
    <row r="28" spans="1:17">
      <c r="A28" t="str">
        <f>bitcoin_futures!A32</f>
        <v>05.02.2024</v>
      </c>
      <c r="B28" s="3">
        <f>(bitcoin_futures!E32-bitcoin_futures!E31)</f>
        <v>-630</v>
      </c>
      <c r="C28">
        <f>(bitcoin_futures!F32-bitcoin_futures!F31)</f>
        <v>-635</v>
      </c>
      <c r="D28">
        <f>(bitcoin_futures!G32-bitcoin_futures!G31)</f>
        <v>-630</v>
      </c>
      <c r="E28">
        <f>(bitcoin_futures!H32-bitcoin_futures!H31)</f>
        <v>-615</v>
      </c>
      <c r="F28">
        <f>(bitcoin_futures!I32-bitcoin_futures!I31)</f>
        <v>-620</v>
      </c>
      <c r="G28">
        <f>(bitcoin_futures!J32-bitcoin_futures!J31)</f>
        <v>-610</v>
      </c>
      <c r="I28">
        <f>(bitcoin_futures!L32-bitcoin_futures!L31)</f>
        <v>-620</v>
      </c>
      <c r="L28">
        <f>(bitcoin_futures!O32-bitcoin_futures!O31)</f>
        <v>-630</v>
      </c>
      <c r="Q28">
        <f t="shared" si="0"/>
        <v>-630</v>
      </c>
    </row>
    <row r="29" spans="1:17">
      <c r="A29" t="str">
        <f>bitcoin_futures!A33</f>
        <v>06.02.2024</v>
      </c>
      <c r="B29" s="3">
        <f>(bitcoin_futures!E33-bitcoin_futures!E32)</f>
        <v>750</v>
      </c>
      <c r="C29">
        <f>(bitcoin_futures!F33-bitcoin_futures!F32)</f>
        <v>765</v>
      </c>
      <c r="D29">
        <f>(bitcoin_futures!G33-bitcoin_futures!G32)</f>
        <v>770</v>
      </c>
      <c r="E29">
        <f>(bitcoin_futures!H33-bitcoin_futures!H32)</f>
        <v>755</v>
      </c>
      <c r="F29">
        <f>(bitcoin_futures!I33-bitcoin_futures!I32)</f>
        <v>755</v>
      </c>
      <c r="G29">
        <f>(bitcoin_futures!J33-bitcoin_futures!J32)</f>
        <v>735</v>
      </c>
      <c r="I29">
        <f>(bitcoin_futures!L33-bitcoin_futures!L32)</f>
        <v>700</v>
      </c>
      <c r="L29">
        <f>(bitcoin_futures!O33-bitcoin_futures!O32)</f>
        <v>705</v>
      </c>
      <c r="Q29">
        <f t="shared" si="0"/>
        <v>750</v>
      </c>
    </row>
    <row r="30" spans="1:17">
      <c r="A30" t="str">
        <f>bitcoin_futures!A34</f>
        <v>07.02.2024</v>
      </c>
      <c r="B30" s="3">
        <f>(bitcoin_futures!E34-bitcoin_futures!E33)</f>
        <v>1105</v>
      </c>
      <c r="C30">
        <f>(bitcoin_futures!F34-bitcoin_futures!F33)</f>
        <v>1105</v>
      </c>
      <c r="D30">
        <f>(bitcoin_futures!G34-bitcoin_futures!G33)</f>
        <v>1105</v>
      </c>
      <c r="E30">
        <f>(bitcoin_futures!H34-bitcoin_futures!H33)</f>
        <v>1120</v>
      </c>
      <c r="F30">
        <f>(bitcoin_futures!I34-bitcoin_futures!I33)</f>
        <v>1125</v>
      </c>
      <c r="G30">
        <f>(bitcoin_futures!J34-bitcoin_futures!J33)</f>
        <v>1125</v>
      </c>
      <c r="I30">
        <f>(bitcoin_futures!L34-bitcoin_futures!L33)</f>
        <v>1125</v>
      </c>
      <c r="L30">
        <f>(bitcoin_futures!O34-bitcoin_futures!O33)</f>
        <v>1150</v>
      </c>
      <c r="Q30">
        <f t="shared" si="0"/>
        <v>1105</v>
      </c>
    </row>
    <row r="31" spans="1:17">
      <c r="A31" t="str">
        <f>bitcoin_futures!A35</f>
        <v>08.02.2024</v>
      </c>
      <c r="B31" s="3">
        <f>(bitcoin_futures!E35-bitcoin_futures!E34)</f>
        <v>1340</v>
      </c>
      <c r="C31">
        <f>(bitcoin_futures!F35-bitcoin_futures!F34)</f>
        <v>1360</v>
      </c>
      <c r="D31">
        <f>(bitcoin_futures!G35-bitcoin_futures!G34)</f>
        <v>1390</v>
      </c>
      <c r="E31">
        <f>(bitcoin_futures!H35-bitcoin_futures!H34)</f>
        <v>1410</v>
      </c>
      <c r="F31">
        <f>(bitcoin_futures!I35-bitcoin_futures!I34)</f>
        <v>1470</v>
      </c>
      <c r="G31">
        <f>(bitcoin_futures!J35-bitcoin_futures!J34)</f>
        <v>1485</v>
      </c>
      <c r="I31">
        <f>(bitcoin_futures!L35-bitcoin_futures!L34)</f>
        <v>1470</v>
      </c>
      <c r="L31">
        <f>(bitcoin_futures!O35-bitcoin_futures!O34)</f>
        <v>1460</v>
      </c>
      <c r="Q31">
        <f t="shared" si="0"/>
        <v>1340</v>
      </c>
    </row>
    <row r="32" spans="1:17">
      <c r="A32" t="str">
        <f>bitcoin_futures!A36</f>
        <v>09.02.2024</v>
      </c>
      <c r="B32" s="3">
        <f>(bitcoin_futures!E36-bitcoin_futures!E35)</f>
        <v>2020</v>
      </c>
      <c r="C32">
        <f>(bitcoin_futures!F36-bitcoin_futures!F35)</f>
        <v>2035</v>
      </c>
      <c r="D32">
        <f>(bitcoin_futures!G36-bitcoin_futures!G35)</f>
        <v>2025</v>
      </c>
      <c r="E32">
        <f>(bitcoin_futures!H36-bitcoin_futures!H35)</f>
        <v>2005</v>
      </c>
      <c r="F32">
        <f>(bitcoin_futures!I36-bitcoin_futures!I35)</f>
        <v>2055</v>
      </c>
      <c r="G32">
        <f>(bitcoin_futures!J36-bitcoin_futures!J35)</f>
        <v>2065</v>
      </c>
      <c r="I32">
        <f>(bitcoin_futures!L36-bitcoin_futures!L35)</f>
        <v>2105</v>
      </c>
      <c r="L32">
        <f>(bitcoin_futures!O36-bitcoin_futures!O35)</f>
        <v>2185</v>
      </c>
      <c r="Q32">
        <f t="shared" si="0"/>
        <v>2020</v>
      </c>
    </row>
    <row r="33" spans="1:17">
      <c r="A33" t="str">
        <f>bitcoin_futures!A37</f>
        <v>12.02.2024</v>
      </c>
      <c r="B33" s="3">
        <f>(bitcoin_futures!E37-bitcoin_futures!E36)</f>
        <v>2695</v>
      </c>
      <c r="C33">
        <f>(bitcoin_futures!F37-bitcoin_futures!F36)</f>
        <v>2750</v>
      </c>
      <c r="D33">
        <f>(bitcoin_futures!G37-bitcoin_futures!G36)</f>
        <v>2775</v>
      </c>
      <c r="E33">
        <f>(bitcoin_futures!H37-bitcoin_futures!H36)</f>
        <v>2795</v>
      </c>
      <c r="F33">
        <f>(bitcoin_futures!I37-bitcoin_futures!I36)</f>
        <v>2795</v>
      </c>
      <c r="G33">
        <f>(bitcoin_futures!J37-bitcoin_futures!J36)</f>
        <v>2825</v>
      </c>
      <c r="I33">
        <f>(bitcoin_futures!L37-bitcoin_futures!L36)</f>
        <v>2750</v>
      </c>
      <c r="L33">
        <f>(bitcoin_futures!O37-bitcoin_futures!O36)</f>
        <v>2810</v>
      </c>
      <c r="Q33">
        <f t="shared" si="0"/>
        <v>2695</v>
      </c>
    </row>
    <row r="34" spans="1:17">
      <c r="A34" t="str">
        <f>bitcoin_futures!A38</f>
        <v>13.02.2024</v>
      </c>
      <c r="B34" s="3">
        <f>(bitcoin_futures!E38-bitcoin_futures!E37)</f>
        <v>-825</v>
      </c>
      <c r="C34">
        <f>(bitcoin_futures!F38-bitcoin_futures!F37)</f>
        <v>-815</v>
      </c>
      <c r="D34">
        <f>(bitcoin_futures!G38-bitcoin_futures!G37)</f>
        <v>-810</v>
      </c>
      <c r="E34">
        <f>(bitcoin_futures!H38-bitcoin_futures!H37)</f>
        <v>-780</v>
      </c>
      <c r="F34">
        <f>(bitcoin_futures!I38-bitcoin_futures!I37)</f>
        <v>-795</v>
      </c>
      <c r="G34">
        <f>(bitcoin_futures!J38-bitcoin_futures!J37)</f>
        <v>-775</v>
      </c>
      <c r="I34">
        <f>(bitcoin_futures!L38-bitcoin_futures!L37)</f>
        <v>-800</v>
      </c>
      <c r="L34">
        <f>(bitcoin_futures!O38-bitcoin_futures!O37)</f>
        <v>-830</v>
      </c>
      <c r="Q34">
        <f t="shared" si="0"/>
        <v>-825</v>
      </c>
    </row>
    <row r="35" spans="1:17">
      <c r="A35" t="str">
        <f>bitcoin_futures!A39</f>
        <v>14.02.2024</v>
      </c>
      <c r="B35" s="3">
        <f>(bitcoin_futures!E39-bitcoin_futures!E38)</f>
        <v>2350</v>
      </c>
      <c r="C35">
        <f>(bitcoin_futures!F39-bitcoin_futures!F38)</f>
        <v>2415</v>
      </c>
      <c r="D35">
        <f>(bitcoin_futures!G39-bitcoin_futures!G38)</f>
        <v>2510</v>
      </c>
      <c r="E35">
        <f>(bitcoin_futures!H39-bitcoin_futures!H38)</f>
        <v>2590</v>
      </c>
      <c r="F35">
        <f>(bitcoin_futures!I39-bitcoin_futures!I38)</f>
        <v>2655</v>
      </c>
      <c r="G35">
        <f>(bitcoin_futures!J39-bitcoin_futures!J38)</f>
        <v>2650</v>
      </c>
      <c r="I35">
        <f>(bitcoin_futures!L39-bitcoin_futures!L38)</f>
        <v>2655</v>
      </c>
      <c r="L35">
        <f>(bitcoin_futures!O39-bitcoin_futures!O38)</f>
        <v>2460</v>
      </c>
      <c r="Q35">
        <f t="shared" si="0"/>
        <v>2350</v>
      </c>
    </row>
    <row r="36" spans="1:17">
      <c r="A36" t="str">
        <f>bitcoin_futures!A40</f>
        <v>15.02.2024</v>
      </c>
      <c r="B36" s="3">
        <f>(bitcoin_futures!E40-bitcoin_futures!E39)</f>
        <v>-35</v>
      </c>
      <c r="C36">
        <f>(bitcoin_futures!F40-bitcoin_futures!F39)</f>
        <v>-15</v>
      </c>
      <c r="D36">
        <f>(bitcoin_futures!G40-bitcoin_futures!G39)</f>
        <v>100</v>
      </c>
      <c r="E36">
        <f>(bitcoin_futures!H40-bitcoin_futures!H39)</f>
        <v>120</v>
      </c>
      <c r="F36">
        <f>(bitcoin_futures!I40-bitcoin_futures!I39)</f>
        <v>180</v>
      </c>
      <c r="G36">
        <f>(bitcoin_futures!J40-bitcoin_futures!J39)</f>
        <v>285</v>
      </c>
      <c r="I36">
        <f>(bitcoin_futures!L40-bitcoin_futures!L39)</f>
        <v>180</v>
      </c>
      <c r="L36">
        <f>(bitcoin_futures!O40-bitcoin_futures!O39)</f>
        <v>-40</v>
      </c>
      <c r="Q36">
        <f t="shared" si="0"/>
        <v>-35</v>
      </c>
    </row>
    <row r="37" spans="1:17">
      <c r="A37" t="str">
        <f>bitcoin_futures!A41</f>
        <v>16.02.2024</v>
      </c>
      <c r="B37">
        <f>(bitcoin_futures!E41-bitcoin_futures!E40)</f>
        <v>70</v>
      </c>
      <c r="C37" s="3">
        <f>(bitcoin_futures!F41-bitcoin_futures!F40)</f>
        <v>100</v>
      </c>
      <c r="D37">
        <f>(bitcoin_futures!G41-bitcoin_futures!G40)</f>
        <v>120</v>
      </c>
      <c r="E37">
        <f>(bitcoin_futures!H41-bitcoin_futures!H40)</f>
        <v>205</v>
      </c>
      <c r="F37">
        <f>(bitcoin_futures!I41-bitcoin_futures!I40)</f>
        <v>265</v>
      </c>
      <c r="G37">
        <f>(bitcoin_futures!J41-bitcoin_futures!J40)</f>
        <v>270</v>
      </c>
      <c r="I37">
        <f>(bitcoin_futures!L41-bitcoin_futures!L40)</f>
        <v>265</v>
      </c>
      <c r="L37">
        <f>(bitcoin_futures!O41-bitcoin_futures!O40)</f>
        <v>155</v>
      </c>
      <c r="Q37">
        <f t="shared" ref="Q37:Q57" si="1">C37</f>
        <v>100</v>
      </c>
    </row>
    <row r="38" spans="1:17">
      <c r="A38" t="str">
        <f>bitcoin_futures!A42</f>
        <v>19.02.2024</v>
      </c>
      <c r="B38">
        <f>(bitcoin_futures!E42-bitcoin_futures!E41)</f>
        <v>0</v>
      </c>
      <c r="C38" s="3">
        <f>(bitcoin_futures!F42-bitcoin_futures!F41)</f>
        <v>0</v>
      </c>
      <c r="D38">
        <f>(bitcoin_futures!G42-bitcoin_futures!G41)</f>
        <v>0</v>
      </c>
      <c r="E38">
        <f>(bitcoin_futures!H42-bitcoin_futures!H41)</f>
        <v>0</v>
      </c>
      <c r="F38">
        <f>(bitcoin_futures!I42-bitcoin_futures!I41)</f>
        <v>0</v>
      </c>
      <c r="G38">
        <f>(bitcoin_futures!J42-bitcoin_futures!J41)</f>
        <v>0</v>
      </c>
      <c r="I38">
        <f>(bitcoin_futures!L42-bitcoin_futures!L41)</f>
        <v>0</v>
      </c>
      <c r="L38">
        <f>(bitcoin_futures!O42-bitcoin_futures!O41)</f>
        <v>0</v>
      </c>
      <c r="Q38">
        <f t="shared" si="1"/>
        <v>0</v>
      </c>
    </row>
    <row r="39" spans="1:17">
      <c r="A39" t="str">
        <f>bitcoin_futures!A43</f>
        <v>20.02.2024</v>
      </c>
      <c r="B39">
        <f>(bitcoin_futures!E43-bitcoin_futures!E42)</f>
        <v>65</v>
      </c>
      <c r="C39" s="3">
        <f>(bitcoin_futures!F43-bitcoin_futures!F42)</f>
        <v>125</v>
      </c>
      <c r="D39">
        <f>(bitcoin_futures!G43-bitcoin_futures!G42)</f>
        <v>140</v>
      </c>
      <c r="E39">
        <f>(bitcoin_futures!H43-bitcoin_futures!H42)</f>
        <v>170</v>
      </c>
      <c r="F39">
        <f>(bitcoin_futures!I43-bitcoin_futures!I42)</f>
        <v>200</v>
      </c>
      <c r="G39">
        <f>(bitcoin_futures!J43-bitcoin_futures!J42)</f>
        <v>205</v>
      </c>
      <c r="I39">
        <f>(bitcoin_futures!L43-bitcoin_futures!L42)</f>
        <v>475</v>
      </c>
      <c r="L39">
        <f>(bitcoin_futures!O43-bitcoin_futures!O42)</f>
        <v>475</v>
      </c>
      <c r="Q39">
        <f t="shared" si="1"/>
        <v>125</v>
      </c>
    </row>
    <row r="40" spans="1:17">
      <c r="A40" t="str">
        <f>bitcoin_futures!A44</f>
        <v>21.02.2024</v>
      </c>
      <c r="B40">
        <f>(bitcoin_futures!E44-bitcoin_futures!E43)</f>
        <v>-1135</v>
      </c>
      <c r="C40" s="3">
        <f>(bitcoin_futures!F44-bitcoin_futures!F43)</f>
        <v>-1165</v>
      </c>
      <c r="D40">
        <f>(bitcoin_futures!G44-bitcoin_futures!G43)</f>
        <v>-1130</v>
      </c>
      <c r="E40">
        <f>(bitcoin_futures!H44-bitcoin_futures!H43)</f>
        <v>-1145</v>
      </c>
      <c r="F40">
        <f>(bitcoin_futures!I44-bitcoin_futures!I43)</f>
        <v>-1145</v>
      </c>
      <c r="G40">
        <f>(bitcoin_futures!J44-bitcoin_futures!J43)</f>
        <v>-1100</v>
      </c>
      <c r="I40">
        <f>(bitcoin_futures!L44-bitcoin_futures!L43)</f>
        <v>-1420</v>
      </c>
      <c r="L40">
        <f>(bitcoin_futures!O44-bitcoin_futures!O43)</f>
        <v>-1165</v>
      </c>
      <c r="Q40">
        <f t="shared" si="1"/>
        <v>-1165</v>
      </c>
    </row>
    <row r="41" spans="1:17">
      <c r="A41" t="str">
        <f>bitcoin_futures!A45</f>
        <v>22.02.2024</v>
      </c>
      <c r="B41">
        <f>(bitcoin_futures!E45-bitcoin_futures!E44)</f>
        <v>1085</v>
      </c>
      <c r="C41" s="3">
        <f>(bitcoin_futures!F45-bitcoin_futures!F44)</f>
        <v>1085</v>
      </c>
      <c r="D41">
        <f>(bitcoin_futures!G45-bitcoin_futures!G44)</f>
        <v>1060</v>
      </c>
      <c r="E41">
        <f>(bitcoin_futures!H45-bitcoin_futures!H44)</f>
        <v>1025</v>
      </c>
      <c r="F41">
        <f>(bitcoin_futures!I45-bitcoin_futures!I44)</f>
        <v>985</v>
      </c>
      <c r="G41">
        <f>(bitcoin_futures!J45-bitcoin_futures!J44)</f>
        <v>925</v>
      </c>
      <c r="I41">
        <f>(bitcoin_futures!L45-bitcoin_futures!L44)</f>
        <v>985</v>
      </c>
      <c r="L41">
        <f>(bitcoin_futures!O45-bitcoin_futures!O44)</f>
        <v>730</v>
      </c>
      <c r="Q41">
        <f t="shared" si="1"/>
        <v>1085</v>
      </c>
    </row>
    <row r="42" spans="1:17">
      <c r="A42" t="str">
        <f>bitcoin_futures!A46</f>
        <v>23.02.2024</v>
      </c>
      <c r="B42">
        <f>(bitcoin_futures!E46-bitcoin_futures!E45)</f>
        <v>-1082</v>
      </c>
      <c r="C42" s="3">
        <f>(bitcoin_futures!F46-bitcoin_futures!F45)</f>
        <v>-965</v>
      </c>
      <c r="D42">
        <f>(bitcoin_futures!G46-bitcoin_futures!G45)</f>
        <v>-975</v>
      </c>
      <c r="E42">
        <f>(bitcoin_futures!H46-bitcoin_futures!H45)</f>
        <v>-950</v>
      </c>
      <c r="F42">
        <f>(bitcoin_futures!I46-bitcoin_futures!I45)</f>
        <v>-925</v>
      </c>
      <c r="G42">
        <f>(bitcoin_futures!J46-bitcoin_futures!J45)</f>
        <v>-910</v>
      </c>
      <c r="I42">
        <f>(bitcoin_futures!L46-bitcoin_futures!L45)</f>
        <v>-700</v>
      </c>
      <c r="L42">
        <f>(bitcoin_futures!O46-bitcoin_futures!O45)</f>
        <v>-640</v>
      </c>
      <c r="Q42">
        <f t="shared" si="1"/>
        <v>-965</v>
      </c>
    </row>
    <row r="43" spans="1:17">
      <c r="A43" t="str">
        <f>bitcoin_futures!A47</f>
        <v>26.02.2024</v>
      </c>
      <c r="C43" s="3">
        <f>(bitcoin_futures!F47-bitcoin_futures!F46)</f>
        <v>3540</v>
      </c>
      <c r="D43">
        <f>(bitcoin_futures!G47-bitcoin_futures!G46)</f>
        <v>3560</v>
      </c>
      <c r="E43">
        <f>(bitcoin_futures!H47-bitcoin_futures!H46)</f>
        <v>3595</v>
      </c>
      <c r="F43">
        <f>(bitcoin_futures!I47-bitcoin_futures!I46)</f>
        <v>3615</v>
      </c>
      <c r="G43">
        <f>(bitcoin_futures!J47-bitcoin_futures!J46)</f>
        <v>3615</v>
      </c>
      <c r="H43">
        <f>(bitcoin_futures!K47-bitcoin_futures!K46)</f>
        <v>3510</v>
      </c>
      <c r="I43">
        <f>(bitcoin_futures!L47-bitcoin_futures!L46)</f>
        <v>3715</v>
      </c>
      <c r="L43">
        <f>(bitcoin_futures!O47-bitcoin_futures!O46)</f>
        <v>3675</v>
      </c>
      <c r="Q43">
        <f t="shared" si="1"/>
        <v>3540</v>
      </c>
    </row>
    <row r="44" spans="1:17">
      <c r="A44" t="str">
        <f>bitcoin_futures!A48</f>
        <v>27.02.2024</v>
      </c>
      <c r="C44" s="3">
        <f>(bitcoin_futures!F48-bitcoin_futures!F47)</f>
        <v>2330</v>
      </c>
      <c r="D44">
        <f>(bitcoin_futures!G48-bitcoin_futures!G47)</f>
        <v>2335</v>
      </c>
      <c r="E44">
        <f>(bitcoin_futures!H48-bitcoin_futures!H47)</f>
        <v>2345</v>
      </c>
      <c r="F44">
        <f>(bitcoin_futures!I48-bitcoin_futures!I47)</f>
        <v>2355</v>
      </c>
      <c r="G44">
        <f>(bitcoin_futures!J48-bitcoin_futures!J47)</f>
        <v>2460</v>
      </c>
      <c r="H44">
        <f>(bitcoin_futures!K48-bitcoin_futures!K47)</f>
        <v>2525</v>
      </c>
      <c r="I44">
        <f>(bitcoin_futures!L48-bitcoin_futures!L47)</f>
        <v>2415</v>
      </c>
      <c r="L44">
        <f>(bitcoin_futures!O48-bitcoin_futures!O47)</f>
        <v>2580</v>
      </c>
      <c r="Q44">
        <f t="shared" si="1"/>
        <v>2330</v>
      </c>
    </row>
    <row r="45" spans="1:17">
      <c r="A45" t="str">
        <f>bitcoin_futures!A49</f>
        <v>28.02.2024</v>
      </c>
      <c r="C45" s="3">
        <f>(bitcoin_futures!F49-bitcoin_futures!F48)</f>
        <v>3250</v>
      </c>
      <c r="D45">
        <f>(bitcoin_futures!G49-bitcoin_futures!G48)</f>
        <v>3235</v>
      </c>
      <c r="E45">
        <f>(bitcoin_futures!H49-bitcoin_futures!H48)</f>
        <v>3230</v>
      </c>
      <c r="F45">
        <f>(bitcoin_futures!I49-bitcoin_futures!I48)</f>
        <v>3240</v>
      </c>
      <c r="G45">
        <f>(bitcoin_futures!J49-bitcoin_futures!J48)</f>
        <v>3245</v>
      </c>
      <c r="H45">
        <f>(bitcoin_futures!K49-bitcoin_futures!K48)</f>
        <v>3210</v>
      </c>
      <c r="I45">
        <f>(bitcoin_futures!L49-bitcoin_futures!L48)</f>
        <v>3555</v>
      </c>
      <c r="L45">
        <f>(bitcoin_futures!O49-bitcoin_futures!O48)</f>
        <v>3370</v>
      </c>
      <c r="Q45">
        <f t="shared" si="1"/>
        <v>3250</v>
      </c>
    </row>
    <row r="46" spans="1:17">
      <c r="A46" t="str">
        <f>bitcoin_futures!A50</f>
        <v>29.02.2024</v>
      </c>
      <c r="C46" s="3">
        <f>(bitcoin_futures!F50-bitcoin_futures!F49)</f>
        <v>1890</v>
      </c>
      <c r="D46">
        <f>(bitcoin_futures!G50-bitcoin_futures!G49)</f>
        <v>1900</v>
      </c>
      <c r="E46">
        <f>(bitcoin_futures!H50-bitcoin_futures!H49)</f>
        <v>1900</v>
      </c>
      <c r="F46">
        <f>(bitcoin_futures!I50-bitcoin_futures!I49)</f>
        <v>1890</v>
      </c>
      <c r="G46">
        <f>(bitcoin_futures!J50-bitcoin_futures!J49)</f>
        <v>1910</v>
      </c>
      <c r="H46">
        <f>(bitcoin_futures!K50-bitcoin_futures!K49)</f>
        <v>1930</v>
      </c>
      <c r="I46">
        <f>(bitcoin_futures!L50-bitcoin_futures!L49)</f>
        <v>1520</v>
      </c>
      <c r="L46">
        <f>(bitcoin_futures!O50-bitcoin_futures!O49)</f>
        <v>1825</v>
      </c>
      <c r="Q46">
        <f t="shared" si="1"/>
        <v>1890</v>
      </c>
    </row>
    <row r="47" spans="1:17">
      <c r="A47" t="str">
        <f>bitcoin_futures!A51</f>
        <v>01.03.2024</v>
      </c>
      <c r="C47" s="3">
        <f>(bitcoin_futures!F51-bitcoin_futures!F50)</f>
        <v>1065</v>
      </c>
      <c r="D47">
        <f>(bitcoin_futures!G51-bitcoin_futures!G50)</f>
        <v>1090</v>
      </c>
      <c r="E47">
        <f>(bitcoin_futures!H51-bitcoin_futures!H50)</f>
        <v>1095</v>
      </c>
      <c r="F47">
        <f>(bitcoin_futures!I51-bitcoin_futures!I50)</f>
        <v>1095</v>
      </c>
      <c r="G47">
        <f>(bitcoin_futures!J51-bitcoin_futures!J50)</f>
        <v>1095</v>
      </c>
      <c r="H47">
        <f>(bitcoin_futures!K51-bitcoin_futures!K50)</f>
        <v>1075</v>
      </c>
      <c r="I47">
        <f>(bitcoin_futures!L51-bitcoin_futures!L50)</f>
        <v>1090</v>
      </c>
      <c r="L47">
        <f>(bitcoin_futures!O51-bitcoin_futures!O50)</f>
        <v>915</v>
      </c>
      <c r="Q47">
        <f t="shared" si="1"/>
        <v>1065</v>
      </c>
    </row>
    <row r="48" spans="1:17">
      <c r="A48" t="str">
        <f>bitcoin_futures!A52</f>
        <v>04.03.2024</v>
      </c>
      <c r="C48" s="3">
        <f>(bitcoin_futures!F52-bitcoin_futures!F51)</f>
        <v>4655</v>
      </c>
      <c r="D48">
        <f>(bitcoin_futures!G52-bitcoin_futures!G51)</f>
        <v>4750</v>
      </c>
      <c r="E48">
        <f>(bitcoin_futures!H52-bitcoin_futures!H51)</f>
        <v>4880</v>
      </c>
      <c r="F48">
        <f>(bitcoin_futures!I52-bitcoin_futures!I51)</f>
        <v>4945</v>
      </c>
      <c r="G48">
        <f>(bitcoin_futures!J52-bitcoin_futures!J51)</f>
        <v>5035</v>
      </c>
      <c r="H48">
        <f>(bitcoin_futures!K52-bitcoin_futures!K51)</f>
        <v>5275</v>
      </c>
      <c r="I48">
        <f>(bitcoin_futures!L52-bitcoin_futures!L51)</f>
        <v>5670</v>
      </c>
      <c r="L48">
        <f>(bitcoin_futures!O52-bitcoin_futures!O51)</f>
        <v>5615</v>
      </c>
      <c r="Q48">
        <f t="shared" si="1"/>
        <v>4655</v>
      </c>
    </row>
    <row r="49" spans="1:17">
      <c r="A49" t="str">
        <f>bitcoin_futures!A53</f>
        <v>05.03.2024</v>
      </c>
      <c r="C49" s="3">
        <f>(bitcoin_futures!F53-bitcoin_futures!F52)</f>
        <v>-6055</v>
      </c>
      <c r="D49">
        <f>(bitcoin_futures!G53-bitcoin_futures!G52)</f>
        <v>-6120</v>
      </c>
      <c r="E49">
        <f>(bitcoin_futures!H53-bitcoin_futures!H52)</f>
        <v>-6145</v>
      </c>
      <c r="F49">
        <f>(bitcoin_futures!I53-bitcoin_futures!I52)</f>
        <v>-6135</v>
      </c>
      <c r="G49">
        <f>(bitcoin_futures!J53-bitcoin_futures!J52)</f>
        <v>-6145</v>
      </c>
      <c r="H49">
        <f>(bitcoin_futures!K53-bitcoin_futures!K52)</f>
        <v>-6140</v>
      </c>
      <c r="I49">
        <f>(bitcoin_futures!L53-bitcoin_futures!L52)</f>
        <v>-6410</v>
      </c>
      <c r="L49">
        <f>(bitcoin_futures!O53-bitcoin_futures!O52)</f>
        <v>-6365</v>
      </c>
      <c r="Q49">
        <f t="shared" si="1"/>
        <v>-6055</v>
      </c>
    </row>
    <row r="50" spans="1:17">
      <c r="A50" t="str">
        <f>bitcoin_futures!A54</f>
        <v>06.03.2024</v>
      </c>
      <c r="C50" s="3">
        <f>(bitcoin_futures!F54-bitcoin_futures!F53)</f>
        <v>5335</v>
      </c>
      <c r="D50">
        <f>(bitcoin_futures!G54-bitcoin_futures!G53)</f>
        <v>5400</v>
      </c>
      <c r="E50">
        <f>(bitcoin_futures!H54-bitcoin_futures!H53)</f>
        <v>5495</v>
      </c>
      <c r="F50">
        <f>(bitcoin_futures!I54-bitcoin_futures!I53)</f>
        <v>5565</v>
      </c>
      <c r="G50">
        <f>(bitcoin_futures!J54-bitcoin_futures!J53)</f>
        <v>5575</v>
      </c>
      <c r="H50">
        <f>(bitcoin_futures!K54-bitcoin_futures!K53)</f>
        <v>5575</v>
      </c>
      <c r="I50">
        <f>(bitcoin_futures!L54-bitcoin_futures!L53)</f>
        <v>5765</v>
      </c>
      <c r="L50">
        <f>(bitcoin_futures!O54-bitcoin_futures!O53)</f>
        <v>5945</v>
      </c>
      <c r="Q50">
        <f t="shared" si="1"/>
        <v>5335</v>
      </c>
    </row>
    <row r="51" spans="1:17">
      <c r="A51" t="str">
        <f>bitcoin_futures!A55</f>
        <v>07.03.2024</v>
      </c>
      <c r="C51" s="3">
        <f>(bitcoin_futures!F55-bitcoin_futures!F54)</f>
        <v>605</v>
      </c>
      <c r="D51">
        <f>(bitcoin_futures!G55-bitcoin_futures!G54)</f>
        <v>585</v>
      </c>
      <c r="E51">
        <f>(bitcoin_futures!H55-bitcoin_futures!H54)</f>
        <v>610</v>
      </c>
      <c r="F51">
        <f>(bitcoin_futures!I55-bitcoin_futures!I54)</f>
        <v>645</v>
      </c>
      <c r="G51">
        <f>(bitcoin_futures!J55-bitcoin_futures!J54)</f>
        <v>690</v>
      </c>
      <c r="H51">
        <f>(bitcoin_futures!K55-bitcoin_futures!K54)</f>
        <v>690</v>
      </c>
      <c r="I51">
        <f>(bitcoin_futures!L55-bitcoin_futures!L54)</f>
        <v>650</v>
      </c>
      <c r="L51">
        <f>(bitcoin_futures!O55-bitcoin_futures!O54)</f>
        <v>650</v>
      </c>
      <c r="Q51">
        <f t="shared" si="1"/>
        <v>605</v>
      </c>
    </row>
    <row r="52" spans="1:17">
      <c r="A52" t="str">
        <f>bitcoin_futures!A56</f>
        <v>08.03.2024</v>
      </c>
      <c r="C52" s="3">
        <f>(bitcoin_futures!F56-bitcoin_futures!F55)</f>
        <v>1440</v>
      </c>
      <c r="D52">
        <f>(bitcoin_futures!G56-bitcoin_futures!G55)</f>
        <v>1450</v>
      </c>
      <c r="E52">
        <f>(bitcoin_futures!H56-bitcoin_futures!H55)</f>
        <v>1505</v>
      </c>
      <c r="F52">
        <f>(bitcoin_futures!I56-bitcoin_futures!I55)</f>
        <v>1550</v>
      </c>
      <c r="G52">
        <f>(bitcoin_futures!J56-bitcoin_futures!J55)</f>
        <v>1530</v>
      </c>
      <c r="H52">
        <f>(bitcoin_futures!K56-bitcoin_futures!K55)</f>
        <v>1530</v>
      </c>
      <c r="I52">
        <f>(bitcoin_futures!L56-bitcoin_futures!L55)</f>
        <v>1585</v>
      </c>
      <c r="L52">
        <f>(bitcoin_futures!O56-bitcoin_futures!O55)</f>
        <v>1880</v>
      </c>
      <c r="Q52">
        <f t="shared" si="1"/>
        <v>1440</v>
      </c>
    </row>
    <row r="53" spans="1:17">
      <c r="A53" t="str">
        <f>bitcoin_futures!A57</f>
        <v>11.03.2024</v>
      </c>
      <c r="C53" s="3">
        <f>(bitcoin_futures!F57-bitcoin_futures!F56)</f>
        <v>2855</v>
      </c>
      <c r="D53">
        <f>(bitcoin_futures!G57-bitcoin_futures!G56)</f>
        <v>2970</v>
      </c>
      <c r="E53">
        <f>(bitcoin_futures!H57-bitcoin_futures!H56)</f>
        <v>2975</v>
      </c>
      <c r="F53">
        <f>(bitcoin_futures!I57-bitcoin_futures!I56)</f>
        <v>3005</v>
      </c>
      <c r="G53">
        <f>(bitcoin_futures!J57-bitcoin_futures!J56)</f>
        <v>3120</v>
      </c>
      <c r="H53">
        <f>(bitcoin_futures!K57-bitcoin_futures!K56)</f>
        <v>3120</v>
      </c>
      <c r="I53">
        <f>(bitcoin_futures!L57-bitcoin_futures!L56)</f>
        <v>3070</v>
      </c>
      <c r="L53">
        <f>(bitcoin_futures!O57-bitcoin_futures!O56)</f>
        <v>2775</v>
      </c>
      <c r="Q53">
        <f t="shared" si="1"/>
        <v>2855</v>
      </c>
    </row>
    <row r="54" spans="1:17">
      <c r="A54" t="str">
        <f>bitcoin_futures!A58</f>
        <v>12.03.2024</v>
      </c>
      <c r="C54" s="3">
        <f>(bitcoin_futures!F58-bitcoin_futures!F57)</f>
        <v>-860</v>
      </c>
      <c r="D54">
        <f>(bitcoin_futures!G58-bitcoin_futures!G57)</f>
        <v>-850</v>
      </c>
      <c r="E54">
        <f>(bitcoin_futures!H58-bitcoin_futures!H57)</f>
        <v>-835</v>
      </c>
      <c r="F54">
        <f>(bitcoin_futures!I58-bitcoin_futures!I57)</f>
        <v>-850</v>
      </c>
      <c r="G54">
        <f>(bitcoin_futures!J58-bitcoin_futures!J57)</f>
        <v>-945</v>
      </c>
      <c r="H54">
        <f>(bitcoin_futures!K58-bitcoin_futures!K57)</f>
        <v>-945</v>
      </c>
      <c r="I54">
        <f>(bitcoin_futures!L58-bitcoin_futures!L57)</f>
        <v>-1040</v>
      </c>
      <c r="L54">
        <f>(bitcoin_futures!O58-bitcoin_futures!O57)</f>
        <v>-920</v>
      </c>
      <c r="Q54">
        <f t="shared" si="1"/>
        <v>-860</v>
      </c>
    </row>
    <row r="55" spans="1:17">
      <c r="A55" t="str">
        <f>bitcoin_futures!A59</f>
        <v>13.03.2024</v>
      </c>
      <c r="C55" s="3">
        <f>(bitcoin_futures!F59-bitcoin_futures!F58)</f>
        <v>2115</v>
      </c>
      <c r="D55">
        <f>(bitcoin_futures!G59-bitcoin_futures!G58)</f>
        <v>2140</v>
      </c>
      <c r="E55">
        <f>(bitcoin_futures!H59-bitcoin_futures!H58)</f>
        <v>2260</v>
      </c>
      <c r="F55">
        <f>(bitcoin_futures!I59-bitcoin_futures!I58)</f>
        <v>2370</v>
      </c>
      <c r="G55">
        <f>(bitcoin_futures!J59-bitcoin_futures!J58)</f>
        <v>2520</v>
      </c>
      <c r="H55">
        <f>(bitcoin_futures!K59-bitcoin_futures!K58)</f>
        <v>2520</v>
      </c>
      <c r="I55">
        <f>(bitcoin_futures!L59-bitcoin_futures!L58)</f>
        <v>2515</v>
      </c>
      <c r="L55">
        <f>(bitcoin_futures!O59-bitcoin_futures!O58)</f>
        <v>2445</v>
      </c>
      <c r="Q55">
        <f t="shared" si="1"/>
        <v>2115</v>
      </c>
    </row>
    <row r="56" spans="1:17">
      <c r="A56" t="str">
        <f>bitcoin_futures!A60</f>
        <v>14.03.2024</v>
      </c>
      <c r="C56" s="3">
        <f>(bitcoin_futures!F60-bitcoin_futures!F59)</f>
        <v>-4315</v>
      </c>
      <c r="D56">
        <f>(bitcoin_futures!G60-bitcoin_futures!G59)</f>
        <v>-4440</v>
      </c>
      <c r="E56">
        <f>(bitcoin_futures!H60-bitcoin_futures!H59)</f>
        <v>-4395</v>
      </c>
      <c r="F56">
        <f>(bitcoin_futures!I60-bitcoin_futures!I59)</f>
        <v>-4460</v>
      </c>
      <c r="G56">
        <f>(bitcoin_futures!J60-bitcoin_futures!J59)</f>
        <v>-4565</v>
      </c>
      <c r="H56">
        <f>(bitcoin_futures!K60-bitcoin_futures!K59)</f>
        <v>-4565</v>
      </c>
      <c r="I56">
        <f>(bitcoin_futures!L60-bitcoin_futures!L59)</f>
        <v>-4470</v>
      </c>
      <c r="L56">
        <f>(bitcoin_futures!O60-bitcoin_futures!O59)</f>
        <v>-4365</v>
      </c>
      <c r="Q56">
        <f t="shared" si="1"/>
        <v>-4315</v>
      </c>
    </row>
    <row r="57" spans="1:17">
      <c r="A57" t="str">
        <f>bitcoin_futures!A61</f>
        <v>15.03.2024</v>
      </c>
      <c r="C57" s="3">
        <f>(bitcoin_futures!F61-bitcoin_futures!F60)</f>
        <v>-435</v>
      </c>
      <c r="D57">
        <f>(bitcoin_futures!G61-bitcoin_futures!G60)</f>
        <v>-435</v>
      </c>
      <c r="E57">
        <f>(bitcoin_futures!H61-bitcoin_futures!H60)</f>
        <v>-390</v>
      </c>
      <c r="F57">
        <f>(bitcoin_futures!I61-bitcoin_futures!I60)</f>
        <v>-405</v>
      </c>
      <c r="G57">
        <f>(bitcoin_futures!J61-bitcoin_futures!J60)</f>
        <v>-255</v>
      </c>
      <c r="H57">
        <f>(bitcoin_futures!K61-bitcoin_futures!K60)</f>
        <v>-175</v>
      </c>
      <c r="I57">
        <f>(bitcoin_futures!L61-bitcoin_futures!L60)</f>
        <v>-165</v>
      </c>
      <c r="L57">
        <f>(bitcoin_futures!O61-bitcoin_futures!O60)</f>
        <v>-320</v>
      </c>
      <c r="Q57">
        <f t="shared" si="1"/>
        <v>-435</v>
      </c>
    </row>
    <row r="58" spans="1:17">
      <c r="A58" t="str">
        <f>bitcoin_futures!A62</f>
        <v>18.03.2024</v>
      </c>
      <c r="C58">
        <f>(bitcoin_futures!F62-bitcoin_futures!F61)</f>
        <v>-1985</v>
      </c>
      <c r="D58" s="3">
        <f>(bitcoin_futures!G62-bitcoin_futures!G61)</f>
        <v>-2060</v>
      </c>
      <c r="E58">
        <f>(bitcoin_futures!H62-bitcoin_futures!H61)</f>
        <v>-2095</v>
      </c>
      <c r="F58">
        <f>(bitcoin_futures!I62-bitcoin_futures!I61)</f>
        <v>-2100</v>
      </c>
      <c r="G58">
        <f>(bitcoin_futures!J62-bitcoin_futures!J61)</f>
        <v>-2190</v>
      </c>
      <c r="H58">
        <f>(bitcoin_futures!K62-bitcoin_futures!K61)</f>
        <v>-2270</v>
      </c>
      <c r="I58">
        <f>(bitcoin_futures!L62-bitcoin_futures!L61)</f>
        <v>-2340</v>
      </c>
      <c r="L58">
        <f>(bitcoin_futures!O62-bitcoin_futures!O61)</f>
        <v>-2190</v>
      </c>
      <c r="Q58">
        <f t="shared" ref="Q58:Q78" si="2">D58</f>
        <v>-2060</v>
      </c>
    </row>
    <row r="59" spans="1:17">
      <c r="A59" t="str">
        <f>bitcoin_futures!A63</f>
        <v>19.03.2024</v>
      </c>
      <c r="C59">
        <f>(bitcoin_futures!F63-bitcoin_futures!F62)</f>
        <v>-2585</v>
      </c>
      <c r="D59" s="3">
        <f>(bitcoin_futures!G63-bitcoin_futures!G62)</f>
        <v>-2605</v>
      </c>
      <c r="E59">
        <f>(bitcoin_futures!H63-bitcoin_futures!H62)</f>
        <v>-2685</v>
      </c>
      <c r="F59">
        <f>(bitcoin_futures!I63-bitcoin_futures!I62)</f>
        <v>-2860</v>
      </c>
      <c r="G59">
        <f>(bitcoin_futures!J63-bitcoin_futures!J62)</f>
        <v>-3050</v>
      </c>
      <c r="H59">
        <f>(bitcoin_futures!K63-bitcoin_futures!K62)</f>
        <v>-3050</v>
      </c>
      <c r="I59">
        <f>(bitcoin_futures!L63-bitcoin_futures!L62)</f>
        <v>-3010</v>
      </c>
      <c r="L59">
        <f>(bitcoin_futures!O63-bitcoin_futures!O62)</f>
        <v>-2945</v>
      </c>
      <c r="Q59">
        <f t="shared" si="2"/>
        <v>-2605</v>
      </c>
    </row>
    <row r="60" spans="1:17">
      <c r="A60" t="str">
        <f>bitcoin_futures!A64</f>
        <v>20.03.2024</v>
      </c>
      <c r="C60">
        <f>(bitcoin_futures!F64-bitcoin_futures!F63)</f>
        <v>1395</v>
      </c>
      <c r="D60" s="3">
        <f>(bitcoin_futures!G64-bitcoin_futures!G63)</f>
        <v>1430</v>
      </c>
      <c r="E60">
        <f>(bitcoin_futures!H64-bitcoin_futures!H63)</f>
        <v>1450</v>
      </c>
      <c r="F60">
        <f>(bitcoin_futures!I64-bitcoin_futures!I63)</f>
        <v>1525</v>
      </c>
      <c r="G60">
        <f>(bitcoin_futures!J64-bitcoin_futures!J63)</f>
        <v>1590</v>
      </c>
      <c r="H60">
        <f>(bitcoin_futures!K64-bitcoin_futures!K63)</f>
        <v>1570</v>
      </c>
      <c r="I60">
        <f>(bitcoin_futures!L64-bitcoin_futures!L63)</f>
        <v>1425</v>
      </c>
      <c r="L60">
        <f>(bitcoin_futures!O64-bitcoin_futures!O63)</f>
        <v>1210</v>
      </c>
      <c r="Q60">
        <f t="shared" si="2"/>
        <v>1430</v>
      </c>
    </row>
    <row r="61" spans="1:17">
      <c r="A61" t="str">
        <f>bitcoin_futures!A65</f>
        <v>21.03.2024</v>
      </c>
      <c r="C61">
        <f>(bitcoin_futures!F65-bitcoin_futures!F64)</f>
        <v>-575</v>
      </c>
      <c r="D61" s="3">
        <f>(bitcoin_futures!G65-bitcoin_futures!G64)</f>
        <v>-560</v>
      </c>
      <c r="E61">
        <f>(bitcoin_futures!H65-bitcoin_futures!H64)</f>
        <v>-635</v>
      </c>
      <c r="F61">
        <f>(bitcoin_futures!I65-bitcoin_futures!I64)</f>
        <v>-670</v>
      </c>
      <c r="G61">
        <f>(bitcoin_futures!J65-bitcoin_futures!J64)</f>
        <v>-670</v>
      </c>
      <c r="H61">
        <f>(bitcoin_futures!K65-bitcoin_futures!K64)</f>
        <v>-620</v>
      </c>
      <c r="I61">
        <f>(bitcoin_futures!L65-bitcoin_futures!L64)</f>
        <v>-670</v>
      </c>
      <c r="L61">
        <f>(bitcoin_futures!O65-bitcoin_futures!O64)</f>
        <v>-335</v>
      </c>
      <c r="Q61">
        <f t="shared" si="2"/>
        <v>-560</v>
      </c>
    </row>
    <row r="62" spans="1:17">
      <c r="A62" t="str">
        <f>bitcoin_futures!A66</f>
        <v>22.03.2024</v>
      </c>
      <c r="C62">
        <f>(bitcoin_futures!F66-bitcoin_futures!F65)</f>
        <v>-1440</v>
      </c>
      <c r="D62" s="3">
        <f>(bitcoin_futures!G66-bitcoin_futures!G65)</f>
        <v>-1415</v>
      </c>
      <c r="E62">
        <f>(bitcoin_futures!H66-bitcoin_futures!H65)</f>
        <v>-1460</v>
      </c>
      <c r="F62">
        <f>(bitcoin_futures!I66-bitcoin_futures!I65)</f>
        <v>-1440</v>
      </c>
      <c r="G62">
        <f>(bitcoin_futures!J66-bitcoin_futures!J65)</f>
        <v>-1440</v>
      </c>
      <c r="H62">
        <f>(bitcoin_futures!K66-bitcoin_futures!K65)</f>
        <v>-1445</v>
      </c>
      <c r="I62">
        <f>(bitcoin_futures!L66-bitcoin_futures!L65)</f>
        <v>-1440</v>
      </c>
      <c r="L62">
        <f>(bitcoin_futures!O66-bitcoin_futures!O65)</f>
        <v>-1675</v>
      </c>
      <c r="Q62">
        <f t="shared" si="2"/>
        <v>-1415</v>
      </c>
    </row>
    <row r="63" spans="1:17">
      <c r="A63" t="str">
        <f>bitcoin_futures!A67</f>
        <v>25.03.2024</v>
      </c>
      <c r="C63">
        <f>(bitcoin_futures!F67-bitcoin_futures!F66)</f>
        <v>7155</v>
      </c>
      <c r="D63" s="3">
        <f>(bitcoin_futures!G67-bitcoin_futures!G66)</f>
        <v>7210</v>
      </c>
      <c r="E63">
        <f>(bitcoin_futures!H67-bitcoin_futures!H66)</f>
        <v>7300</v>
      </c>
      <c r="F63">
        <f>(bitcoin_futures!I67-bitcoin_futures!I66)</f>
        <v>7380</v>
      </c>
      <c r="G63">
        <f>(bitcoin_futures!J67-bitcoin_futures!J66)</f>
        <v>7400</v>
      </c>
      <c r="H63">
        <f>(bitcoin_futures!K67-bitcoin_futures!K66)</f>
        <v>7430</v>
      </c>
      <c r="I63">
        <f>(bitcoin_futures!L67-bitcoin_futures!L66)</f>
        <v>7440</v>
      </c>
      <c r="L63">
        <f>(bitcoin_futures!O67-bitcoin_futures!O66)</f>
        <v>7390</v>
      </c>
      <c r="Q63">
        <f t="shared" si="2"/>
        <v>7210</v>
      </c>
    </row>
    <row r="64" spans="1:17">
      <c r="A64" t="str">
        <f>bitcoin_futures!A68</f>
        <v>26.03.2024</v>
      </c>
      <c r="C64">
        <f>(bitcoin_futures!F68-bitcoin_futures!F67)</f>
        <v>-1690</v>
      </c>
      <c r="D64" s="3">
        <f>(bitcoin_futures!G68-bitcoin_futures!G67)</f>
        <v>-1715</v>
      </c>
      <c r="E64">
        <f>(bitcoin_futures!H68-bitcoin_futures!H67)</f>
        <v>-1745</v>
      </c>
      <c r="F64">
        <f>(bitcoin_futures!I68-bitcoin_futures!I67)</f>
        <v>-1785</v>
      </c>
      <c r="G64">
        <f>(bitcoin_futures!J68-bitcoin_futures!J67)</f>
        <v>-1785</v>
      </c>
      <c r="H64">
        <f>(bitcoin_futures!K68-bitcoin_futures!K67)</f>
        <v>-1755</v>
      </c>
      <c r="I64">
        <f>(bitcoin_futures!L68-bitcoin_futures!L67)</f>
        <v>-1670</v>
      </c>
      <c r="L64">
        <f>(bitcoin_futures!O68-bitcoin_futures!O67)</f>
        <v>-1305</v>
      </c>
      <c r="Q64">
        <f t="shared" si="2"/>
        <v>-1715</v>
      </c>
    </row>
    <row r="65" spans="1:17">
      <c r="A65" t="str">
        <f>bitcoin_futures!A69</f>
        <v>27.03.2024</v>
      </c>
      <c r="C65">
        <f>(bitcoin_futures!F69-bitcoin_futures!F68)</f>
        <v>-805</v>
      </c>
      <c r="D65" s="3">
        <f>(bitcoin_futures!G69-bitcoin_futures!G68)</f>
        <v>-900</v>
      </c>
      <c r="E65">
        <f>(bitcoin_futures!H69-bitcoin_futures!H68)</f>
        <v>-1015</v>
      </c>
      <c r="F65">
        <f>(bitcoin_futures!I69-bitcoin_futures!I68)</f>
        <v>-1060</v>
      </c>
      <c r="G65">
        <f>(bitcoin_futures!J69-bitcoin_futures!J68)</f>
        <v>-1060</v>
      </c>
      <c r="H65">
        <f>(bitcoin_futures!K69-bitcoin_futures!K68)</f>
        <v>-1070</v>
      </c>
      <c r="I65">
        <f>(bitcoin_futures!L69-bitcoin_futures!L68)</f>
        <v>-910</v>
      </c>
      <c r="L65">
        <f>(bitcoin_futures!O69-bitcoin_futures!O68)</f>
        <v>-1275</v>
      </c>
      <c r="Q65">
        <f t="shared" si="2"/>
        <v>-900</v>
      </c>
    </row>
    <row r="66" spans="1:17">
      <c r="A66" t="str">
        <f>bitcoin_futures!A70</f>
        <v>28.03.2024</v>
      </c>
      <c r="C66">
        <f>(bitcoin_futures!F70-bitcoin_futures!F69)</f>
        <v>2661.1999999999971</v>
      </c>
      <c r="D66" s="3">
        <f>(bitcoin_futures!G70-bitcoin_futures!G69)</f>
        <v>2220</v>
      </c>
      <c r="E66">
        <f>(bitcoin_futures!H70-bitcoin_futures!H69)</f>
        <v>2235</v>
      </c>
      <c r="F66">
        <f>(bitcoin_futures!I70-bitcoin_futures!I69)</f>
        <v>2285</v>
      </c>
      <c r="G66">
        <f>(bitcoin_futures!J70-bitcoin_futures!J69)</f>
        <v>2315</v>
      </c>
      <c r="H66">
        <f>(bitcoin_futures!K70-bitcoin_futures!K69)</f>
        <v>2290</v>
      </c>
      <c r="I66">
        <f>(bitcoin_futures!L70-bitcoin_futures!L69)</f>
        <v>2130</v>
      </c>
      <c r="L66">
        <f>(bitcoin_futures!O70-bitcoin_futures!O69)</f>
        <v>2130</v>
      </c>
      <c r="Q66">
        <f t="shared" si="2"/>
        <v>2220</v>
      </c>
    </row>
    <row r="67" spans="1:17">
      <c r="A67" t="str">
        <f>bitcoin_futures!A71</f>
        <v>29.03.2024</v>
      </c>
      <c r="D67" s="3">
        <f>(bitcoin_futures!G71-bitcoin_futures!G70)</f>
        <v>0</v>
      </c>
      <c r="E67">
        <f>(bitcoin_futures!H71-bitcoin_futures!H70)</f>
        <v>0</v>
      </c>
      <c r="F67">
        <f>(bitcoin_futures!I71-bitcoin_futures!I70)</f>
        <v>0</v>
      </c>
      <c r="G67">
        <f>(bitcoin_futures!J71-bitcoin_futures!J70)</f>
        <v>0</v>
      </c>
      <c r="H67">
        <f>(bitcoin_futures!K71-bitcoin_futures!K70)</f>
        <v>0</v>
      </c>
      <c r="I67">
        <f>(bitcoin_futures!L71-bitcoin_futures!L70)</f>
        <v>0</v>
      </c>
      <c r="L67">
        <f>(bitcoin_futures!O71-bitcoin_futures!O70)</f>
        <v>0</v>
      </c>
      <c r="Q67">
        <f t="shared" si="2"/>
        <v>0</v>
      </c>
    </row>
    <row r="68" spans="1:17">
      <c r="A68" t="str">
        <f>bitcoin_futures!A72</f>
        <v>01.04.2024</v>
      </c>
      <c r="D68" s="3">
        <f>(bitcoin_futures!G72-bitcoin_futures!G71)</f>
        <v>-1150</v>
      </c>
      <c r="E68">
        <f>(bitcoin_futures!H72-bitcoin_futures!H71)</f>
        <v>-1155</v>
      </c>
      <c r="F68">
        <f>(bitcoin_futures!I72-bitcoin_futures!I71)</f>
        <v>-1160</v>
      </c>
      <c r="G68">
        <f>(bitcoin_futures!J72-bitcoin_futures!J71)</f>
        <v>-1190</v>
      </c>
      <c r="H68">
        <f>(bitcoin_futures!K72-bitcoin_futures!K71)</f>
        <v>-1185</v>
      </c>
      <c r="I68">
        <f>(bitcoin_futures!L72-bitcoin_futures!L71)</f>
        <v>-1180</v>
      </c>
      <c r="L68">
        <f>(bitcoin_futures!O72-bitcoin_futures!O71)</f>
        <v>-1180</v>
      </c>
      <c r="Q68">
        <f t="shared" si="2"/>
        <v>-1150</v>
      </c>
    </row>
    <row r="69" spans="1:17">
      <c r="A69" t="str">
        <f>bitcoin_futures!A73</f>
        <v>02.04.2024</v>
      </c>
      <c r="D69" s="3">
        <f>(bitcoin_futures!G73-bitcoin_futures!G72)</f>
        <v>-3830</v>
      </c>
      <c r="E69">
        <f>(bitcoin_futures!H73-bitcoin_futures!H72)</f>
        <v>-3885</v>
      </c>
      <c r="F69">
        <f>(bitcoin_futures!I73-bitcoin_futures!I72)</f>
        <v>-3955</v>
      </c>
      <c r="G69">
        <f>(bitcoin_futures!J73-bitcoin_futures!J72)</f>
        <v>-3980</v>
      </c>
      <c r="H69">
        <f>(bitcoin_futures!K73-bitcoin_futures!K72)</f>
        <v>-3980</v>
      </c>
      <c r="I69">
        <f>(bitcoin_futures!L73-bitcoin_futures!L72)</f>
        <v>-3980</v>
      </c>
      <c r="L69">
        <f>(bitcoin_futures!O73-bitcoin_futures!O72)</f>
        <v>-3980</v>
      </c>
      <c r="Q69">
        <f t="shared" si="2"/>
        <v>-3830</v>
      </c>
    </row>
    <row r="70" spans="1:17">
      <c r="A70" t="str">
        <f>bitcoin_futures!A74</f>
        <v>03.04.2024</v>
      </c>
      <c r="D70" s="3">
        <f>(bitcoin_futures!G74-bitcoin_futures!G73)</f>
        <v>-245</v>
      </c>
      <c r="E70">
        <f>(bitcoin_futures!H74-bitcoin_futures!H73)</f>
        <v>-245</v>
      </c>
      <c r="F70">
        <f>(bitcoin_futures!I74-bitcoin_futures!I73)</f>
        <v>-235</v>
      </c>
      <c r="G70">
        <f>(bitcoin_futures!J74-bitcoin_futures!J73)</f>
        <v>-240</v>
      </c>
      <c r="H70">
        <f>(bitcoin_futures!K74-bitcoin_futures!K73)</f>
        <v>-170</v>
      </c>
      <c r="I70">
        <f>(bitcoin_futures!L74-bitcoin_futures!L73)</f>
        <v>-155</v>
      </c>
      <c r="L70">
        <f>(bitcoin_futures!O74-bitcoin_futures!O73)</f>
        <v>-155</v>
      </c>
      <c r="Q70">
        <f t="shared" si="2"/>
        <v>-245</v>
      </c>
    </row>
    <row r="71" spans="1:17">
      <c r="A71" t="str">
        <f>bitcoin_futures!A75</f>
        <v>04.04.2024</v>
      </c>
      <c r="D71" s="3">
        <f>(bitcoin_futures!G75-bitcoin_futures!G74)</f>
        <v>2535</v>
      </c>
      <c r="E71">
        <f>(bitcoin_futures!H75-bitcoin_futures!H74)</f>
        <v>2550</v>
      </c>
      <c r="F71">
        <f>(bitcoin_futures!I75-bitcoin_futures!I74)</f>
        <v>2620</v>
      </c>
      <c r="G71">
        <f>(bitcoin_futures!J75-bitcoin_futures!J74)</f>
        <v>2680</v>
      </c>
      <c r="H71">
        <f>(bitcoin_futures!K75-bitcoin_futures!K74)</f>
        <v>2675</v>
      </c>
      <c r="I71">
        <f>(bitcoin_futures!L75-bitcoin_futures!L74)</f>
        <v>2840</v>
      </c>
      <c r="L71">
        <f>(bitcoin_futures!O75-bitcoin_futures!O74)</f>
        <v>2970</v>
      </c>
      <c r="Q71">
        <f t="shared" si="2"/>
        <v>2535</v>
      </c>
    </row>
    <row r="72" spans="1:17">
      <c r="A72" t="str">
        <f>bitcoin_futures!A76</f>
        <v>05.04.2024</v>
      </c>
      <c r="D72" s="3">
        <f>(bitcoin_futures!G76-bitcoin_futures!G75)</f>
        <v>-1085</v>
      </c>
      <c r="E72">
        <f>(bitcoin_futures!H76-bitcoin_futures!H75)</f>
        <v>-1160</v>
      </c>
      <c r="F72">
        <f>(bitcoin_futures!I76-bitcoin_futures!I75)</f>
        <v>-1210</v>
      </c>
      <c r="G72">
        <f>(bitcoin_futures!J76-bitcoin_futures!J75)</f>
        <v>-1230</v>
      </c>
      <c r="H72">
        <f>(bitcoin_futures!K76-bitcoin_futures!K75)</f>
        <v>-1270</v>
      </c>
      <c r="I72">
        <f>(bitcoin_futures!L76-bitcoin_futures!L75)</f>
        <v>-1330</v>
      </c>
      <c r="L72">
        <f>(bitcoin_futures!O76-bitcoin_futures!O75)</f>
        <v>-1335</v>
      </c>
      <c r="Q72">
        <f t="shared" si="2"/>
        <v>-1085</v>
      </c>
    </row>
    <row r="73" spans="1:17">
      <c r="A73" t="str">
        <f>bitcoin_futures!A77</f>
        <v>08.04.2024</v>
      </c>
      <c r="D73" s="3">
        <f>(bitcoin_futures!G77-bitcoin_futures!G76)</f>
        <v>4355</v>
      </c>
      <c r="E73">
        <f>(bitcoin_futures!H77-bitcoin_futures!H76)</f>
        <v>4470</v>
      </c>
      <c r="F73">
        <f>(bitcoin_futures!I77-bitcoin_futures!I76)</f>
        <v>4530</v>
      </c>
      <c r="G73">
        <f>(bitcoin_futures!J77-bitcoin_futures!J76)</f>
        <v>4555</v>
      </c>
      <c r="H73">
        <f>(bitcoin_futures!K77-bitcoin_futures!K76)</f>
        <v>4600</v>
      </c>
      <c r="I73">
        <f>(bitcoin_futures!L77-bitcoin_futures!L76)</f>
        <v>4690</v>
      </c>
      <c r="L73">
        <f>(bitcoin_futures!O77-bitcoin_futures!O76)</f>
        <v>4765</v>
      </c>
      <c r="Q73">
        <f t="shared" si="2"/>
        <v>4355</v>
      </c>
    </row>
    <row r="74" spans="1:17">
      <c r="A74" t="str">
        <f>bitcoin_futures!A78</f>
        <v>09.04.2024</v>
      </c>
      <c r="D74" s="3">
        <f>(bitcoin_futures!G78-bitcoin_futures!G77)</f>
        <v>-2755</v>
      </c>
      <c r="E74">
        <f>(bitcoin_futures!H78-bitcoin_futures!H77)</f>
        <v>-2785</v>
      </c>
      <c r="F74">
        <f>(bitcoin_futures!I78-bitcoin_futures!I77)</f>
        <v>-2820</v>
      </c>
      <c r="G74">
        <f>(bitcoin_futures!J78-bitcoin_futures!J77)</f>
        <v>-2860</v>
      </c>
      <c r="H74">
        <f>(bitcoin_futures!K78-bitcoin_futures!K77)</f>
        <v>-3005</v>
      </c>
      <c r="I74">
        <f>(bitcoin_futures!L78-bitcoin_futures!L77)</f>
        <v>-3085</v>
      </c>
      <c r="L74">
        <f>(bitcoin_futures!O78-bitcoin_futures!O77)</f>
        <v>-3035</v>
      </c>
      <c r="Q74">
        <f t="shared" si="2"/>
        <v>-2755</v>
      </c>
    </row>
    <row r="75" spans="1:17">
      <c r="A75" t="str">
        <f>bitcoin_futures!A79</f>
        <v>10.04.2024</v>
      </c>
      <c r="D75" s="3">
        <f>(bitcoin_futures!G79-bitcoin_futures!G78)</f>
        <v>1055</v>
      </c>
      <c r="E75">
        <f>(bitcoin_futures!H79-bitcoin_futures!H78)</f>
        <v>1055</v>
      </c>
      <c r="F75">
        <f>(bitcoin_futures!I79-bitcoin_futures!I78)</f>
        <v>1030</v>
      </c>
      <c r="G75">
        <f>(bitcoin_futures!J79-bitcoin_futures!J78)</f>
        <v>1025</v>
      </c>
      <c r="H75">
        <f>(bitcoin_futures!K79-bitcoin_futures!K78)</f>
        <v>1110</v>
      </c>
      <c r="I75">
        <f>(bitcoin_futures!L79-bitcoin_futures!L78)</f>
        <v>1110</v>
      </c>
      <c r="L75">
        <f>(bitcoin_futures!O79-bitcoin_futures!O78)</f>
        <v>1060</v>
      </c>
      <c r="Q75">
        <f t="shared" si="2"/>
        <v>1055</v>
      </c>
    </row>
    <row r="76" spans="1:17">
      <c r="A76" t="str">
        <f>bitcoin_futures!A80</f>
        <v>11.04.2024</v>
      </c>
      <c r="D76" s="3">
        <f>(bitcoin_futures!G80-bitcoin_futures!G79)</f>
        <v>390</v>
      </c>
      <c r="E76">
        <f>(bitcoin_futures!H80-bitcoin_futures!H79)</f>
        <v>420</v>
      </c>
      <c r="F76">
        <f>(bitcoin_futures!I80-bitcoin_futures!I79)</f>
        <v>445</v>
      </c>
      <c r="G76">
        <f>(bitcoin_futures!J80-bitcoin_futures!J79)</f>
        <v>460</v>
      </c>
      <c r="H76">
        <f>(bitcoin_futures!K80-bitcoin_futures!K79)</f>
        <v>475</v>
      </c>
      <c r="I76">
        <f>(bitcoin_futures!L80-bitcoin_futures!L79)</f>
        <v>415</v>
      </c>
      <c r="L76">
        <f>(bitcoin_futures!O80-bitcoin_futures!O79)</f>
        <v>415</v>
      </c>
      <c r="Q76">
        <f t="shared" si="2"/>
        <v>390</v>
      </c>
    </row>
    <row r="77" spans="1:17">
      <c r="A77" t="str">
        <f>bitcoin_futures!A81</f>
        <v>12.04.2024</v>
      </c>
      <c r="D77" s="3">
        <f>(bitcoin_futures!G81-bitcoin_futures!G80)</f>
        <v>-3630</v>
      </c>
      <c r="E77">
        <f>(bitcoin_futures!H81-bitcoin_futures!H80)</f>
        <v>-3660</v>
      </c>
      <c r="F77">
        <f>(bitcoin_futures!I81-bitcoin_futures!I80)</f>
        <v>-3685</v>
      </c>
      <c r="G77">
        <f>(bitcoin_futures!J81-bitcoin_futures!J80)</f>
        <v>-3705</v>
      </c>
      <c r="H77">
        <f>(bitcoin_futures!K81-bitcoin_futures!K80)</f>
        <v>-3770</v>
      </c>
      <c r="I77">
        <f>(bitcoin_futures!L81-bitcoin_futures!L80)</f>
        <v>-3755</v>
      </c>
      <c r="L77">
        <f>(bitcoin_futures!O81-bitcoin_futures!O80)</f>
        <v>-3730</v>
      </c>
      <c r="Q77">
        <f t="shared" si="2"/>
        <v>-3630</v>
      </c>
    </row>
    <row r="78" spans="1:17">
      <c r="A78" t="str">
        <f>bitcoin_futures!A82</f>
        <v>15.04.2024</v>
      </c>
      <c r="D78" s="3">
        <f>(bitcoin_futures!G82-bitcoin_futures!G81)</f>
        <v>-3610</v>
      </c>
      <c r="E78">
        <f>(bitcoin_futures!H82-bitcoin_futures!H81)</f>
        <v>-3625</v>
      </c>
      <c r="F78">
        <f>(bitcoin_futures!I82-bitcoin_futures!I81)</f>
        <v>-3625</v>
      </c>
      <c r="G78">
        <f>(bitcoin_futures!J82-bitcoin_futures!J81)</f>
        <v>-3660</v>
      </c>
      <c r="H78">
        <f>(bitcoin_futures!K82-bitcoin_futures!K81)</f>
        <v>-3650</v>
      </c>
      <c r="I78">
        <f>(bitcoin_futures!L82-bitcoin_futures!L81)</f>
        <v>-3665</v>
      </c>
      <c r="L78">
        <f>(bitcoin_futures!O82-bitcoin_futures!O81)</f>
        <v>-3665</v>
      </c>
      <c r="Q78">
        <f t="shared" si="2"/>
        <v>-3610</v>
      </c>
    </row>
    <row r="79" spans="1:17">
      <c r="A79" t="str">
        <f>bitcoin_futures!A83</f>
        <v>16.04.2024</v>
      </c>
      <c r="D79">
        <f>(bitcoin_futures!G83-bitcoin_futures!G82)</f>
        <v>-640</v>
      </c>
      <c r="E79" s="3">
        <f>(bitcoin_futures!H83-bitcoin_futures!H82)</f>
        <v>-655</v>
      </c>
      <c r="F79">
        <f>(bitcoin_futures!I83-bitcoin_futures!I82)</f>
        <v>-660</v>
      </c>
      <c r="G79">
        <f>(bitcoin_futures!J83-bitcoin_futures!J82)</f>
        <v>-660</v>
      </c>
      <c r="H79">
        <f>(bitcoin_futures!K83-bitcoin_futures!K82)</f>
        <v>-680</v>
      </c>
      <c r="I79">
        <f>(bitcoin_futures!L83-bitcoin_futures!L82)</f>
        <v>-685</v>
      </c>
      <c r="L79">
        <f>(bitcoin_futures!O83-bitcoin_futures!O82)</f>
        <v>-685</v>
      </c>
      <c r="Q79">
        <f t="shared" ref="Q79:Q100" si="3">E79</f>
        <v>-655</v>
      </c>
    </row>
    <row r="80" spans="1:17">
      <c r="A80" t="str">
        <f>bitcoin_futures!A84</f>
        <v>17.04.2024</v>
      </c>
      <c r="D80">
        <f>(bitcoin_futures!G84-bitcoin_futures!G83)</f>
        <v>-1790</v>
      </c>
      <c r="E80" s="3">
        <f>(bitcoin_futures!H84-bitcoin_futures!H83)</f>
        <v>-1840</v>
      </c>
      <c r="F80">
        <f>(bitcoin_futures!I84-bitcoin_futures!I83)</f>
        <v>-1865</v>
      </c>
      <c r="G80">
        <f>(bitcoin_futures!J84-bitcoin_futures!J83)</f>
        <v>-1885</v>
      </c>
      <c r="H80">
        <f>(bitcoin_futures!K84-bitcoin_futures!K83)</f>
        <v>-1965</v>
      </c>
      <c r="I80">
        <f>(bitcoin_futures!L84-bitcoin_futures!L83)</f>
        <v>-2015</v>
      </c>
      <c r="L80">
        <f>(bitcoin_futures!O84-bitcoin_futures!O83)</f>
        <v>-2015</v>
      </c>
      <c r="Q80">
        <f t="shared" si="3"/>
        <v>-1840</v>
      </c>
    </row>
    <row r="81" spans="1:17">
      <c r="A81" t="str">
        <f>bitcoin_futures!A85</f>
        <v>18.04.2024</v>
      </c>
      <c r="D81">
        <f>(bitcoin_futures!G85-bitcoin_futures!G84)</f>
        <v>2530</v>
      </c>
      <c r="E81" s="3">
        <f>(bitcoin_futures!H85-bitcoin_futures!H84)</f>
        <v>2520</v>
      </c>
      <c r="F81">
        <f>(bitcoin_futures!I85-bitcoin_futures!I84)</f>
        <v>2535</v>
      </c>
      <c r="G81">
        <f>(bitcoin_futures!J85-bitcoin_futures!J84)</f>
        <v>2505</v>
      </c>
      <c r="H81">
        <f>(bitcoin_futures!K85-bitcoin_futures!K84)</f>
        <v>2510</v>
      </c>
      <c r="I81">
        <f>(bitcoin_futures!L85-bitcoin_futures!L84)</f>
        <v>2455</v>
      </c>
      <c r="L81">
        <f>(bitcoin_futures!O85-bitcoin_futures!O84)</f>
        <v>2455</v>
      </c>
      <c r="Q81">
        <f t="shared" si="3"/>
        <v>2520</v>
      </c>
    </row>
    <row r="82" spans="1:17">
      <c r="A82" t="str">
        <f>bitcoin_futures!A86</f>
        <v>19.04.2024</v>
      </c>
      <c r="D82">
        <f>(bitcoin_futures!G86-bitcoin_futures!G85)</f>
        <v>695</v>
      </c>
      <c r="E82" s="3">
        <f>(bitcoin_futures!H86-bitcoin_futures!H85)</f>
        <v>690</v>
      </c>
      <c r="F82">
        <f>(bitcoin_futures!I86-bitcoin_futures!I85)</f>
        <v>690</v>
      </c>
      <c r="G82">
        <f>(bitcoin_futures!J86-bitcoin_futures!J85)</f>
        <v>720</v>
      </c>
      <c r="H82">
        <f>(bitcoin_futures!K86-bitcoin_futures!K85)</f>
        <v>780</v>
      </c>
      <c r="I82">
        <f>(bitcoin_futures!L86-bitcoin_futures!L85)</f>
        <v>830</v>
      </c>
      <c r="L82">
        <f>(bitcoin_futures!O86-bitcoin_futures!O85)</f>
        <v>830</v>
      </c>
      <c r="Q82">
        <f t="shared" si="3"/>
        <v>690</v>
      </c>
    </row>
    <row r="83" spans="1:17">
      <c r="A83" t="str">
        <f>bitcoin_futures!A87</f>
        <v>22.04.2024</v>
      </c>
      <c r="D83">
        <f>(bitcoin_futures!G87-bitcoin_futures!G86)</f>
        <v>2255</v>
      </c>
      <c r="E83" s="3">
        <f>(bitcoin_futures!H87-bitcoin_futures!H86)</f>
        <v>2300</v>
      </c>
      <c r="F83">
        <f>(bitcoin_futures!I87-bitcoin_futures!I86)</f>
        <v>2340</v>
      </c>
      <c r="G83">
        <f>(bitcoin_futures!J87-bitcoin_futures!J86)</f>
        <v>2405</v>
      </c>
      <c r="H83">
        <f>(bitcoin_futures!K87-bitcoin_futures!K86)</f>
        <v>2465</v>
      </c>
      <c r="I83">
        <f>(bitcoin_futures!L87-bitcoin_futures!L86)</f>
        <v>2520</v>
      </c>
      <c r="L83">
        <f>(bitcoin_futures!O87-bitcoin_futures!O86)</f>
        <v>2520</v>
      </c>
      <c r="Q83">
        <f t="shared" si="3"/>
        <v>2300</v>
      </c>
    </row>
    <row r="84" spans="1:17">
      <c r="A84" t="str">
        <f>bitcoin_futures!A88</f>
        <v>23.04.2024</v>
      </c>
      <c r="D84">
        <f>(bitcoin_futures!G88-bitcoin_futures!G87)</f>
        <v>-175</v>
      </c>
      <c r="E84" s="3">
        <f>(bitcoin_futures!H88-bitcoin_futures!H87)</f>
        <v>-200</v>
      </c>
      <c r="F84">
        <f>(bitcoin_futures!I88-bitcoin_futures!I87)</f>
        <v>-190</v>
      </c>
      <c r="G84">
        <f>(bitcoin_futures!J88-bitcoin_futures!J87)</f>
        <v>-180</v>
      </c>
      <c r="H84">
        <f>(bitcoin_futures!K88-bitcoin_futures!K87)</f>
        <v>-185</v>
      </c>
      <c r="I84">
        <f>(bitcoin_futures!L88-bitcoin_futures!L87)</f>
        <v>-185</v>
      </c>
      <c r="L84">
        <f>(bitcoin_futures!O88-bitcoin_futures!O87)</f>
        <v>-185</v>
      </c>
      <c r="Q84">
        <f t="shared" si="3"/>
        <v>-200</v>
      </c>
    </row>
    <row r="85" spans="1:17">
      <c r="A85" t="str">
        <f>bitcoin_futures!A89</f>
        <v>24.04.2024</v>
      </c>
      <c r="D85">
        <f>(bitcoin_futures!G89-bitcoin_futures!G88)</f>
        <v>-2555</v>
      </c>
      <c r="E85" s="3">
        <f>(bitcoin_futures!H89-bitcoin_futures!H88)</f>
        <v>-2665</v>
      </c>
      <c r="F85">
        <f>(bitcoin_futures!I89-bitcoin_futures!I88)</f>
        <v>-2725</v>
      </c>
      <c r="G85">
        <f>(bitcoin_futures!J89-bitcoin_futures!J88)</f>
        <v>-2755</v>
      </c>
      <c r="H85">
        <f>(bitcoin_futures!K89-bitcoin_futures!K88)</f>
        <v>-2795</v>
      </c>
      <c r="I85">
        <f>(bitcoin_futures!L89-bitcoin_futures!L88)</f>
        <v>-2785</v>
      </c>
      <c r="L85">
        <f>(bitcoin_futures!O89-bitcoin_futures!O88)</f>
        <v>-2785</v>
      </c>
      <c r="Q85">
        <f t="shared" si="3"/>
        <v>-2665</v>
      </c>
    </row>
    <row r="86" spans="1:17">
      <c r="A86" t="str">
        <f>bitcoin_futures!A90</f>
        <v>25.04.2024</v>
      </c>
      <c r="D86">
        <f>(bitcoin_futures!G90-bitcoin_futures!G89)</f>
        <v>820</v>
      </c>
      <c r="E86" s="3">
        <f>(bitcoin_futures!H90-bitcoin_futures!H89)</f>
        <v>780</v>
      </c>
      <c r="F86">
        <f>(bitcoin_futures!I90-bitcoin_futures!I89)</f>
        <v>700</v>
      </c>
      <c r="G86">
        <f>(bitcoin_futures!J90-bitcoin_futures!J89)</f>
        <v>700</v>
      </c>
      <c r="H86">
        <f>(bitcoin_futures!K90-bitcoin_futures!K89)</f>
        <v>705</v>
      </c>
      <c r="I86">
        <f>(bitcoin_futures!L90-bitcoin_futures!L89)</f>
        <v>690</v>
      </c>
      <c r="L86">
        <f>(bitcoin_futures!O90-bitcoin_futures!O89)</f>
        <v>690</v>
      </c>
      <c r="Q86">
        <f t="shared" si="3"/>
        <v>780</v>
      </c>
    </row>
    <row r="87" spans="1:17">
      <c r="A87" t="str">
        <f>bitcoin_futures!A91</f>
        <v>26.04.2024</v>
      </c>
      <c r="D87">
        <f>(bitcoin_futures!G91-bitcoin_futures!G90)</f>
        <v>-397.90000000000146</v>
      </c>
      <c r="E87" s="3">
        <f>(bitcoin_futures!H91-bitcoin_futures!H90)</f>
        <v>-970</v>
      </c>
      <c r="F87">
        <f>(bitcoin_futures!I91-bitcoin_futures!I90)</f>
        <v>-975</v>
      </c>
      <c r="G87">
        <f>(bitcoin_futures!J91-bitcoin_futures!J90)</f>
        <v>-990</v>
      </c>
      <c r="H87">
        <f>(bitcoin_futures!K91-bitcoin_futures!K90)</f>
        <v>-1005</v>
      </c>
      <c r="I87">
        <f>(bitcoin_futures!L91-bitcoin_futures!L90)</f>
        <v>-1030</v>
      </c>
      <c r="L87">
        <f>(bitcoin_futures!O91-bitcoin_futures!O90)</f>
        <v>-1030</v>
      </c>
      <c r="Q87">
        <f t="shared" si="3"/>
        <v>-970</v>
      </c>
    </row>
    <row r="88" spans="1:17">
      <c r="A88" t="str">
        <f>bitcoin_futures!A92</f>
        <v>29.04.2024</v>
      </c>
      <c r="E88" s="3">
        <f>(bitcoin_futures!H92-bitcoin_futures!H91)</f>
        <v>-850</v>
      </c>
      <c r="F88">
        <f>(bitcoin_futures!I92-bitcoin_futures!I91)</f>
        <v>-885</v>
      </c>
      <c r="G88">
        <f>(bitcoin_futures!J92-bitcoin_futures!J91)</f>
        <v>-900</v>
      </c>
      <c r="H88">
        <f>(bitcoin_futures!K92-bitcoin_futures!K91)</f>
        <v>-895</v>
      </c>
      <c r="I88">
        <f>(bitcoin_futures!L92-bitcoin_futures!L91)</f>
        <v>-920</v>
      </c>
      <c r="J88">
        <f>(bitcoin_futures!M92-bitcoin_futures!M91)</f>
        <v>-995</v>
      </c>
      <c r="L88">
        <f>(bitcoin_futures!O92-bitcoin_futures!O91)</f>
        <v>-920</v>
      </c>
      <c r="Q88">
        <f t="shared" si="3"/>
        <v>-850</v>
      </c>
    </row>
    <row r="89" spans="1:17">
      <c r="A89" t="str">
        <f>bitcoin_futures!A93</f>
        <v>30.04.2024</v>
      </c>
      <c r="E89" s="3">
        <f>(bitcoin_futures!H93-bitcoin_futures!H92)</f>
        <v>-4050</v>
      </c>
      <c r="F89">
        <f>(bitcoin_futures!I93-bitcoin_futures!I92)</f>
        <v>-4210</v>
      </c>
      <c r="G89">
        <f>(bitcoin_futures!J93-bitcoin_futures!J92)</f>
        <v>-4280</v>
      </c>
      <c r="H89">
        <f>(bitcoin_futures!K93-bitcoin_futures!K92)</f>
        <v>-4285</v>
      </c>
      <c r="I89">
        <f>(bitcoin_futures!L93-bitcoin_futures!L92)</f>
        <v>-4315</v>
      </c>
      <c r="J89">
        <f>(bitcoin_futures!M93-bitcoin_futures!M92)</f>
        <v>-4480</v>
      </c>
      <c r="L89">
        <f>(bitcoin_futures!O93-bitcoin_futures!O92)</f>
        <v>-4285</v>
      </c>
      <c r="Q89">
        <f t="shared" si="3"/>
        <v>-4050</v>
      </c>
    </row>
    <row r="90" spans="1:17">
      <c r="A90" t="str">
        <f>bitcoin_futures!A94</f>
        <v>01.05.2024</v>
      </c>
      <c r="E90" s="3">
        <f>(bitcoin_futures!H94-bitcoin_futures!H93)</f>
        <v>-2045</v>
      </c>
      <c r="F90">
        <f>(bitcoin_futures!I94-bitcoin_futures!I93)</f>
        <v>-2090</v>
      </c>
      <c r="G90">
        <f>(bitcoin_futures!J94-bitcoin_futures!J93)</f>
        <v>-2155</v>
      </c>
      <c r="H90">
        <f>(bitcoin_futures!K94-bitcoin_futures!K93)</f>
        <v>-2255</v>
      </c>
      <c r="I90">
        <f>(bitcoin_futures!L94-bitcoin_futures!L93)</f>
        <v>-2295</v>
      </c>
      <c r="J90">
        <f>(bitcoin_futures!M94-bitcoin_futures!M93)</f>
        <v>-2250</v>
      </c>
      <c r="L90">
        <f>(bitcoin_futures!O94-bitcoin_futures!O93)</f>
        <v>-2285</v>
      </c>
      <c r="Q90">
        <f t="shared" si="3"/>
        <v>-2045</v>
      </c>
    </row>
    <row r="91" spans="1:17">
      <c r="A91" t="str">
        <f>bitcoin_futures!A95</f>
        <v>02.05.2024</v>
      </c>
      <c r="E91" s="3">
        <f>(bitcoin_futures!H95-bitcoin_futures!H94)</f>
        <v>2410</v>
      </c>
      <c r="F91">
        <f>(bitcoin_futures!I95-bitcoin_futures!I94)</f>
        <v>2510</v>
      </c>
      <c r="G91">
        <f>(bitcoin_futures!J95-bitcoin_futures!J94)</f>
        <v>2585</v>
      </c>
      <c r="H91">
        <f>(bitcoin_futures!K95-bitcoin_futures!K94)</f>
        <v>2595</v>
      </c>
      <c r="I91">
        <f>(bitcoin_futures!L95-bitcoin_futures!L94)</f>
        <v>2630</v>
      </c>
      <c r="J91">
        <f>(bitcoin_futures!M95-bitcoin_futures!M94)</f>
        <v>2665</v>
      </c>
      <c r="L91">
        <f>(bitcoin_futures!O95-bitcoin_futures!O94)</f>
        <v>2590</v>
      </c>
      <c r="Q91">
        <f t="shared" si="3"/>
        <v>2410</v>
      </c>
    </row>
    <row r="92" spans="1:17">
      <c r="A92" t="str">
        <f>bitcoin_futures!A96</f>
        <v>03.05.2024</v>
      </c>
      <c r="E92" s="3">
        <f>(bitcoin_futures!H96-bitcoin_futures!H95)</f>
        <v>2825</v>
      </c>
      <c r="F92">
        <f>(bitcoin_futures!I96-bitcoin_futures!I95)</f>
        <v>2890</v>
      </c>
      <c r="G92">
        <f>(bitcoin_futures!J96-bitcoin_futures!J95)</f>
        <v>2930</v>
      </c>
      <c r="H92">
        <f>(bitcoin_futures!K96-bitcoin_futures!K95)</f>
        <v>2950</v>
      </c>
      <c r="I92">
        <f>(bitcoin_futures!L96-bitcoin_futures!L95)</f>
        <v>2915</v>
      </c>
      <c r="J92">
        <f>(bitcoin_futures!M96-bitcoin_futures!M95)</f>
        <v>2830</v>
      </c>
      <c r="L92">
        <f>(bitcoin_futures!O96-bitcoin_futures!O95)</f>
        <v>2915</v>
      </c>
      <c r="Q92">
        <f t="shared" si="3"/>
        <v>2825</v>
      </c>
    </row>
    <row r="93" spans="1:17">
      <c r="A93" t="str">
        <f>bitcoin_futures!A97</f>
        <v>06.05.2024</v>
      </c>
      <c r="E93" s="3">
        <f>(bitcoin_futures!H97-bitcoin_futures!H96)</f>
        <v>995</v>
      </c>
      <c r="F93">
        <f>(bitcoin_futures!I97-bitcoin_futures!I96)</f>
        <v>1005</v>
      </c>
      <c r="G93">
        <f>(bitcoin_futures!J97-bitcoin_futures!J96)</f>
        <v>1025</v>
      </c>
      <c r="H93">
        <f>(bitcoin_futures!K97-bitcoin_futures!K96)</f>
        <v>1055</v>
      </c>
      <c r="I93">
        <f>(bitcoin_futures!L97-bitcoin_futures!L96)</f>
        <v>1075</v>
      </c>
      <c r="J93">
        <f>(bitcoin_futures!M97-bitcoin_futures!M96)</f>
        <v>1120</v>
      </c>
      <c r="L93">
        <f>(bitcoin_futures!O97-bitcoin_futures!O96)</f>
        <v>1100</v>
      </c>
      <c r="Q93">
        <f t="shared" si="3"/>
        <v>995</v>
      </c>
    </row>
    <row r="94" spans="1:17">
      <c r="A94" t="str">
        <f>bitcoin_futures!A98</f>
        <v>07.05.2024</v>
      </c>
      <c r="E94" s="3">
        <f>(bitcoin_futures!H98-bitcoin_futures!H97)</f>
        <v>-220</v>
      </c>
      <c r="F94">
        <f>(bitcoin_futures!I98-bitcoin_futures!I97)</f>
        <v>-225</v>
      </c>
      <c r="G94">
        <f>(bitcoin_futures!J98-bitcoin_futures!J97)</f>
        <v>-260</v>
      </c>
      <c r="H94">
        <f>(bitcoin_futures!K98-bitcoin_futures!K97)</f>
        <v>-240</v>
      </c>
      <c r="I94">
        <f>(bitcoin_futures!L98-bitcoin_futures!L97)</f>
        <v>-175</v>
      </c>
      <c r="J94">
        <f>(bitcoin_futures!M98-bitcoin_futures!M97)</f>
        <v>-185</v>
      </c>
      <c r="L94">
        <f>(bitcoin_futures!O98-bitcoin_futures!O97)</f>
        <v>-175</v>
      </c>
      <c r="Q94">
        <f t="shared" si="3"/>
        <v>-220</v>
      </c>
    </row>
    <row r="95" spans="1:17">
      <c r="A95" t="str">
        <f>bitcoin_futures!A99</f>
        <v>08.05.2024</v>
      </c>
      <c r="E95" s="3">
        <f>(bitcoin_futures!H99-bitcoin_futures!H98)</f>
        <v>-905</v>
      </c>
      <c r="F95">
        <f>(bitcoin_futures!I99-bitcoin_futures!I98)</f>
        <v>-965</v>
      </c>
      <c r="G95">
        <f>(bitcoin_futures!J99-bitcoin_futures!J98)</f>
        <v>-980</v>
      </c>
      <c r="H95">
        <f>(bitcoin_futures!K99-bitcoin_futures!K98)</f>
        <v>-1015</v>
      </c>
      <c r="I95">
        <f>(bitcoin_futures!L99-bitcoin_futures!L98)</f>
        <v>-1055</v>
      </c>
      <c r="J95">
        <f>(bitcoin_futures!M99-bitcoin_futures!M98)</f>
        <v>-1065</v>
      </c>
      <c r="L95">
        <f>(bitcoin_futures!O99-bitcoin_futures!O98)</f>
        <v>-1055</v>
      </c>
      <c r="Q95">
        <f t="shared" si="3"/>
        <v>-905</v>
      </c>
    </row>
    <row r="96" spans="1:17">
      <c r="A96" t="str">
        <f>bitcoin_futures!A100</f>
        <v>09.05.2024</v>
      </c>
      <c r="E96" s="3">
        <f>(bitcoin_futures!H100-bitcoin_futures!H99)</f>
        <v>380</v>
      </c>
      <c r="F96">
        <f>(bitcoin_futures!I100-bitcoin_futures!I99)</f>
        <v>395</v>
      </c>
      <c r="G96">
        <f>(bitcoin_futures!J100-bitcoin_futures!J99)</f>
        <v>420</v>
      </c>
      <c r="H96">
        <f>(bitcoin_futures!K100-bitcoin_futures!K99)</f>
        <v>440</v>
      </c>
      <c r="I96">
        <f>(bitcoin_futures!L100-bitcoin_futures!L99)</f>
        <v>420</v>
      </c>
      <c r="J96">
        <f>(bitcoin_futures!M100-bitcoin_futures!M99)</f>
        <v>420</v>
      </c>
      <c r="L96">
        <f>(bitcoin_futures!O100-bitcoin_futures!O99)</f>
        <v>420</v>
      </c>
      <c r="Q96">
        <f t="shared" si="3"/>
        <v>380</v>
      </c>
    </row>
    <row r="97" spans="1:17">
      <c r="A97" t="str">
        <f>bitcoin_futures!A101</f>
        <v>10.05.2024</v>
      </c>
      <c r="E97" s="3">
        <f>(bitcoin_futures!H101-bitcoin_futures!H100)</f>
        <v>-1890</v>
      </c>
      <c r="F97">
        <f>(bitcoin_futures!I101-bitcoin_futures!I100)</f>
        <v>-1925</v>
      </c>
      <c r="G97">
        <f>(bitcoin_futures!J101-bitcoin_futures!J100)</f>
        <v>-1980</v>
      </c>
      <c r="H97">
        <f>(bitcoin_futures!K101-bitcoin_futures!K100)</f>
        <v>-2025</v>
      </c>
      <c r="I97">
        <f>(bitcoin_futures!L101-bitcoin_futures!L100)</f>
        <v>-2030</v>
      </c>
      <c r="J97">
        <f>(bitcoin_futures!M101-bitcoin_futures!M100)</f>
        <v>-1975</v>
      </c>
      <c r="L97">
        <f>(bitcoin_futures!O101-bitcoin_futures!O100)</f>
        <v>-2030</v>
      </c>
      <c r="Q97">
        <f t="shared" si="3"/>
        <v>-1890</v>
      </c>
    </row>
    <row r="98" spans="1:17">
      <c r="A98" t="str">
        <f>bitcoin_futures!A102</f>
        <v>13.05.2024</v>
      </c>
      <c r="E98" s="3">
        <f>(bitcoin_futures!H102-bitcoin_futures!H101)</f>
        <v>2530</v>
      </c>
      <c r="F98">
        <f>(bitcoin_futures!I102-bitcoin_futures!I101)</f>
        <v>2590</v>
      </c>
      <c r="G98">
        <f>(bitcoin_futures!J102-bitcoin_futures!J101)</f>
        <v>2645</v>
      </c>
      <c r="H98">
        <f>(bitcoin_futures!K102-bitcoin_futures!K101)</f>
        <v>2675</v>
      </c>
      <c r="I98">
        <f>(bitcoin_futures!L102-bitcoin_futures!L101)</f>
        <v>2705</v>
      </c>
      <c r="J98">
        <f>(bitcoin_futures!M102-bitcoin_futures!M101)</f>
        <v>2700</v>
      </c>
      <c r="L98">
        <f>(bitcoin_futures!O102-bitcoin_futures!O101)</f>
        <v>2705</v>
      </c>
      <c r="Q98">
        <f t="shared" si="3"/>
        <v>2530</v>
      </c>
    </row>
    <row r="99" spans="1:17">
      <c r="A99" t="str">
        <f>bitcoin_futures!A103</f>
        <v>14.05.2024</v>
      </c>
      <c r="E99" s="3">
        <f>(bitcoin_futures!H103-bitcoin_futures!H102)</f>
        <v>-1645</v>
      </c>
      <c r="F99">
        <f>(bitcoin_futures!I103-bitcoin_futures!I102)</f>
        <v>-1645</v>
      </c>
      <c r="G99">
        <f>(bitcoin_futures!J103-bitcoin_futures!J102)</f>
        <v>-1670</v>
      </c>
      <c r="H99">
        <f>(bitcoin_futures!K103-bitcoin_futures!K102)</f>
        <v>-1680</v>
      </c>
      <c r="I99">
        <f>(bitcoin_futures!L103-bitcoin_futures!L102)</f>
        <v>-1680</v>
      </c>
      <c r="J99">
        <f>(bitcoin_futures!M103-bitcoin_futures!M102)</f>
        <v>-1680</v>
      </c>
      <c r="L99">
        <f>(bitcoin_futures!O103-bitcoin_futures!O102)</f>
        <v>-1680</v>
      </c>
      <c r="Q99">
        <f t="shared" si="3"/>
        <v>-1645</v>
      </c>
    </row>
    <row r="100" spans="1:17">
      <c r="A100" t="str">
        <f>bitcoin_futures!A104</f>
        <v>15.05.2024</v>
      </c>
      <c r="E100" s="3">
        <f>(bitcoin_futures!H104-bitcoin_futures!H103)</f>
        <v>4660</v>
      </c>
      <c r="F100">
        <f>(bitcoin_futures!I104-bitcoin_futures!I103)</f>
        <v>4705</v>
      </c>
      <c r="G100">
        <f>(bitcoin_futures!J104-bitcoin_futures!J103)</f>
        <v>4785</v>
      </c>
      <c r="H100">
        <f>(bitcoin_futures!K104-bitcoin_futures!K103)</f>
        <v>4875</v>
      </c>
      <c r="I100">
        <f>(bitcoin_futures!L104-bitcoin_futures!L103)</f>
        <v>4980</v>
      </c>
      <c r="J100">
        <f>(bitcoin_futures!M104-bitcoin_futures!M103)</f>
        <v>5010</v>
      </c>
      <c r="L100">
        <f>(bitcoin_futures!O104-bitcoin_futures!O103)</f>
        <v>4980</v>
      </c>
      <c r="Q100">
        <f t="shared" si="3"/>
        <v>4660</v>
      </c>
    </row>
    <row r="101" spans="1:17">
      <c r="A101" t="str">
        <f>bitcoin_futures!A105</f>
        <v>16.05.2024</v>
      </c>
      <c r="E101">
        <f>(bitcoin_futures!H105-bitcoin_futures!H104)</f>
        <v>-1050</v>
      </c>
      <c r="F101" s="3">
        <f>(bitcoin_futures!I105-bitcoin_futures!I104)</f>
        <v>-1035</v>
      </c>
      <c r="G101">
        <f>(bitcoin_futures!J105-bitcoin_futures!J104)</f>
        <v>-1020</v>
      </c>
      <c r="H101">
        <f>(bitcoin_futures!K105-bitcoin_futures!K104)</f>
        <v>-995</v>
      </c>
      <c r="I101">
        <f>(bitcoin_futures!L105-bitcoin_futures!L104)</f>
        <v>-985</v>
      </c>
      <c r="J101">
        <f>(bitcoin_futures!M105-bitcoin_futures!M104)</f>
        <v>-990</v>
      </c>
      <c r="L101">
        <f>(bitcoin_futures!O105-bitcoin_futures!O104)</f>
        <v>-985</v>
      </c>
      <c r="Q101">
        <f t="shared" ref="Q101:Q122" si="4">F101</f>
        <v>-1035</v>
      </c>
    </row>
    <row r="102" spans="1:17">
      <c r="A102" t="str">
        <f>bitcoin_futures!A106</f>
        <v>17.05.2024</v>
      </c>
      <c r="E102">
        <f>(bitcoin_futures!H106-bitcoin_futures!H105)</f>
        <v>1920</v>
      </c>
      <c r="F102" s="3">
        <f>(bitcoin_futures!I106-bitcoin_futures!I105)</f>
        <v>1920</v>
      </c>
      <c r="G102">
        <f>(bitcoin_futures!J106-bitcoin_futures!J105)</f>
        <v>1945</v>
      </c>
      <c r="H102">
        <f>(bitcoin_futures!K106-bitcoin_futures!K105)</f>
        <v>2040</v>
      </c>
      <c r="I102">
        <f>(bitcoin_futures!L106-bitcoin_futures!L105)</f>
        <v>2130</v>
      </c>
      <c r="J102">
        <f>(bitcoin_futures!M106-bitcoin_futures!M105)</f>
        <v>2220</v>
      </c>
      <c r="L102">
        <f>(bitcoin_futures!O106-bitcoin_futures!O105)</f>
        <v>2130</v>
      </c>
      <c r="Q102">
        <f t="shared" si="4"/>
        <v>1920</v>
      </c>
    </row>
    <row r="103" spans="1:17">
      <c r="A103" t="str">
        <f>bitcoin_futures!A107</f>
        <v>20.05.2024</v>
      </c>
      <c r="E103">
        <f>(bitcoin_futures!H107-bitcoin_futures!H106)</f>
        <v>3070</v>
      </c>
      <c r="F103" s="3">
        <f>(bitcoin_futures!I107-bitcoin_futures!I106)</f>
        <v>3080</v>
      </c>
      <c r="G103">
        <f>(bitcoin_futures!J107-bitcoin_futures!J106)</f>
        <v>3095</v>
      </c>
      <c r="H103">
        <f>(bitcoin_futures!K107-bitcoin_futures!K106)</f>
        <v>3085</v>
      </c>
      <c r="I103">
        <f>(bitcoin_futures!L107-bitcoin_futures!L106)</f>
        <v>3050</v>
      </c>
      <c r="J103">
        <f>(bitcoin_futures!M107-bitcoin_futures!M106)</f>
        <v>2960</v>
      </c>
      <c r="L103">
        <f>(bitcoin_futures!O107-bitcoin_futures!O106)</f>
        <v>3050</v>
      </c>
      <c r="Q103">
        <f t="shared" si="4"/>
        <v>3080</v>
      </c>
    </row>
    <row r="104" spans="1:17">
      <c r="A104" t="str">
        <f>bitcoin_futures!A108</f>
        <v>21.05.2024</v>
      </c>
      <c r="E104">
        <f>(bitcoin_futures!H108-bitcoin_futures!H107)</f>
        <v>-935</v>
      </c>
      <c r="F104" s="3">
        <f>(bitcoin_futures!I108-bitcoin_futures!I107)</f>
        <v>-935</v>
      </c>
      <c r="G104">
        <f>(bitcoin_futures!J108-bitcoin_futures!J107)</f>
        <v>-930</v>
      </c>
      <c r="H104">
        <f>(bitcoin_futures!K108-bitcoin_futures!K107)</f>
        <v>-875</v>
      </c>
      <c r="I104">
        <f>(bitcoin_futures!L108-bitcoin_futures!L107)</f>
        <v>-815</v>
      </c>
      <c r="J104">
        <f>(bitcoin_futures!M108-bitcoin_futures!M107)</f>
        <v>-660</v>
      </c>
      <c r="L104">
        <f>(bitcoin_futures!O108-bitcoin_futures!O107)</f>
        <v>-815</v>
      </c>
      <c r="Q104">
        <f t="shared" si="4"/>
        <v>-935</v>
      </c>
    </row>
    <row r="105" spans="1:17">
      <c r="A105" t="str">
        <f>bitcoin_futures!A109</f>
        <v>22.05.2024</v>
      </c>
      <c r="E105">
        <f>(bitcoin_futures!H109-bitcoin_futures!H108)</f>
        <v>315</v>
      </c>
      <c r="F105" s="3">
        <f>(bitcoin_futures!I109-bitcoin_futures!I108)</f>
        <v>330</v>
      </c>
      <c r="G105">
        <f>(bitcoin_futures!J109-bitcoin_futures!J108)</f>
        <v>340</v>
      </c>
      <c r="H105">
        <f>(bitcoin_futures!K109-bitcoin_futures!K108)</f>
        <v>350</v>
      </c>
      <c r="I105">
        <f>(bitcoin_futures!L109-bitcoin_futures!L108)</f>
        <v>340</v>
      </c>
      <c r="J105">
        <f>(bitcoin_futures!M109-bitcoin_futures!M108)</f>
        <v>275</v>
      </c>
      <c r="L105">
        <f>(bitcoin_futures!O109-bitcoin_futures!O108)</f>
        <v>340</v>
      </c>
      <c r="Q105">
        <f t="shared" si="4"/>
        <v>330</v>
      </c>
    </row>
    <row r="106" spans="1:17">
      <c r="A106" t="str">
        <f>bitcoin_futures!A110</f>
        <v>23.05.2024</v>
      </c>
      <c r="E106">
        <f>(bitcoin_futures!H110-bitcoin_futures!H109)</f>
        <v>-2610</v>
      </c>
      <c r="F106" s="3">
        <f>(bitcoin_futures!I110-bitcoin_futures!I109)</f>
        <v>-2610</v>
      </c>
      <c r="G106">
        <f>(bitcoin_futures!J110-bitcoin_futures!J109)</f>
        <v>-2675</v>
      </c>
      <c r="H106">
        <f>(bitcoin_futures!K110-bitcoin_futures!K109)</f>
        <v>-2685</v>
      </c>
      <c r="I106">
        <f>(bitcoin_futures!L110-bitcoin_futures!L109)</f>
        <v>-2695</v>
      </c>
      <c r="J106">
        <f>(bitcoin_futures!M110-bitcoin_futures!M109)</f>
        <v>-2695</v>
      </c>
      <c r="L106">
        <f>(bitcoin_futures!O110-bitcoin_futures!O109)</f>
        <v>-2695</v>
      </c>
      <c r="Q106">
        <f t="shared" si="4"/>
        <v>-2610</v>
      </c>
    </row>
    <row r="107" spans="1:17">
      <c r="A107" t="str">
        <f>bitcoin_futures!A111</f>
        <v>24.05.2024</v>
      </c>
      <c r="E107">
        <f>(bitcoin_futures!H111-bitcoin_futures!H110)</f>
        <v>2270</v>
      </c>
      <c r="F107" s="3">
        <f>(bitcoin_futures!I111-bitcoin_futures!I110)</f>
        <v>2285</v>
      </c>
      <c r="G107">
        <f>(bitcoin_futures!J111-bitcoin_futures!J110)</f>
        <v>2330</v>
      </c>
      <c r="H107">
        <f>(bitcoin_futures!K111-bitcoin_futures!K110)</f>
        <v>2350</v>
      </c>
      <c r="I107">
        <f>(bitcoin_futures!L111-bitcoin_futures!L110)</f>
        <v>2360</v>
      </c>
      <c r="J107">
        <f>(bitcoin_futures!M111-bitcoin_futures!M110)</f>
        <v>2360</v>
      </c>
      <c r="L107">
        <f>(bitcoin_futures!O111-bitcoin_futures!O110)</f>
        <v>2360</v>
      </c>
      <c r="Q107">
        <f t="shared" si="4"/>
        <v>2285</v>
      </c>
    </row>
    <row r="108" spans="1:17">
      <c r="A108" t="str">
        <f>bitcoin_futures!A112</f>
        <v>27.05.2024</v>
      </c>
      <c r="E108">
        <f>(bitcoin_futures!H112-bitcoin_futures!H111)</f>
        <v>0</v>
      </c>
      <c r="F108" s="3">
        <f>(bitcoin_futures!I112-bitcoin_futures!I111)</f>
        <v>0</v>
      </c>
      <c r="G108">
        <f>(bitcoin_futures!J112-bitcoin_futures!J111)</f>
        <v>0</v>
      </c>
      <c r="H108">
        <f>(bitcoin_futures!K112-bitcoin_futures!K111)</f>
        <v>0</v>
      </c>
      <c r="I108">
        <f>(bitcoin_futures!L112-bitcoin_futures!L111)</f>
        <v>0</v>
      </c>
      <c r="J108">
        <f>(bitcoin_futures!M112-bitcoin_futures!M111)</f>
        <v>0</v>
      </c>
      <c r="L108">
        <f>(bitcoin_futures!O112-bitcoin_futures!O111)</f>
        <v>0</v>
      </c>
      <c r="Q108">
        <f t="shared" si="4"/>
        <v>0</v>
      </c>
    </row>
    <row r="109" spans="1:17">
      <c r="A109" t="str">
        <f>bitcoin_futures!A113</f>
        <v>28.05.2024</v>
      </c>
      <c r="E109">
        <f>(bitcoin_futures!H113-bitcoin_futures!H112)</f>
        <v>-1020</v>
      </c>
      <c r="F109" s="3">
        <f>(bitcoin_futures!I113-bitcoin_futures!I112)</f>
        <v>-990</v>
      </c>
      <c r="G109">
        <f>(bitcoin_futures!J113-bitcoin_futures!J112)</f>
        <v>-1020</v>
      </c>
      <c r="H109">
        <f>(bitcoin_futures!K113-bitcoin_futures!K112)</f>
        <v>-1025</v>
      </c>
      <c r="I109">
        <f>(bitcoin_futures!L113-bitcoin_futures!L112)</f>
        <v>-1035</v>
      </c>
      <c r="J109">
        <f>(bitcoin_futures!M113-bitcoin_futures!M112)</f>
        <v>-1020</v>
      </c>
      <c r="L109">
        <f>(bitcoin_futures!O113-bitcoin_futures!O112)</f>
        <v>-1035</v>
      </c>
      <c r="Q109">
        <f t="shared" si="4"/>
        <v>-990</v>
      </c>
    </row>
    <row r="110" spans="1:17">
      <c r="A110" t="str">
        <f>bitcoin_futures!A114</f>
        <v>29.05.2024</v>
      </c>
      <c r="E110">
        <f>(bitcoin_futures!H114-bitcoin_futures!H113)</f>
        <v>-1270</v>
      </c>
      <c r="F110" s="3">
        <f>(bitcoin_futures!I114-bitcoin_futures!I113)</f>
        <v>-1295</v>
      </c>
      <c r="G110">
        <f>(bitcoin_futures!J114-bitcoin_futures!J113)</f>
        <v>-1295</v>
      </c>
      <c r="H110">
        <f>(bitcoin_futures!K114-bitcoin_futures!K113)</f>
        <v>-1320</v>
      </c>
      <c r="I110">
        <f>(bitcoin_futures!L114-bitcoin_futures!L113)</f>
        <v>-1305</v>
      </c>
      <c r="J110">
        <f>(bitcoin_futures!M114-bitcoin_futures!M113)</f>
        <v>-1185</v>
      </c>
      <c r="L110">
        <f>(bitcoin_futures!O114-bitcoin_futures!O113)</f>
        <v>-1305</v>
      </c>
      <c r="Q110">
        <f t="shared" si="4"/>
        <v>-1295</v>
      </c>
    </row>
    <row r="111" spans="1:17">
      <c r="A111" t="str">
        <f>bitcoin_futures!A115</f>
        <v>30.05.2024</v>
      </c>
      <c r="E111">
        <f>(bitcoin_futures!H115-bitcoin_futures!H114)</f>
        <v>1490</v>
      </c>
      <c r="F111" s="3">
        <f>(bitcoin_futures!I115-bitcoin_futures!I114)</f>
        <v>1565</v>
      </c>
      <c r="G111">
        <f>(bitcoin_futures!J115-bitcoin_futures!J114)</f>
        <v>1605</v>
      </c>
      <c r="H111">
        <f>(bitcoin_futures!K115-bitcoin_futures!K114)</f>
        <v>1655</v>
      </c>
      <c r="I111">
        <f>(bitcoin_futures!L115-bitcoin_futures!L114)</f>
        <v>1665</v>
      </c>
      <c r="J111">
        <f>(bitcoin_futures!M115-bitcoin_futures!M114)</f>
        <v>1665</v>
      </c>
      <c r="L111">
        <f>(bitcoin_futures!O115-bitcoin_futures!O114)</f>
        <v>1665</v>
      </c>
      <c r="Q111">
        <f t="shared" si="4"/>
        <v>1565</v>
      </c>
    </row>
    <row r="112" spans="1:17">
      <c r="A112" t="str">
        <f>bitcoin_futures!A116</f>
        <v>31.05.2024</v>
      </c>
      <c r="E112">
        <f>(bitcoin_futures!H116-bitcoin_futures!H115)</f>
        <v>-1041.3000000000029</v>
      </c>
      <c r="F112" s="3">
        <f>(bitcoin_futures!I116-bitcoin_futures!I115)</f>
        <v>-1310</v>
      </c>
      <c r="G112">
        <f>(bitcoin_futures!J116-bitcoin_futures!J115)</f>
        <v>-1400</v>
      </c>
      <c r="H112">
        <f>(bitcoin_futures!K116-bitcoin_futures!K115)</f>
        <v>-1390</v>
      </c>
      <c r="I112">
        <f>(bitcoin_futures!L116-bitcoin_futures!L115)</f>
        <v>-1400</v>
      </c>
      <c r="J112">
        <f>(bitcoin_futures!M116-bitcoin_futures!M115)</f>
        <v>-1405</v>
      </c>
      <c r="L112">
        <f>(bitcoin_futures!O116-bitcoin_futures!O115)</f>
        <v>-1400</v>
      </c>
      <c r="Q112">
        <f t="shared" si="4"/>
        <v>-1310</v>
      </c>
    </row>
    <row r="113" spans="1:17">
      <c r="A113" t="str">
        <f>bitcoin_futures!A117</f>
        <v>03.06.2024</v>
      </c>
      <c r="F113" s="3">
        <f>(bitcoin_futures!I117-bitcoin_futures!I116)</f>
        <v>1625</v>
      </c>
      <c r="G113">
        <f>(bitcoin_futures!J117-bitcoin_futures!J116)</f>
        <v>1670</v>
      </c>
      <c r="H113">
        <f>(bitcoin_futures!K117-bitcoin_futures!K116)</f>
        <v>1695</v>
      </c>
      <c r="I113">
        <f>(bitcoin_futures!L117-bitcoin_futures!L116)</f>
        <v>1735</v>
      </c>
      <c r="J113">
        <f>(bitcoin_futures!M117-bitcoin_futures!M116)</f>
        <v>1780</v>
      </c>
      <c r="K113">
        <f>(bitcoin_futures!N117-bitcoin_futures!N116)</f>
        <v>1710</v>
      </c>
      <c r="L113">
        <f>(bitcoin_futures!O117-bitcoin_futures!O116)</f>
        <v>2050</v>
      </c>
      <c r="Q113">
        <f t="shared" si="4"/>
        <v>1625</v>
      </c>
    </row>
    <row r="114" spans="1:17">
      <c r="A114" t="str">
        <f>bitcoin_futures!A118</f>
        <v>04.06.2024</v>
      </c>
      <c r="F114" s="3">
        <f>(bitcoin_futures!I118-bitcoin_futures!I117)</f>
        <v>1425</v>
      </c>
      <c r="G114">
        <f>(bitcoin_futures!J118-bitcoin_futures!J117)</f>
        <v>1445</v>
      </c>
      <c r="H114">
        <f>(bitcoin_futures!K118-bitcoin_futures!K117)</f>
        <v>1465</v>
      </c>
      <c r="I114">
        <f>(bitcoin_futures!L118-bitcoin_futures!L117)</f>
        <v>1455</v>
      </c>
      <c r="J114">
        <f>(bitcoin_futures!M118-bitcoin_futures!M117)</f>
        <v>1480</v>
      </c>
      <c r="K114">
        <f>(bitcoin_futures!N118-bitcoin_futures!N117)</f>
        <v>1450</v>
      </c>
      <c r="L114">
        <f>(bitcoin_futures!O118-bitcoin_futures!O117)</f>
        <v>1440</v>
      </c>
      <c r="Q114">
        <f t="shared" si="4"/>
        <v>1425</v>
      </c>
    </row>
    <row r="115" spans="1:17">
      <c r="A115" t="str">
        <f>bitcoin_futures!A119</f>
        <v>05.06.2024</v>
      </c>
      <c r="F115" s="3">
        <f>(bitcoin_futures!I119-bitcoin_futures!I118)</f>
        <v>805</v>
      </c>
      <c r="G115">
        <f>(bitcoin_futures!J119-bitcoin_futures!J118)</f>
        <v>825</v>
      </c>
      <c r="H115">
        <f>(bitcoin_futures!K119-bitcoin_futures!K118)</f>
        <v>830</v>
      </c>
      <c r="I115">
        <f>(bitcoin_futures!L119-bitcoin_futures!L118)</f>
        <v>835</v>
      </c>
      <c r="J115">
        <f>(bitcoin_futures!M119-bitcoin_futures!M118)</f>
        <v>820</v>
      </c>
      <c r="K115">
        <f>(bitcoin_futures!N119-bitcoin_futures!N118)</f>
        <v>890</v>
      </c>
      <c r="L115">
        <f>(bitcoin_futures!O119-bitcoin_futures!O118)</f>
        <v>835</v>
      </c>
      <c r="Q115">
        <f t="shared" si="4"/>
        <v>805</v>
      </c>
    </row>
    <row r="116" spans="1:17">
      <c r="A116" t="str">
        <f>bitcoin_futures!A120</f>
        <v>06.06.2024</v>
      </c>
      <c r="F116" s="3">
        <f>(bitcoin_futures!I120-bitcoin_futures!I119)</f>
        <v>-930</v>
      </c>
      <c r="G116">
        <f>(bitcoin_futures!J120-bitcoin_futures!J119)</f>
        <v>-960</v>
      </c>
      <c r="H116">
        <f>(bitcoin_futures!K120-bitcoin_futures!K119)</f>
        <v>-960</v>
      </c>
      <c r="I116">
        <f>(bitcoin_futures!L120-bitcoin_futures!L119)</f>
        <v>-985</v>
      </c>
      <c r="J116">
        <f>(bitcoin_futures!M120-bitcoin_futures!M119)</f>
        <v>-1025</v>
      </c>
      <c r="K116">
        <f>(bitcoin_futures!N120-bitcoin_futures!N119)</f>
        <v>-1025</v>
      </c>
      <c r="L116">
        <f>(bitcoin_futures!O120-bitcoin_futures!O119)</f>
        <v>-985</v>
      </c>
      <c r="Q116">
        <f t="shared" si="4"/>
        <v>-930</v>
      </c>
    </row>
    <row r="117" spans="1:17">
      <c r="A117" t="str">
        <f>bitcoin_futures!A121</f>
        <v>07.06.2024</v>
      </c>
      <c r="F117" s="3">
        <f>(bitcoin_futures!I121-bitcoin_futures!I120)</f>
        <v>-1205</v>
      </c>
      <c r="G117">
        <f>(bitcoin_futures!J121-bitcoin_futures!J120)</f>
        <v>-1250</v>
      </c>
      <c r="H117">
        <f>(bitcoin_futures!K121-bitcoin_futures!K120)</f>
        <v>-1280</v>
      </c>
      <c r="I117">
        <f>(bitcoin_futures!L121-bitcoin_futures!L120)</f>
        <v>-1300</v>
      </c>
      <c r="J117">
        <f>(bitcoin_futures!M121-bitcoin_futures!M120)</f>
        <v>-1305</v>
      </c>
      <c r="K117">
        <f>(bitcoin_futures!N121-bitcoin_futures!N120)</f>
        <v>-1300</v>
      </c>
      <c r="L117">
        <f>(bitcoin_futures!O121-bitcoin_futures!O120)</f>
        <v>-1300</v>
      </c>
      <c r="Q117">
        <f t="shared" si="4"/>
        <v>-1205</v>
      </c>
    </row>
    <row r="118" spans="1:17">
      <c r="A118" t="str">
        <f>bitcoin_futures!A122</f>
        <v>10.06.2024</v>
      </c>
      <c r="F118" s="3">
        <f>(bitcoin_futures!I122-bitcoin_futures!I121)</f>
        <v>120</v>
      </c>
      <c r="G118">
        <f>(bitcoin_futures!J122-bitcoin_futures!J121)</f>
        <v>55</v>
      </c>
      <c r="H118">
        <f>(bitcoin_futures!K122-bitcoin_futures!K121)</f>
        <v>10</v>
      </c>
      <c r="I118">
        <f>(bitcoin_futures!L122-bitcoin_futures!L121)</f>
        <v>-10</v>
      </c>
      <c r="J118">
        <f>(bitcoin_futures!M122-bitcoin_futures!M121)</f>
        <v>20</v>
      </c>
      <c r="K118">
        <f>(bitcoin_futures!N122-bitcoin_futures!N121)</f>
        <v>25</v>
      </c>
      <c r="L118">
        <f>(bitcoin_futures!O122-bitcoin_futures!O121)</f>
        <v>90</v>
      </c>
      <c r="Q118">
        <f t="shared" si="4"/>
        <v>120</v>
      </c>
    </row>
    <row r="119" spans="1:17">
      <c r="A119" t="str">
        <f>bitcoin_futures!A123</f>
        <v>11.06.2024</v>
      </c>
      <c r="F119" s="3">
        <f>(bitcoin_futures!I123-bitcoin_futures!I122)</f>
        <v>-2140</v>
      </c>
      <c r="G119">
        <f>(bitcoin_futures!J123-bitcoin_futures!J122)</f>
        <v>-2180</v>
      </c>
      <c r="H119">
        <f>(bitcoin_futures!K123-bitcoin_futures!K122)</f>
        <v>-2285</v>
      </c>
      <c r="I119">
        <f>(bitcoin_futures!L123-bitcoin_futures!L122)</f>
        <v>-2355</v>
      </c>
      <c r="J119">
        <f>(bitcoin_futures!M123-bitcoin_futures!M122)</f>
        <v>-2415</v>
      </c>
      <c r="K119">
        <f>(bitcoin_futures!N123-bitcoin_futures!N122)</f>
        <v>-2475</v>
      </c>
      <c r="L119">
        <f>(bitcoin_futures!O123-bitcoin_futures!O122)</f>
        <v>-2355</v>
      </c>
      <c r="Q119">
        <f t="shared" si="4"/>
        <v>-2140</v>
      </c>
    </row>
    <row r="120" spans="1:17">
      <c r="A120" t="str">
        <f>bitcoin_futures!A124</f>
        <v>12.06.2024</v>
      </c>
      <c r="F120" s="3">
        <f>(bitcoin_futures!I124-bitcoin_futures!I123)</f>
        <v>140</v>
      </c>
      <c r="G120">
        <f>(bitcoin_futures!J124-bitcoin_futures!J123)</f>
        <v>200</v>
      </c>
      <c r="H120">
        <f>(bitcoin_futures!K124-bitcoin_futures!K123)</f>
        <v>235</v>
      </c>
      <c r="I120">
        <f>(bitcoin_futures!L124-bitcoin_futures!L123)</f>
        <v>235</v>
      </c>
      <c r="J120">
        <f>(bitcoin_futures!M124-bitcoin_futures!M123)</f>
        <v>210</v>
      </c>
      <c r="K120">
        <f>(bitcoin_futures!N124-bitcoin_futures!N123)</f>
        <v>285</v>
      </c>
      <c r="L120">
        <f>(bitcoin_futures!O124-bitcoin_futures!O123)</f>
        <v>285</v>
      </c>
      <c r="Q120">
        <f t="shared" si="4"/>
        <v>140</v>
      </c>
    </row>
    <row r="121" spans="1:17">
      <c r="A121" t="str">
        <f>bitcoin_futures!A125</f>
        <v>13.06.2024</v>
      </c>
      <c r="F121" s="3">
        <f>(bitcoin_futures!I125-bitcoin_futures!I124)</f>
        <v>-1015</v>
      </c>
      <c r="G121">
        <f>(bitcoin_futures!J125-bitcoin_futures!J124)</f>
        <v>-1010</v>
      </c>
      <c r="H121">
        <f>(bitcoin_futures!K125-bitcoin_futures!K124)</f>
        <v>-1090</v>
      </c>
      <c r="I121">
        <f>(bitcoin_futures!L125-bitcoin_futures!L124)</f>
        <v>-1105</v>
      </c>
      <c r="J121">
        <f>(bitcoin_futures!M125-bitcoin_futures!M124)</f>
        <v>-1100</v>
      </c>
      <c r="K121">
        <f>(bitcoin_futures!N125-bitcoin_futures!N124)</f>
        <v>-1120</v>
      </c>
      <c r="L121">
        <f>(bitcoin_futures!O125-bitcoin_futures!O124)</f>
        <v>-1105</v>
      </c>
      <c r="Q121">
        <f t="shared" si="4"/>
        <v>-1015</v>
      </c>
    </row>
    <row r="122" spans="1:17">
      <c r="A122" t="str">
        <f>bitcoin_futures!A126</f>
        <v>14.06.2024</v>
      </c>
      <c r="F122" s="3">
        <f>(bitcoin_futures!I126-bitcoin_futures!I125)</f>
        <v>-1220</v>
      </c>
      <c r="G122">
        <f>(bitcoin_futures!J126-bitcoin_futures!J125)</f>
        <v>-1210</v>
      </c>
      <c r="H122">
        <f>(bitcoin_futures!K126-bitcoin_futures!K125)</f>
        <v>-1190</v>
      </c>
      <c r="I122">
        <f>(bitcoin_futures!L126-bitcoin_futures!L125)</f>
        <v>-1225</v>
      </c>
      <c r="J122">
        <f>(bitcoin_futures!M126-bitcoin_futures!M125)</f>
        <v>-1230</v>
      </c>
      <c r="K122">
        <f>(bitcoin_futures!N126-bitcoin_futures!N125)</f>
        <v>-1235</v>
      </c>
      <c r="L122">
        <f>(bitcoin_futures!O126-bitcoin_futures!O125)</f>
        <v>-1225</v>
      </c>
      <c r="Q122">
        <f t="shared" si="4"/>
        <v>-1220</v>
      </c>
    </row>
    <row r="123" spans="1:17">
      <c r="A123" t="str">
        <f>bitcoin_futures!A127</f>
        <v>17.06.2024</v>
      </c>
      <c r="F123">
        <f>(bitcoin_futures!I127-bitcoin_futures!I126)</f>
        <v>1225</v>
      </c>
      <c r="G123" s="3">
        <f>(bitcoin_futures!J127-bitcoin_futures!J126)</f>
        <v>1270</v>
      </c>
      <c r="H123">
        <f>(bitcoin_futures!K127-bitcoin_futures!K126)</f>
        <v>1245</v>
      </c>
      <c r="I123">
        <f>(bitcoin_futures!L127-bitcoin_futures!L126)</f>
        <v>1240</v>
      </c>
      <c r="J123">
        <f>(bitcoin_futures!M127-bitcoin_futures!M126)</f>
        <v>1250</v>
      </c>
      <c r="K123">
        <f>(bitcoin_futures!N127-bitcoin_futures!N126)</f>
        <v>1220</v>
      </c>
      <c r="L123">
        <f>(bitcoin_futures!O127-bitcoin_futures!O126)</f>
        <v>1245</v>
      </c>
      <c r="Q123">
        <f t="shared" ref="Q123:Q143" si="5">G123</f>
        <v>1270</v>
      </c>
    </row>
    <row r="124" spans="1:17">
      <c r="A124" t="str">
        <f>bitcoin_futures!A128</f>
        <v>18.06.2024</v>
      </c>
      <c r="F124">
        <f>(bitcoin_futures!I128-bitcoin_futures!I127)</f>
        <v>-2390</v>
      </c>
      <c r="G124" s="3">
        <f>(bitcoin_futures!J128-bitcoin_futures!J127)</f>
        <v>-2405</v>
      </c>
      <c r="H124">
        <f>(bitcoin_futures!K128-bitcoin_futures!K127)</f>
        <v>-2445</v>
      </c>
      <c r="I124">
        <f>(bitcoin_futures!L128-bitcoin_futures!L127)</f>
        <v>-2485</v>
      </c>
      <c r="J124">
        <f>(bitcoin_futures!M128-bitcoin_futures!M127)</f>
        <v>-2560</v>
      </c>
      <c r="K124">
        <f>(bitcoin_futures!N128-bitcoin_futures!N127)</f>
        <v>-2575</v>
      </c>
      <c r="L124">
        <f>(bitcoin_futures!O128-bitcoin_futures!O127)</f>
        <v>-2630</v>
      </c>
      <c r="Q124">
        <f t="shared" si="5"/>
        <v>-2405</v>
      </c>
    </row>
    <row r="125" spans="1:17">
      <c r="A125" t="str">
        <f>bitcoin_futures!A129</f>
        <v>19.06.2024</v>
      </c>
      <c r="F125">
        <f>(bitcoin_futures!I129-bitcoin_futures!I128)</f>
        <v>0</v>
      </c>
      <c r="G125" s="3">
        <f>(bitcoin_futures!J129-bitcoin_futures!J128)</f>
        <v>0</v>
      </c>
      <c r="H125">
        <f>(bitcoin_futures!K129-bitcoin_futures!K128)</f>
        <v>0</v>
      </c>
      <c r="I125">
        <f>(bitcoin_futures!L129-bitcoin_futures!L128)</f>
        <v>0</v>
      </c>
      <c r="J125">
        <f>(bitcoin_futures!M129-bitcoin_futures!M128)</f>
        <v>0</v>
      </c>
      <c r="K125">
        <f>(bitcoin_futures!N129-bitcoin_futures!N128)</f>
        <v>0</v>
      </c>
      <c r="L125">
        <f>(bitcoin_futures!O129-bitcoin_futures!O128)</f>
        <v>0</v>
      </c>
      <c r="Q125">
        <f t="shared" si="5"/>
        <v>0</v>
      </c>
    </row>
    <row r="126" spans="1:17">
      <c r="A126" t="str">
        <f>bitcoin_futures!A130</f>
        <v>20.06.2024</v>
      </c>
      <c r="F126">
        <f>(bitcoin_futures!I130-bitcoin_futures!I129)</f>
        <v>625</v>
      </c>
      <c r="G126" s="3">
        <f>(bitcoin_futures!J130-bitcoin_futures!J129)</f>
        <v>620</v>
      </c>
      <c r="H126">
        <f>(bitcoin_futures!K130-bitcoin_futures!K129)</f>
        <v>655</v>
      </c>
      <c r="I126">
        <f>(bitcoin_futures!L130-bitcoin_futures!L129)</f>
        <v>680</v>
      </c>
      <c r="J126">
        <f>(bitcoin_futures!M130-bitcoin_futures!M129)</f>
        <v>710</v>
      </c>
      <c r="K126">
        <f>(bitcoin_futures!N130-bitcoin_futures!N129)</f>
        <v>600</v>
      </c>
      <c r="L126">
        <f>(bitcoin_futures!O130-bitcoin_futures!O129)</f>
        <v>605</v>
      </c>
      <c r="Q126">
        <f t="shared" si="5"/>
        <v>620</v>
      </c>
    </row>
    <row r="127" spans="1:17">
      <c r="A127" t="str">
        <f>bitcoin_futures!A131</f>
        <v>21.06.2024</v>
      </c>
      <c r="F127">
        <f>(bitcoin_futures!I131-bitcoin_futures!I130)</f>
        <v>-840</v>
      </c>
      <c r="G127" s="3">
        <f>(bitcoin_futures!J131-bitcoin_futures!J130)</f>
        <v>-865</v>
      </c>
      <c r="H127">
        <f>(bitcoin_futures!K131-bitcoin_futures!K130)</f>
        <v>-895</v>
      </c>
      <c r="I127">
        <f>(bitcoin_futures!L131-bitcoin_futures!L130)</f>
        <v>-915</v>
      </c>
      <c r="J127">
        <f>(bitcoin_futures!M131-bitcoin_futures!M130)</f>
        <v>-925</v>
      </c>
      <c r="K127">
        <f>(bitcoin_futures!N131-bitcoin_futures!N130)</f>
        <v>-765</v>
      </c>
      <c r="L127">
        <f>(bitcoin_futures!O131-bitcoin_futures!O130)</f>
        <v>-470</v>
      </c>
      <c r="Q127">
        <f t="shared" si="5"/>
        <v>-865</v>
      </c>
    </row>
    <row r="128" spans="1:17">
      <c r="A128" t="str">
        <f>bitcoin_futures!A132</f>
        <v>24.06.2024</v>
      </c>
      <c r="F128">
        <f>(bitcoin_futures!I132-bitcoin_futures!I131)</f>
        <v>-5115</v>
      </c>
      <c r="G128" s="3">
        <f>(bitcoin_futures!J132-bitcoin_futures!J131)</f>
        <v>-5220</v>
      </c>
      <c r="H128">
        <f>(bitcoin_futures!K132-bitcoin_futures!K131)</f>
        <v>-5280</v>
      </c>
      <c r="I128">
        <f>(bitcoin_futures!L132-bitcoin_futures!L131)</f>
        <v>-5320</v>
      </c>
      <c r="J128">
        <f>(bitcoin_futures!M132-bitcoin_futures!M131)</f>
        <v>-5345</v>
      </c>
      <c r="K128">
        <f>(bitcoin_futures!N132-bitcoin_futures!N131)</f>
        <v>-5415</v>
      </c>
      <c r="L128">
        <f>(bitcoin_futures!O132-bitcoin_futures!O131)</f>
        <v>-5610</v>
      </c>
      <c r="Q128">
        <f t="shared" si="5"/>
        <v>-5220</v>
      </c>
    </row>
    <row r="129" spans="1:17">
      <c r="A129" t="str">
        <f>bitcoin_futures!A133</f>
        <v>25.06.2024</v>
      </c>
      <c r="F129">
        <f>(bitcoin_futures!I133-bitcoin_futures!I132)</f>
        <v>2910</v>
      </c>
      <c r="G129" s="3">
        <f>(bitcoin_futures!J133-bitcoin_futures!J132)</f>
        <v>2960</v>
      </c>
      <c r="H129">
        <f>(bitcoin_futures!K133-bitcoin_futures!K132)</f>
        <v>2980</v>
      </c>
      <c r="I129">
        <f>(bitcoin_futures!L133-bitcoin_futures!L132)</f>
        <v>2995</v>
      </c>
      <c r="J129">
        <f>(bitcoin_futures!M133-bitcoin_futures!M132)</f>
        <v>3000</v>
      </c>
      <c r="K129">
        <f>(bitcoin_futures!N133-bitcoin_futures!N132)</f>
        <v>3020</v>
      </c>
      <c r="L129">
        <f>(bitcoin_futures!O133-bitcoin_futures!O132)</f>
        <v>2970</v>
      </c>
      <c r="Q129">
        <f t="shared" si="5"/>
        <v>2960</v>
      </c>
    </row>
    <row r="130" spans="1:17">
      <c r="A130" t="str">
        <f>bitcoin_futures!A134</f>
        <v>26.06.2024</v>
      </c>
      <c r="F130">
        <f>(bitcoin_futures!I134-bitcoin_futures!I133)</f>
        <v>-1115</v>
      </c>
      <c r="G130" s="3">
        <f>(bitcoin_futures!J134-bitcoin_futures!J133)</f>
        <v>-1120</v>
      </c>
      <c r="H130">
        <f>(bitcoin_futures!K134-bitcoin_futures!K133)</f>
        <v>-1130</v>
      </c>
      <c r="I130">
        <f>(bitcoin_futures!L134-bitcoin_futures!L133)</f>
        <v>-1120</v>
      </c>
      <c r="J130">
        <f>(bitcoin_futures!M134-bitcoin_futures!M133)</f>
        <v>-1120</v>
      </c>
      <c r="K130">
        <f>(bitcoin_futures!N134-bitcoin_futures!N133)</f>
        <v>-1140</v>
      </c>
      <c r="L130">
        <f>(bitcoin_futures!O134-bitcoin_futures!O133)</f>
        <v>-1145</v>
      </c>
      <c r="Q130">
        <f t="shared" si="5"/>
        <v>-1120</v>
      </c>
    </row>
    <row r="131" spans="1:17">
      <c r="A131" t="str">
        <f>bitcoin_futures!A135</f>
        <v>27.06.2024</v>
      </c>
      <c r="F131">
        <f>(bitcoin_futures!I135-bitcoin_futures!I134)</f>
        <v>425</v>
      </c>
      <c r="G131" s="3">
        <f>(bitcoin_futures!J135-bitcoin_futures!J134)</f>
        <v>415</v>
      </c>
      <c r="H131">
        <f>(bitcoin_futures!K135-bitcoin_futures!K134)</f>
        <v>490</v>
      </c>
      <c r="I131">
        <f>(bitcoin_futures!L135-bitcoin_futures!L134)</f>
        <v>515</v>
      </c>
      <c r="J131">
        <f>(bitcoin_futures!M135-bitcoin_futures!M134)</f>
        <v>530</v>
      </c>
      <c r="K131">
        <f>(bitcoin_futures!N135-bitcoin_futures!N134)</f>
        <v>530</v>
      </c>
      <c r="L131">
        <f>(bitcoin_futures!O135-bitcoin_futures!O134)</f>
        <v>530</v>
      </c>
      <c r="Q131">
        <f t="shared" si="5"/>
        <v>415</v>
      </c>
    </row>
    <row r="132" spans="1:17">
      <c r="A132" t="str">
        <f>bitcoin_futures!A136</f>
        <v>28.06.2024</v>
      </c>
      <c r="F132">
        <f>(bitcoin_futures!I136-bitcoin_futures!I135)</f>
        <v>-340.80000000000291</v>
      </c>
      <c r="G132" s="3">
        <f>(bitcoin_futures!J136-bitcoin_futures!J135)</f>
        <v>-1520</v>
      </c>
      <c r="H132">
        <f>(bitcoin_futures!K136-bitcoin_futures!K135)</f>
        <v>-1515</v>
      </c>
      <c r="I132">
        <f>(bitcoin_futures!L136-bitcoin_futures!L135)</f>
        <v>-1525</v>
      </c>
      <c r="J132">
        <f>(bitcoin_futures!M136-bitcoin_futures!M135)</f>
        <v>-1515</v>
      </c>
      <c r="K132">
        <f>(bitcoin_futures!N136-bitcoin_futures!N135)</f>
        <v>-1495</v>
      </c>
      <c r="L132">
        <f>(bitcoin_futures!O136-bitcoin_futures!O135)</f>
        <v>-1480</v>
      </c>
      <c r="Q132">
        <f t="shared" si="5"/>
        <v>-1520</v>
      </c>
    </row>
    <row r="133" spans="1:17">
      <c r="A133" t="str">
        <f>bitcoin_futures!A137</f>
        <v>01.07.2024</v>
      </c>
      <c r="G133" s="3">
        <f>(bitcoin_futures!J137-bitcoin_futures!J136)</f>
        <v>3370</v>
      </c>
      <c r="H133">
        <f>(bitcoin_futures!K137-bitcoin_futures!K136)</f>
        <v>3400</v>
      </c>
      <c r="I133">
        <f>(bitcoin_futures!L137-bitcoin_futures!L136)</f>
        <v>3435</v>
      </c>
      <c r="J133">
        <f>(bitcoin_futures!M137-bitcoin_futures!M136)</f>
        <v>3430</v>
      </c>
      <c r="K133">
        <f>(bitcoin_futures!N137-bitcoin_futures!N136)</f>
        <v>3455</v>
      </c>
      <c r="L133">
        <f>(bitcoin_futures!O137-bitcoin_futures!O136)</f>
        <v>3455</v>
      </c>
      <c r="Q133">
        <f t="shared" si="5"/>
        <v>3370</v>
      </c>
    </row>
    <row r="134" spans="1:17">
      <c r="A134" t="str">
        <f>bitcoin_futures!A138</f>
        <v>02.07.2024</v>
      </c>
      <c r="G134" s="3">
        <f>(bitcoin_futures!J138-bitcoin_futures!J137)</f>
        <v>-1510</v>
      </c>
      <c r="H134">
        <f>(bitcoin_futures!K138-bitcoin_futures!K137)</f>
        <v>-1510</v>
      </c>
      <c r="I134">
        <f>(bitcoin_futures!L138-bitcoin_futures!L137)</f>
        <v>-1560</v>
      </c>
      <c r="J134">
        <f>(bitcoin_futures!M138-bitcoin_futures!M137)</f>
        <v>-1555</v>
      </c>
      <c r="K134">
        <f>(bitcoin_futures!N138-bitcoin_futures!N137)</f>
        <v>-1570</v>
      </c>
      <c r="L134">
        <f>(bitcoin_futures!O138-bitcoin_futures!O137)</f>
        <v>-1570</v>
      </c>
      <c r="Q134">
        <f t="shared" si="5"/>
        <v>-1510</v>
      </c>
    </row>
    <row r="135" spans="1:17">
      <c r="A135" t="str">
        <f>bitcoin_futures!A139</f>
        <v>03.07.2024</v>
      </c>
      <c r="G135" s="3">
        <f>(bitcoin_futures!J139-bitcoin_futures!J138)</f>
        <v>-2360</v>
      </c>
      <c r="H135">
        <f>(bitcoin_futures!K139-bitcoin_futures!K138)</f>
        <v>-2350</v>
      </c>
      <c r="I135">
        <f>(bitcoin_futures!L139-bitcoin_futures!L138)</f>
        <v>-2370</v>
      </c>
      <c r="J135">
        <f>(bitcoin_futures!M139-bitcoin_futures!M138)</f>
        <v>-2400</v>
      </c>
      <c r="K135">
        <f>(bitcoin_futures!N139-bitcoin_futures!N138)</f>
        <v>-2440</v>
      </c>
      <c r="L135">
        <f>(bitcoin_futures!O139-bitcoin_futures!O138)</f>
        <v>-2465</v>
      </c>
      <c r="Q135">
        <f t="shared" si="5"/>
        <v>-2360</v>
      </c>
    </row>
    <row r="136" spans="1:17">
      <c r="A136" t="str">
        <f>bitcoin_futures!A140</f>
        <v>04.07.2024</v>
      </c>
      <c r="G136" s="3">
        <f>(bitcoin_futures!J140-bitcoin_futures!J139)</f>
        <v>0</v>
      </c>
      <c r="H136">
        <f>(bitcoin_futures!K140-bitcoin_futures!K139)</f>
        <v>0</v>
      </c>
      <c r="I136">
        <f>(bitcoin_futures!L140-bitcoin_futures!L139)</f>
        <v>0</v>
      </c>
      <c r="J136">
        <f>(bitcoin_futures!M140-bitcoin_futures!M139)</f>
        <v>0</v>
      </c>
      <c r="K136">
        <f>(bitcoin_futures!N140-bitcoin_futures!N139)</f>
        <v>0</v>
      </c>
      <c r="L136">
        <f>(bitcoin_futures!O140-bitcoin_futures!O139)</f>
        <v>0</v>
      </c>
      <c r="Q136">
        <f t="shared" si="5"/>
        <v>0</v>
      </c>
    </row>
    <row r="137" spans="1:17">
      <c r="A137" t="str">
        <f>bitcoin_futures!A141</f>
        <v>05.07.2024</v>
      </c>
      <c r="G137" s="3">
        <f>(bitcoin_futures!J141-bitcoin_futures!J140)</f>
        <v>-3140</v>
      </c>
      <c r="H137">
        <f>(bitcoin_futures!K141-bitcoin_futures!K140)</f>
        <v>-3160</v>
      </c>
      <c r="I137">
        <f>(bitcoin_futures!L141-bitcoin_futures!L140)</f>
        <v>-3185</v>
      </c>
      <c r="J137">
        <f>(bitcoin_futures!M141-bitcoin_futures!M140)</f>
        <v>-3215</v>
      </c>
      <c r="K137">
        <f>(bitcoin_futures!N141-bitcoin_futures!N140)</f>
        <v>-3220</v>
      </c>
      <c r="L137">
        <f>(bitcoin_futures!O141-bitcoin_futures!O140)</f>
        <v>-3220</v>
      </c>
      <c r="Q137">
        <f t="shared" si="5"/>
        <v>-3140</v>
      </c>
    </row>
    <row r="138" spans="1:17">
      <c r="A138" t="str">
        <f>bitcoin_futures!A142</f>
        <v>08.07.2024</v>
      </c>
      <c r="G138" s="3">
        <f>(bitcoin_futures!J142-bitcoin_futures!J141)</f>
        <v>70</v>
      </c>
      <c r="H138">
        <f>(bitcoin_futures!K142-bitcoin_futures!K141)</f>
        <v>70</v>
      </c>
      <c r="I138">
        <f>(bitcoin_futures!L142-bitcoin_futures!L141)</f>
        <v>60</v>
      </c>
      <c r="J138">
        <f>(bitcoin_futures!M142-bitcoin_futures!M141)</f>
        <v>105</v>
      </c>
      <c r="K138">
        <f>(bitcoin_futures!N142-bitcoin_futures!N141)</f>
        <v>100</v>
      </c>
      <c r="L138">
        <f>(bitcoin_futures!O142-bitcoin_futures!O141)</f>
        <v>100</v>
      </c>
      <c r="Q138">
        <f t="shared" si="5"/>
        <v>70</v>
      </c>
    </row>
    <row r="139" spans="1:17">
      <c r="A139" t="str">
        <f>bitcoin_futures!A143</f>
        <v>09.07.2024</v>
      </c>
      <c r="G139" s="3">
        <f>(bitcoin_futures!J143-bitcoin_futures!J142)</f>
        <v>1405</v>
      </c>
      <c r="H139">
        <f>(bitcoin_futures!K143-bitcoin_futures!K142)</f>
        <v>1410</v>
      </c>
      <c r="I139">
        <f>(bitcoin_futures!L143-bitcoin_futures!L142)</f>
        <v>1410</v>
      </c>
      <c r="J139">
        <f>(bitcoin_futures!M143-bitcoin_futures!M142)</f>
        <v>1385</v>
      </c>
      <c r="K139">
        <f>(bitcoin_futures!N143-bitcoin_futures!N142)</f>
        <v>1385</v>
      </c>
      <c r="L139">
        <f>(bitcoin_futures!O143-bitcoin_futures!O142)</f>
        <v>1385</v>
      </c>
      <c r="Q139">
        <f t="shared" si="5"/>
        <v>1405</v>
      </c>
    </row>
    <row r="140" spans="1:17">
      <c r="A140" t="str">
        <f>bitcoin_futures!A144</f>
        <v>10.07.2024</v>
      </c>
      <c r="G140" s="3">
        <f>(bitcoin_futures!J144-bitcoin_futures!J143)</f>
        <v>-535</v>
      </c>
      <c r="H140">
        <f>(bitcoin_futures!K144-bitcoin_futures!K143)</f>
        <v>-540</v>
      </c>
      <c r="I140">
        <f>(bitcoin_futures!L144-bitcoin_futures!L143)</f>
        <v>-535</v>
      </c>
      <c r="J140">
        <f>(bitcoin_futures!M144-bitcoin_futures!M143)</f>
        <v>-565</v>
      </c>
      <c r="K140">
        <f>(bitcoin_futures!N144-bitcoin_futures!N143)</f>
        <v>-565</v>
      </c>
      <c r="L140">
        <f>(bitcoin_futures!O144-bitcoin_futures!O143)</f>
        <v>-565</v>
      </c>
      <c r="Q140">
        <f t="shared" si="5"/>
        <v>-535</v>
      </c>
    </row>
    <row r="141" spans="1:17">
      <c r="A141" t="str">
        <f>bitcoin_futures!A145</f>
        <v>11.07.2024</v>
      </c>
      <c r="G141" s="3">
        <f>(bitcoin_futures!J145-bitcoin_futures!J144)</f>
        <v>-45</v>
      </c>
      <c r="H141">
        <f>(bitcoin_futures!K145-bitcoin_futures!K144)</f>
        <v>-45</v>
      </c>
      <c r="I141">
        <f>(bitcoin_futures!L145-bitcoin_futures!L144)</f>
        <v>-40</v>
      </c>
      <c r="J141">
        <f>(bitcoin_futures!M145-bitcoin_futures!M144)</f>
        <v>-45</v>
      </c>
      <c r="K141">
        <f>(bitcoin_futures!N145-bitcoin_futures!N144)</f>
        <v>-45</v>
      </c>
      <c r="L141">
        <f>(bitcoin_futures!O145-bitcoin_futures!O144)</f>
        <v>-45</v>
      </c>
      <c r="Q141">
        <f t="shared" si="5"/>
        <v>-45</v>
      </c>
    </row>
    <row r="142" spans="1:17">
      <c r="A142" t="str">
        <f>bitcoin_futures!A146</f>
        <v>12.07.2024</v>
      </c>
      <c r="G142" s="3">
        <f>(bitcoin_futures!J146-bitcoin_futures!J145)</f>
        <v>265</v>
      </c>
      <c r="H142">
        <f>(bitcoin_futures!K146-bitcoin_futures!K145)</f>
        <v>255</v>
      </c>
      <c r="I142">
        <f>(bitcoin_futures!L146-bitcoin_futures!L145)</f>
        <v>260</v>
      </c>
      <c r="J142">
        <f>(bitcoin_futures!M146-bitcoin_futures!M145)</f>
        <v>285</v>
      </c>
      <c r="K142">
        <f>(bitcoin_futures!N146-bitcoin_futures!N145)</f>
        <v>285</v>
      </c>
      <c r="L142">
        <f>(bitcoin_futures!O146-bitcoin_futures!O145)</f>
        <v>285</v>
      </c>
      <c r="Q142">
        <f t="shared" si="5"/>
        <v>265</v>
      </c>
    </row>
    <row r="143" spans="1:17">
      <c r="A143" t="str">
        <f>bitcoin_futures!A147</f>
        <v>15.07.2024</v>
      </c>
      <c r="G143" s="3">
        <f>(bitcoin_futures!J147-bitcoin_futures!J146)</f>
        <v>5855</v>
      </c>
      <c r="H143">
        <f>(bitcoin_futures!K147-bitcoin_futures!K146)</f>
        <v>5915</v>
      </c>
      <c r="I143">
        <f>(bitcoin_futures!L147-bitcoin_futures!L146)</f>
        <v>5965</v>
      </c>
      <c r="J143">
        <f>(bitcoin_futures!M147-bitcoin_futures!M146)</f>
        <v>5980</v>
      </c>
      <c r="K143">
        <f>(bitcoin_futures!N147-bitcoin_futures!N146)</f>
        <v>6015</v>
      </c>
      <c r="L143">
        <f>(bitcoin_futures!O147-bitcoin_futures!O146)</f>
        <v>6025</v>
      </c>
      <c r="Q143">
        <f t="shared" si="5"/>
        <v>5855</v>
      </c>
    </row>
    <row r="144" spans="1:17">
      <c r="A144" t="str">
        <f>bitcoin_futures!A148</f>
        <v>16.07.2024</v>
      </c>
      <c r="G144">
        <f>(bitcoin_futures!J148-bitcoin_futures!J147)</f>
        <v>1750</v>
      </c>
      <c r="H144" s="3">
        <f>(bitcoin_futures!K148-bitcoin_futures!K147)</f>
        <v>1775</v>
      </c>
      <c r="I144">
        <f>(bitcoin_futures!L148-bitcoin_futures!L147)</f>
        <v>1805</v>
      </c>
      <c r="J144">
        <f>(bitcoin_futures!M148-bitcoin_futures!M147)</f>
        <v>1825</v>
      </c>
      <c r="K144">
        <f>(bitcoin_futures!N148-bitcoin_futures!N147)</f>
        <v>1825</v>
      </c>
      <c r="L144">
        <f>(bitcoin_futures!O148-bitcoin_futures!O147)</f>
        <v>1855</v>
      </c>
      <c r="Q144">
        <f t="shared" ref="Q144:Q166" si="6">H144</f>
        <v>1775</v>
      </c>
    </row>
    <row r="145" spans="1:17">
      <c r="A145" t="str">
        <f>bitcoin_futures!A149</f>
        <v>17.07.2024</v>
      </c>
      <c r="G145">
        <f>(bitcoin_futures!J149-bitcoin_futures!J148)</f>
        <v>-720</v>
      </c>
      <c r="H145" s="3">
        <f>(bitcoin_futures!K149-bitcoin_futures!K148)</f>
        <v>-730</v>
      </c>
      <c r="I145">
        <f>(bitcoin_futures!L149-bitcoin_futures!L148)</f>
        <v>-740</v>
      </c>
      <c r="J145">
        <f>(bitcoin_futures!M149-bitcoin_futures!M148)</f>
        <v>-735</v>
      </c>
      <c r="K145">
        <f>(bitcoin_futures!N149-bitcoin_futures!N148)</f>
        <v>-735</v>
      </c>
      <c r="L145">
        <f>(bitcoin_futures!O149-bitcoin_futures!O148)</f>
        <v>-735</v>
      </c>
      <c r="Q145">
        <f t="shared" si="6"/>
        <v>-730</v>
      </c>
    </row>
    <row r="146" spans="1:17">
      <c r="A146" t="str">
        <f>bitcoin_futures!A150</f>
        <v>18.07.2024</v>
      </c>
      <c r="G146">
        <f>(bitcoin_futures!J150-bitcoin_futures!J149)</f>
        <v>-1080</v>
      </c>
      <c r="H146" s="3">
        <f>(bitcoin_futures!K150-bitcoin_futures!K149)</f>
        <v>-1105</v>
      </c>
      <c r="I146">
        <f>(bitcoin_futures!L150-bitcoin_futures!L149)</f>
        <v>-1110</v>
      </c>
      <c r="J146">
        <f>(bitcoin_futures!M150-bitcoin_futures!M149)</f>
        <v>-1120</v>
      </c>
      <c r="K146">
        <f>(bitcoin_futures!N150-bitcoin_futures!N149)</f>
        <v>-1130</v>
      </c>
      <c r="L146">
        <f>(bitcoin_futures!O150-bitcoin_futures!O149)</f>
        <v>-1130</v>
      </c>
      <c r="Q146">
        <f t="shared" si="6"/>
        <v>-1105</v>
      </c>
    </row>
    <row r="147" spans="1:17">
      <c r="A147" t="str">
        <f>bitcoin_futures!A151</f>
        <v>19.07.2024</v>
      </c>
      <c r="G147">
        <f>(bitcoin_futures!J151-bitcoin_futures!J150)</f>
        <v>3830</v>
      </c>
      <c r="H147" s="3">
        <f>(bitcoin_futures!K151-bitcoin_futures!K150)</f>
        <v>3950</v>
      </c>
      <c r="I147">
        <f>(bitcoin_futures!L151-bitcoin_futures!L150)</f>
        <v>3950</v>
      </c>
      <c r="J147">
        <f>(bitcoin_futures!M151-bitcoin_futures!M150)</f>
        <v>3960</v>
      </c>
      <c r="K147">
        <f>(bitcoin_futures!N151-bitcoin_futures!N150)</f>
        <v>3980</v>
      </c>
      <c r="L147">
        <f>(bitcoin_futures!O151-bitcoin_futures!O150)</f>
        <v>3960</v>
      </c>
      <c r="Q147">
        <f t="shared" si="6"/>
        <v>3950</v>
      </c>
    </row>
    <row r="148" spans="1:17">
      <c r="A148" t="str">
        <f>bitcoin_futures!A152</f>
        <v>22.07.2024</v>
      </c>
      <c r="G148">
        <f>(bitcoin_futures!J152-bitcoin_futures!J151)</f>
        <v>860</v>
      </c>
      <c r="H148" s="3">
        <f>(bitcoin_futures!K152-bitcoin_futures!K151)</f>
        <v>845</v>
      </c>
      <c r="I148">
        <f>(bitcoin_futures!L152-bitcoin_futures!L151)</f>
        <v>880</v>
      </c>
      <c r="J148">
        <f>(bitcoin_futures!M152-bitcoin_futures!M151)</f>
        <v>900</v>
      </c>
      <c r="K148">
        <f>(bitcoin_futures!N152-bitcoin_futures!N151)</f>
        <v>895</v>
      </c>
      <c r="L148">
        <f>(bitcoin_futures!O152-bitcoin_futures!O151)</f>
        <v>900</v>
      </c>
      <c r="Q148">
        <f t="shared" si="6"/>
        <v>845</v>
      </c>
    </row>
    <row r="149" spans="1:17">
      <c r="A149" t="str">
        <f>bitcoin_futures!A153</f>
        <v>23.07.2024</v>
      </c>
      <c r="G149">
        <f>(bitcoin_futures!J153-bitcoin_futures!J152)</f>
        <v>-2775</v>
      </c>
      <c r="H149" s="3">
        <f>(bitcoin_futures!K153-bitcoin_futures!K152)</f>
        <v>-2795</v>
      </c>
      <c r="I149">
        <f>(bitcoin_futures!L153-bitcoin_futures!L152)</f>
        <v>-2820</v>
      </c>
      <c r="J149">
        <f>(bitcoin_futures!M153-bitcoin_futures!M152)</f>
        <v>-2825</v>
      </c>
      <c r="K149">
        <f>(bitcoin_futures!N153-bitcoin_futures!N152)</f>
        <v>-2830</v>
      </c>
      <c r="L149">
        <f>(bitcoin_futures!O153-bitcoin_futures!O152)</f>
        <v>-2815</v>
      </c>
      <c r="Q149">
        <f t="shared" si="6"/>
        <v>-2795</v>
      </c>
    </row>
    <row r="150" spans="1:17">
      <c r="A150" t="str">
        <f>bitcoin_futures!A154</f>
        <v>24.07.2024</v>
      </c>
      <c r="G150">
        <f>(bitcoin_futures!J154-bitcoin_futures!J153)</f>
        <v>135</v>
      </c>
      <c r="H150" s="3">
        <f>(bitcoin_futures!K154-bitcoin_futures!K153)</f>
        <v>150</v>
      </c>
      <c r="I150">
        <f>(bitcoin_futures!L154-bitcoin_futures!L153)</f>
        <v>135</v>
      </c>
      <c r="J150">
        <f>(bitcoin_futures!M154-bitcoin_futures!M153)</f>
        <v>150</v>
      </c>
      <c r="K150">
        <f>(bitcoin_futures!N154-bitcoin_futures!N153)</f>
        <v>170</v>
      </c>
      <c r="L150">
        <f>(bitcoin_futures!O154-bitcoin_futures!O153)</f>
        <v>170</v>
      </c>
      <c r="Q150">
        <f t="shared" si="6"/>
        <v>150</v>
      </c>
    </row>
    <row r="151" spans="1:17">
      <c r="A151" t="str">
        <f>bitcoin_futures!A155</f>
        <v>25.07.2024</v>
      </c>
      <c r="G151">
        <f>(bitcoin_futures!J155-bitcoin_futures!J154)</f>
        <v>-1005</v>
      </c>
      <c r="H151" s="3">
        <f>(bitcoin_futures!K155-bitcoin_futures!K154)</f>
        <v>-1055</v>
      </c>
      <c r="I151">
        <f>(bitcoin_futures!L155-bitcoin_futures!L154)</f>
        <v>-1015</v>
      </c>
      <c r="J151">
        <f>(bitcoin_futures!M155-bitcoin_futures!M154)</f>
        <v>-1025</v>
      </c>
      <c r="K151">
        <f>(bitcoin_futures!N155-bitcoin_futures!N154)</f>
        <v>-1025</v>
      </c>
      <c r="L151">
        <f>(bitcoin_futures!O155-bitcoin_futures!O154)</f>
        <v>-1035</v>
      </c>
      <c r="Q151">
        <f t="shared" si="6"/>
        <v>-1055</v>
      </c>
    </row>
    <row r="152" spans="1:17">
      <c r="A152" t="str">
        <f>bitcoin_futures!A156</f>
        <v>26.07.2024</v>
      </c>
      <c r="G152">
        <f>(bitcoin_futures!J156-bitcoin_futures!J155)</f>
        <v>2719.8000000000029</v>
      </c>
      <c r="H152" s="3">
        <f>(bitcoin_futures!K156-bitcoin_futures!K155)</f>
        <v>3385</v>
      </c>
      <c r="I152">
        <f>(bitcoin_futures!L156-bitcoin_futures!L155)</f>
        <v>3450</v>
      </c>
      <c r="J152">
        <f>(bitcoin_futures!M156-bitcoin_futures!M155)</f>
        <v>3500</v>
      </c>
      <c r="K152">
        <f>(bitcoin_futures!N156-bitcoin_futures!N155)</f>
        <v>3530</v>
      </c>
      <c r="L152">
        <f>(bitcoin_futures!O156-bitcoin_futures!O155)</f>
        <v>3575</v>
      </c>
      <c r="Q152">
        <f t="shared" si="6"/>
        <v>3385</v>
      </c>
    </row>
    <row r="153" spans="1:17">
      <c r="A153" t="str">
        <f>bitcoin_futures!A157</f>
        <v>29.07.2024</v>
      </c>
      <c r="H153" s="3">
        <f>(bitcoin_futures!K157-bitcoin_futures!K156)</f>
        <v>-915</v>
      </c>
      <c r="I153">
        <f>(bitcoin_futures!L157-bitcoin_futures!L156)</f>
        <v>-910</v>
      </c>
      <c r="J153">
        <f>(bitcoin_futures!M157-bitcoin_futures!M156)</f>
        <v>-905</v>
      </c>
      <c r="K153">
        <f>(bitcoin_futures!N157-bitcoin_futures!N156)</f>
        <v>-865</v>
      </c>
      <c r="L153">
        <f>(bitcoin_futures!O157-bitcoin_futures!O156)</f>
        <v>-865</v>
      </c>
      <c r="M153">
        <f>(bitcoin_futures!P157-bitcoin_futures!P156)</f>
        <v>-680</v>
      </c>
      <c r="Q153">
        <f t="shared" si="6"/>
        <v>-915</v>
      </c>
    </row>
    <row r="154" spans="1:17">
      <c r="A154" t="str">
        <f>bitcoin_futures!A158</f>
        <v>30.07.2024</v>
      </c>
      <c r="H154" s="3">
        <f>(bitcoin_futures!K158-bitcoin_futures!K157)</f>
        <v>-1475</v>
      </c>
      <c r="I154">
        <f>(bitcoin_futures!L158-bitcoin_futures!L157)</f>
        <v>-1480</v>
      </c>
      <c r="J154">
        <f>(bitcoin_futures!M158-bitcoin_futures!M157)</f>
        <v>-1475</v>
      </c>
      <c r="K154">
        <f>(bitcoin_futures!N158-bitcoin_futures!N157)</f>
        <v>-1465</v>
      </c>
      <c r="L154">
        <f>(bitcoin_futures!O158-bitcoin_futures!O157)</f>
        <v>-1450</v>
      </c>
      <c r="M154">
        <f>(bitcoin_futures!P158-bitcoin_futures!P157)</f>
        <v>-1470</v>
      </c>
      <c r="Q154">
        <f t="shared" si="6"/>
        <v>-1475</v>
      </c>
    </row>
    <row r="155" spans="1:17">
      <c r="A155" t="str">
        <f>bitcoin_futures!A159</f>
        <v>31.07.2024</v>
      </c>
      <c r="H155" s="3">
        <f>(bitcoin_futures!K159-bitcoin_futures!K158)</f>
        <v>-700</v>
      </c>
      <c r="I155">
        <f>(bitcoin_futures!L159-bitcoin_futures!L158)</f>
        <v>-705</v>
      </c>
      <c r="J155">
        <f>(bitcoin_futures!M159-bitcoin_futures!M158)</f>
        <v>-685</v>
      </c>
      <c r="K155">
        <f>(bitcoin_futures!N159-bitcoin_futures!N158)</f>
        <v>-675</v>
      </c>
      <c r="L155">
        <f>(bitcoin_futures!O159-bitcoin_futures!O158)</f>
        <v>-675</v>
      </c>
      <c r="M155">
        <f>(bitcoin_futures!P159-bitcoin_futures!P158)</f>
        <v>-715</v>
      </c>
      <c r="Q155">
        <f t="shared" si="6"/>
        <v>-700</v>
      </c>
    </row>
    <row r="156" spans="1:17">
      <c r="A156" t="str">
        <f>bitcoin_futures!A160</f>
        <v>01.08.2024</v>
      </c>
      <c r="H156" s="3">
        <f>(bitcoin_futures!K160-bitcoin_futures!K159)</f>
        <v>-1895</v>
      </c>
      <c r="I156">
        <f>(bitcoin_futures!L160-bitcoin_futures!L159)</f>
        <v>-1930</v>
      </c>
      <c r="J156">
        <f>(bitcoin_futures!M160-bitcoin_futures!M159)</f>
        <v>-1970</v>
      </c>
      <c r="K156">
        <f>(bitcoin_futures!N160-bitcoin_futures!N159)</f>
        <v>-2030</v>
      </c>
      <c r="L156">
        <f>(bitcoin_futures!O160-bitcoin_futures!O159)</f>
        <v>-2045</v>
      </c>
      <c r="M156">
        <f>(bitcoin_futures!P160-bitcoin_futures!P159)</f>
        <v>-2040</v>
      </c>
      <c r="Q156">
        <f t="shared" si="6"/>
        <v>-1895</v>
      </c>
    </row>
    <row r="157" spans="1:17">
      <c r="A157" t="str">
        <f>bitcoin_futures!A161</f>
        <v>02.08.2024</v>
      </c>
      <c r="H157" s="3">
        <f>(bitcoin_futures!K161-bitcoin_futures!K160)</f>
        <v>-845</v>
      </c>
      <c r="I157">
        <f>(bitcoin_futures!L161-bitcoin_futures!L160)</f>
        <v>-875</v>
      </c>
      <c r="J157">
        <f>(bitcoin_futures!M161-bitcoin_futures!M160)</f>
        <v>-925</v>
      </c>
      <c r="K157">
        <f>(bitcoin_futures!N161-bitcoin_futures!N160)</f>
        <v>-985</v>
      </c>
      <c r="L157">
        <f>(bitcoin_futures!O161-bitcoin_futures!O160)</f>
        <v>-1040</v>
      </c>
      <c r="M157">
        <f>(bitcoin_futures!P161-bitcoin_futures!P160)</f>
        <v>-1045</v>
      </c>
      <c r="Q157">
        <f t="shared" si="6"/>
        <v>-845</v>
      </c>
    </row>
    <row r="158" spans="1:17">
      <c r="A158" t="str">
        <f>bitcoin_futures!A162</f>
        <v>05.08.2024</v>
      </c>
      <c r="H158" s="3">
        <f>(bitcoin_futures!K162-bitcoin_futures!K161)</f>
        <v>-9175</v>
      </c>
      <c r="I158">
        <f>(bitcoin_futures!L162-bitcoin_futures!L161)</f>
        <v>-9275</v>
      </c>
      <c r="J158">
        <f>(bitcoin_futures!M162-bitcoin_futures!M161)</f>
        <v>-9350</v>
      </c>
      <c r="K158">
        <f>(bitcoin_futures!N162-bitcoin_futures!N161)</f>
        <v>-9405</v>
      </c>
      <c r="L158">
        <f>(bitcoin_futures!O162-bitcoin_futures!O161)</f>
        <v>-9470</v>
      </c>
      <c r="M158">
        <f>(bitcoin_futures!P162-bitcoin_futures!P161)</f>
        <v>-9470</v>
      </c>
      <c r="Q158">
        <f t="shared" si="6"/>
        <v>-9175</v>
      </c>
    </row>
    <row r="159" spans="1:17">
      <c r="A159" t="str">
        <f>bitcoin_futures!A163</f>
        <v>06.08.2024</v>
      </c>
      <c r="H159" s="3">
        <f>(bitcoin_futures!K163-bitcoin_futures!K162)</f>
        <v>3375</v>
      </c>
      <c r="I159">
        <f>(bitcoin_futures!L163-bitcoin_futures!L162)</f>
        <v>3430</v>
      </c>
      <c r="J159">
        <f>(bitcoin_futures!M163-bitcoin_futures!M162)</f>
        <v>3475</v>
      </c>
      <c r="K159">
        <f>(bitcoin_futures!N163-bitcoin_futures!N162)</f>
        <v>3515</v>
      </c>
      <c r="L159">
        <f>(bitcoin_futures!O163-bitcoin_futures!O162)</f>
        <v>3570</v>
      </c>
      <c r="M159">
        <f>(bitcoin_futures!P163-bitcoin_futures!P162)</f>
        <v>3570</v>
      </c>
      <c r="Q159">
        <f t="shared" si="6"/>
        <v>3375</v>
      </c>
    </row>
    <row r="160" spans="1:17">
      <c r="A160" t="str">
        <f>bitcoin_futures!A164</f>
        <v>07.08.2024</v>
      </c>
      <c r="H160" s="3">
        <f>(bitcoin_futures!K164-bitcoin_futures!K163)</f>
        <v>-2145</v>
      </c>
      <c r="I160">
        <f>(bitcoin_futures!L164-bitcoin_futures!L163)</f>
        <v>-2145</v>
      </c>
      <c r="J160">
        <f>(bitcoin_futures!M164-bitcoin_futures!M163)</f>
        <v>-2170</v>
      </c>
      <c r="K160">
        <f>(bitcoin_futures!N164-bitcoin_futures!N163)</f>
        <v>-2205</v>
      </c>
      <c r="L160">
        <f>(bitcoin_futures!O164-bitcoin_futures!O163)</f>
        <v>-2205</v>
      </c>
      <c r="M160">
        <f>(bitcoin_futures!P164-bitcoin_futures!P163)</f>
        <v>-2205</v>
      </c>
      <c r="Q160">
        <f t="shared" si="6"/>
        <v>-2145</v>
      </c>
    </row>
    <row r="161" spans="1:17">
      <c r="A161" t="str">
        <f>bitcoin_futures!A165</f>
        <v>08.08.2024</v>
      </c>
      <c r="H161" s="3">
        <f>(bitcoin_futures!K165-bitcoin_futures!K164)</f>
        <v>4695</v>
      </c>
      <c r="I161">
        <f>(bitcoin_futures!L165-bitcoin_futures!L164)</f>
        <v>4735</v>
      </c>
      <c r="J161">
        <f>(bitcoin_futures!M165-bitcoin_futures!M164)</f>
        <v>4770</v>
      </c>
      <c r="K161">
        <f>(bitcoin_futures!N165-bitcoin_futures!N164)</f>
        <v>4815</v>
      </c>
      <c r="L161">
        <f>(bitcoin_futures!O165-bitcoin_futures!O164)</f>
        <v>4815</v>
      </c>
      <c r="M161">
        <f>(bitcoin_futures!P165-bitcoin_futures!P164)</f>
        <v>4760</v>
      </c>
      <c r="Q161">
        <f t="shared" si="6"/>
        <v>4695</v>
      </c>
    </row>
    <row r="162" spans="1:17">
      <c r="A162" t="str">
        <f>bitcoin_futures!A166</f>
        <v>09.08.2024</v>
      </c>
      <c r="H162" s="3">
        <f>(bitcoin_futures!K166-bitcoin_futures!K165)</f>
        <v>1295</v>
      </c>
      <c r="I162">
        <f>(bitcoin_futures!L166-bitcoin_futures!L165)</f>
        <v>1290</v>
      </c>
      <c r="J162">
        <f>(bitcoin_futures!M166-bitcoin_futures!M165)</f>
        <v>1280</v>
      </c>
      <c r="K162">
        <f>(bitcoin_futures!N166-bitcoin_futures!N165)</f>
        <v>1290</v>
      </c>
      <c r="L162">
        <f>(bitcoin_futures!O166-bitcoin_futures!O165)</f>
        <v>1285</v>
      </c>
      <c r="M162">
        <f>(bitcoin_futures!P166-bitcoin_futures!P165)</f>
        <v>1240</v>
      </c>
      <c r="Q162">
        <f t="shared" si="6"/>
        <v>1295</v>
      </c>
    </row>
    <row r="163" spans="1:17">
      <c r="A163" t="str">
        <f>bitcoin_futures!A167</f>
        <v>12.08.2024</v>
      </c>
      <c r="H163" s="3">
        <f>(bitcoin_futures!K167-bitcoin_futures!K166)</f>
        <v>-1790</v>
      </c>
      <c r="I163">
        <f>(bitcoin_futures!L167-bitcoin_futures!L166)</f>
        <v>-1790</v>
      </c>
      <c r="J163">
        <f>(bitcoin_futures!M167-bitcoin_futures!M166)</f>
        <v>-1790</v>
      </c>
      <c r="K163">
        <f>(bitcoin_futures!N167-bitcoin_futures!N166)</f>
        <v>-1800</v>
      </c>
      <c r="L163">
        <f>(bitcoin_futures!O167-bitcoin_futures!O166)</f>
        <v>-1800</v>
      </c>
      <c r="M163">
        <f>(bitcoin_futures!P167-bitcoin_futures!P166)</f>
        <v>-1695</v>
      </c>
      <c r="Q163">
        <f t="shared" si="6"/>
        <v>-1790</v>
      </c>
    </row>
    <row r="164" spans="1:17">
      <c r="A164" t="str">
        <f>bitcoin_futures!A168</f>
        <v>13.08.2024</v>
      </c>
      <c r="H164" s="3">
        <f>(bitcoin_futures!K168-bitcoin_futures!K167)</f>
        <v>1905</v>
      </c>
      <c r="I164">
        <f>(bitcoin_futures!L168-bitcoin_futures!L167)</f>
        <v>1910</v>
      </c>
      <c r="J164">
        <f>(bitcoin_futures!M168-bitcoin_futures!M167)</f>
        <v>1900</v>
      </c>
      <c r="K164">
        <f>(bitcoin_futures!N168-bitcoin_futures!N167)</f>
        <v>1910</v>
      </c>
      <c r="L164">
        <f>(bitcoin_futures!O168-bitcoin_futures!O167)</f>
        <v>1910</v>
      </c>
      <c r="M164">
        <f>(bitcoin_futures!P168-bitcoin_futures!P167)</f>
        <v>1865</v>
      </c>
      <c r="Q164">
        <f t="shared" si="6"/>
        <v>1905</v>
      </c>
    </row>
    <row r="165" spans="1:17">
      <c r="A165" t="str">
        <f>bitcoin_futures!A169</f>
        <v>14.08.2024</v>
      </c>
      <c r="H165" s="3">
        <f>(bitcoin_futures!K169-bitcoin_futures!K168)</f>
        <v>-2025</v>
      </c>
      <c r="I165">
        <f>(bitcoin_futures!L169-bitcoin_futures!L168)</f>
        <v>-2040</v>
      </c>
      <c r="J165">
        <f>(bitcoin_futures!M169-bitcoin_futures!M168)</f>
        <v>-2035</v>
      </c>
      <c r="K165">
        <f>(bitcoin_futures!N169-bitcoin_futures!N168)</f>
        <v>-2040</v>
      </c>
      <c r="L165">
        <f>(bitcoin_futures!O169-bitcoin_futures!O168)</f>
        <v>-2040</v>
      </c>
      <c r="M165">
        <f>(bitcoin_futures!P169-bitcoin_futures!P168)</f>
        <v>-2140</v>
      </c>
      <c r="Q165">
        <f t="shared" si="6"/>
        <v>-2025</v>
      </c>
    </row>
    <row r="166" spans="1:17">
      <c r="A166" t="str">
        <f>bitcoin_futures!A170</f>
        <v>15.08.2024</v>
      </c>
      <c r="H166" s="3">
        <f>(bitcoin_futures!K170-bitcoin_futures!K169)</f>
        <v>-1860</v>
      </c>
      <c r="I166">
        <f>(bitcoin_futures!L170-bitcoin_futures!L169)</f>
        <v>-1880</v>
      </c>
      <c r="J166">
        <f>(bitcoin_futures!M170-bitcoin_futures!M169)</f>
        <v>-1885</v>
      </c>
      <c r="K166">
        <f>(bitcoin_futures!N170-bitcoin_futures!N169)</f>
        <v>-1895</v>
      </c>
      <c r="L166">
        <f>(bitcoin_futures!O170-bitcoin_futures!O169)</f>
        <v>-1900</v>
      </c>
      <c r="M166">
        <f>(bitcoin_futures!P170-bitcoin_futures!P169)</f>
        <v>-1900</v>
      </c>
      <c r="Q166">
        <f t="shared" si="6"/>
        <v>-1860</v>
      </c>
    </row>
    <row r="167" spans="1:17">
      <c r="A167" t="str">
        <f>bitcoin_futures!A171</f>
        <v>16.08.2024</v>
      </c>
      <c r="H167">
        <f>(bitcoin_futures!K171-bitcoin_futures!K170)</f>
        <v>2770</v>
      </c>
      <c r="I167" s="3">
        <f>(bitcoin_futures!L171-bitcoin_futures!L170)</f>
        <v>2805</v>
      </c>
      <c r="J167">
        <f>(bitcoin_futures!M171-bitcoin_futures!M170)</f>
        <v>2810</v>
      </c>
      <c r="K167">
        <f>(bitcoin_futures!N171-bitcoin_futures!N170)</f>
        <v>2820</v>
      </c>
      <c r="L167">
        <f>(bitcoin_futures!O171-bitcoin_futures!O170)</f>
        <v>2815</v>
      </c>
      <c r="M167">
        <f>(bitcoin_futures!P171-bitcoin_futures!P170)</f>
        <v>2785</v>
      </c>
      <c r="Q167">
        <f t="shared" ref="Q167:Q187" si="7">I167</f>
        <v>2805</v>
      </c>
    </row>
    <row r="168" spans="1:17">
      <c r="A168" t="str">
        <f>bitcoin_futures!A172</f>
        <v>19.08.2024</v>
      </c>
      <c r="H168">
        <f>(bitcoin_futures!K172-bitcoin_futures!K171)</f>
        <v>-790</v>
      </c>
      <c r="I168" s="3">
        <f>(bitcoin_futures!L172-bitcoin_futures!L171)</f>
        <v>-800</v>
      </c>
      <c r="J168">
        <f>(bitcoin_futures!M172-bitcoin_futures!M171)</f>
        <v>-810</v>
      </c>
      <c r="K168">
        <f>(bitcoin_futures!N172-bitcoin_futures!N171)</f>
        <v>-810</v>
      </c>
      <c r="L168">
        <f>(bitcoin_futures!O172-bitcoin_futures!O171)</f>
        <v>-805</v>
      </c>
      <c r="M168">
        <f>(bitcoin_futures!P172-bitcoin_futures!P171)</f>
        <v>-805</v>
      </c>
      <c r="Q168">
        <f t="shared" si="7"/>
        <v>-800</v>
      </c>
    </row>
    <row r="169" spans="1:17">
      <c r="A169" t="str">
        <f>bitcoin_futures!A173</f>
        <v>20.08.2024</v>
      </c>
      <c r="H169">
        <f>(bitcoin_futures!K173-bitcoin_futures!K172)</f>
        <v>470</v>
      </c>
      <c r="I169" s="3">
        <f>(bitcoin_futures!L173-bitcoin_futures!L172)</f>
        <v>475</v>
      </c>
      <c r="J169">
        <f>(bitcoin_futures!M173-bitcoin_futures!M172)</f>
        <v>480</v>
      </c>
      <c r="K169">
        <f>(bitcoin_futures!N173-bitcoin_futures!N172)</f>
        <v>495</v>
      </c>
      <c r="L169">
        <f>(bitcoin_futures!O173-bitcoin_futures!O172)</f>
        <v>495</v>
      </c>
      <c r="M169">
        <f>(bitcoin_futures!P173-bitcoin_futures!P172)</f>
        <v>495</v>
      </c>
      <c r="Q169">
        <f t="shared" si="7"/>
        <v>475</v>
      </c>
    </row>
    <row r="170" spans="1:17">
      <c r="A170" t="str">
        <f>bitcoin_futures!A174</f>
        <v>21.08.2024</v>
      </c>
      <c r="H170">
        <f>(bitcoin_futures!K174-bitcoin_futures!K173)</f>
        <v>2060</v>
      </c>
      <c r="I170" s="3">
        <f>(bitcoin_futures!L174-bitcoin_futures!L173)</f>
        <v>2075</v>
      </c>
      <c r="J170">
        <f>(bitcoin_futures!M174-bitcoin_futures!M173)</f>
        <v>2095</v>
      </c>
      <c r="K170">
        <f>(bitcoin_futures!N174-bitcoin_futures!N173)</f>
        <v>2105</v>
      </c>
      <c r="L170">
        <f>(bitcoin_futures!O174-bitcoin_futures!O173)</f>
        <v>2060</v>
      </c>
      <c r="M170">
        <f>(bitcoin_futures!P174-bitcoin_futures!P173)</f>
        <v>2060</v>
      </c>
      <c r="Q170">
        <f t="shared" si="7"/>
        <v>2075</v>
      </c>
    </row>
    <row r="171" spans="1:17">
      <c r="A171" t="str">
        <f>bitcoin_futures!A175</f>
        <v>22.08.2024</v>
      </c>
      <c r="H171">
        <f>(bitcoin_futures!K175-bitcoin_futures!K174)</f>
        <v>-1380</v>
      </c>
      <c r="I171" s="3">
        <f>(bitcoin_futures!L175-bitcoin_futures!L174)</f>
        <v>-1405</v>
      </c>
      <c r="J171">
        <f>(bitcoin_futures!M175-bitcoin_futures!M174)</f>
        <v>-1430</v>
      </c>
      <c r="K171">
        <f>(bitcoin_futures!N175-bitcoin_futures!N174)</f>
        <v>-1465</v>
      </c>
      <c r="L171">
        <f>(bitcoin_futures!O175-bitcoin_futures!O174)</f>
        <v>-1430</v>
      </c>
      <c r="M171">
        <f>(bitcoin_futures!P175-bitcoin_futures!P174)</f>
        <v>-1430</v>
      </c>
      <c r="Q171">
        <f t="shared" si="7"/>
        <v>-1405</v>
      </c>
    </row>
    <row r="172" spans="1:17">
      <c r="A172" t="str">
        <f>bitcoin_futures!A176</f>
        <v>23.08.2024</v>
      </c>
      <c r="H172">
        <f>(bitcoin_futures!K176-bitcoin_futures!K175)</f>
        <v>3465</v>
      </c>
      <c r="I172" s="3">
        <f>(bitcoin_futures!L176-bitcoin_futures!L175)</f>
        <v>3495</v>
      </c>
      <c r="J172">
        <f>(bitcoin_futures!M176-bitcoin_futures!M175)</f>
        <v>3515</v>
      </c>
      <c r="K172">
        <f>(bitcoin_futures!N176-bitcoin_futures!N175)</f>
        <v>3545</v>
      </c>
      <c r="L172">
        <f>(bitcoin_futures!O176-bitcoin_futures!O175)</f>
        <v>3545</v>
      </c>
      <c r="M172">
        <f>(bitcoin_futures!P176-bitcoin_futures!P175)</f>
        <v>3545</v>
      </c>
      <c r="Q172">
        <f t="shared" si="7"/>
        <v>3495</v>
      </c>
    </row>
    <row r="173" spans="1:17">
      <c r="A173" t="str">
        <f>bitcoin_futures!A177</f>
        <v>26.08.2024</v>
      </c>
      <c r="H173">
        <f>(bitcoin_futures!K177-bitcoin_futures!K176)</f>
        <v>-485</v>
      </c>
      <c r="I173" s="3">
        <f>(bitcoin_futures!L177-bitcoin_futures!L176)</f>
        <v>-470</v>
      </c>
      <c r="J173">
        <f>(bitcoin_futures!M177-bitcoin_futures!M176)</f>
        <v>-450</v>
      </c>
      <c r="K173">
        <f>(bitcoin_futures!N177-bitcoin_futures!N176)</f>
        <v>-440</v>
      </c>
      <c r="L173">
        <f>(bitcoin_futures!O177-bitcoin_futures!O176)</f>
        <v>-435</v>
      </c>
      <c r="M173">
        <f>(bitcoin_futures!P177-bitcoin_futures!P176)</f>
        <v>-435</v>
      </c>
      <c r="Q173">
        <f t="shared" si="7"/>
        <v>-470</v>
      </c>
    </row>
    <row r="174" spans="1:17">
      <c r="A174" t="str">
        <f>bitcoin_futures!A178</f>
        <v>27.08.2024</v>
      </c>
      <c r="H174">
        <f>(bitcoin_futures!K178-bitcoin_futures!K177)</f>
        <v>-1275</v>
      </c>
      <c r="I174" s="3">
        <f>(bitcoin_futures!L178-bitcoin_futures!L177)</f>
        <v>-1320</v>
      </c>
      <c r="J174">
        <f>(bitcoin_futures!M178-bitcoin_futures!M177)</f>
        <v>-1295</v>
      </c>
      <c r="K174">
        <f>(bitcoin_futures!N178-bitcoin_futures!N177)</f>
        <v>-1295</v>
      </c>
      <c r="L174">
        <f>(bitcoin_futures!O178-bitcoin_futures!O177)</f>
        <v>-1295</v>
      </c>
      <c r="M174">
        <f>(bitcoin_futures!P178-bitcoin_futures!P177)</f>
        <v>-1310</v>
      </c>
      <c r="Q174">
        <f t="shared" si="7"/>
        <v>-1320</v>
      </c>
    </row>
    <row r="175" spans="1:17">
      <c r="A175" t="str">
        <f>bitcoin_futures!A179</f>
        <v>28.08.2024</v>
      </c>
      <c r="H175">
        <f>(bitcoin_futures!K179-bitcoin_futures!K178)</f>
        <v>-3105</v>
      </c>
      <c r="I175" s="3">
        <f>(bitcoin_futures!L179-bitcoin_futures!L178)</f>
        <v>-3200</v>
      </c>
      <c r="J175">
        <f>(bitcoin_futures!M179-bitcoin_futures!M178)</f>
        <v>-3230</v>
      </c>
      <c r="K175">
        <f>(bitcoin_futures!N179-bitcoin_futures!N178)</f>
        <v>-3260</v>
      </c>
      <c r="L175">
        <f>(bitcoin_futures!O179-bitcoin_futures!O178)</f>
        <v>-3285</v>
      </c>
      <c r="M175">
        <f>(bitcoin_futures!P179-bitcoin_futures!P178)</f>
        <v>-3300</v>
      </c>
      <c r="Q175">
        <f t="shared" si="7"/>
        <v>-3200</v>
      </c>
    </row>
    <row r="176" spans="1:17">
      <c r="A176" t="str">
        <f>bitcoin_futures!A180</f>
        <v>29.08.2024</v>
      </c>
      <c r="H176">
        <f>(bitcoin_futures!K180-bitcoin_futures!K179)</f>
        <v>325</v>
      </c>
      <c r="I176" s="3">
        <f>(bitcoin_futures!L180-bitcoin_futures!L179)</f>
        <v>305</v>
      </c>
      <c r="J176">
        <f>(bitcoin_futures!M180-bitcoin_futures!M179)</f>
        <v>325</v>
      </c>
      <c r="K176">
        <f>(bitcoin_futures!N180-bitcoin_futures!N179)</f>
        <v>355</v>
      </c>
      <c r="L176">
        <f>(bitcoin_futures!O180-bitcoin_futures!O179)</f>
        <v>375</v>
      </c>
      <c r="M176">
        <f>(bitcoin_futures!P180-bitcoin_futures!P179)</f>
        <v>385</v>
      </c>
      <c r="Q176">
        <f t="shared" si="7"/>
        <v>305</v>
      </c>
    </row>
    <row r="177" spans="1:17">
      <c r="A177" t="str">
        <f>bitcoin_futures!A181</f>
        <v>30.08.2024</v>
      </c>
      <c r="H177">
        <f>(bitcoin_futures!K181-bitcoin_futures!K180)</f>
        <v>-109.40000000000146</v>
      </c>
      <c r="I177" s="3">
        <f>(bitcoin_futures!L181-bitcoin_futures!L180)</f>
        <v>-665</v>
      </c>
      <c r="J177">
        <f>(bitcoin_futures!M181-bitcoin_futures!M180)</f>
        <v>-650</v>
      </c>
      <c r="K177">
        <f>(bitcoin_futures!N181-bitcoin_futures!N180)</f>
        <v>-665</v>
      </c>
      <c r="L177">
        <f>(bitcoin_futures!O181-bitcoin_futures!O180)</f>
        <v>-695</v>
      </c>
      <c r="M177">
        <f>(bitcoin_futures!P181-bitcoin_futures!P180)</f>
        <v>-705</v>
      </c>
      <c r="Q177">
        <f t="shared" si="7"/>
        <v>-665</v>
      </c>
    </row>
    <row r="178" spans="1:17">
      <c r="A178" t="str">
        <f>bitcoin_futures!A182</f>
        <v>02.09.2024</v>
      </c>
      <c r="I178" s="3">
        <f>(bitcoin_futures!L182-bitcoin_futures!L181)</f>
        <v>0</v>
      </c>
      <c r="J178">
        <f>(bitcoin_futures!M182-bitcoin_futures!M181)</f>
        <v>0</v>
      </c>
      <c r="K178">
        <f>(bitcoin_futures!N182-bitcoin_futures!N181)</f>
        <v>0</v>
      </c>
      <c r="L178">
        <f>(bitcoin_futures!O182-bitcoin_futures!O181)</f>
        <v>0</v>
      </c>
      <c r="M178">
        <f>(bitcoin_futures!P182-bitcoin_futures!P181)</f>
        <v>0</v>
      </c>
      <c r="N178">
        <f>(bitcoin_futures!Q182-bitcoin_futures!Q181)</f>
        <v>0</v>
      </c>
      <c r="Q178">
        <f t="shared" si="7"/>
        <v>0</v>
      </c>
    </row>
    <row r="179" spans="1:17">
      <c r="A179" t="str">
        <f>bitcoin_futures!A183</f>
        <v>03.09.2024</v>
      </c>
      <c r="I179" s="3">
        <f>(bitcoin_futures!L183-bitcoin_futures!L182)</f>
        <v>-740</v>
      </c>
      <c r="J179">
        <f>(bitcoin_futures!M183-bitcoin_futures!M182)</f>
        <v>-770</v>
      </c>
      <c r="K179">
        <f>(bitcoin_futures!N183-bitcoin_futures!N182)</f>
        <v>-770</v>
      </c>
      <c r="L179">
        <f>(bitcoin_futures!O183-bitcoin_futures!O182)</f>
        <v>-755</v>
      </c>
      <c r="M179">
        <f>(bitcoin_futures!P183-bitcoin_futures!P182)</f>
        <v>-755</v>
      </c>
      <c r="N179">
        <f>(bitcoin_futures!Q183-bitcoin_futures!Q182)</f>
        <v>-640</v>
      </c>
      <c r="Q179">
        <f t="shared" si="7"/>
        <v>-740</v>
      </c>
    </row>
    <row r="180" spans="1:17">
      <c r="A180" t="str">
        <f>bitcoin_futures!A184</f>
        <v>04.09.2024</v>
      </c>
      <c r="I180" s="3">
        <f>(bitcoin_futures!L184-bitcoin_futures!L183)</f>
        <v>115</v>
      </c>
      <c r="J180">
        <f>(bitcoin_futures!M184-bitcoin_futures!M183)</f>
        <v>85</v>
      </c>
      <c r="K180">
        <f>(bitcoin_futures!N184-bitcoin_futures!N183)</f>
        <v>80</v>
      </c>
      <c r="L180">
        <f>(bitcoin_futures!O184-bitcoin_futures!O183)</f>
        <v>80</v>
      </c>
      <c r="M180">
        <f>(bitcoin_futures!P184-bitcoin_futures!P183)</f>
        <v>90</v>
      </c>
      <c r="N180">
        <f>(bitcoin_futures!Q184-bitcoin_futures!Q183)</f>
        <v>90</v>
      </c>
      <c r="Q180">
        <f t="shared" si="7"/>
        <v>115</v>
      </c>
    </row>
    <row r="181" spans="1:17">
      <c r="A181" t="str">
        <f>bitcoin_futures!A185</f>
        <v>05.09.2024</v>
      </c>
      <c r="I181" s="3">
        <f>(bitcoin_futures!L185-bitcoin_futures!L184)</f>
        <v>-2140</v>
      </c>
      <c r="J181">
        <f>(bitcoin_futures!M185-bitcoin_futures!M184)</f>
        <v>-2135</v>
      </c>
      <c r="K181">
        <f>(bitcoin_futures!N185-bitcoin_futures!N184)</f>
        <v>-2150</v>
      </c>
      <c r="L181">
        <f>(bitcoin_futures!O185-bitcoin_futures!O184)</f>
        <v>-2160</v>
      </c>
      <c r="M181">
        <f>(bitcoin_futures!P185-bitcoin_futures!P184)</f>
        <v>-2160</v>
      </c>
      <c r="N181">
        <f>(bitcoin_futures!Q185-bitcoin_futures!Q184)</f>
        <v>-2190</v>
      </c>
      <c r="Q181">
        <f t="shared" si="7"/>
        <v>-2140</v>
      </c>
    </row>
    <row r="182" spans="1:17">
      <c r="A182" t="str">
        <f>bitcoin_futures!A186</f>
        <v>06.09.2024</v>
      </c>
      <c r="I182" s="3">
        <f>(bitcoin_futures!L186-bitcoin_futures!L185)</f>
        <v>-2520</v>
      </c>
      <c r="J182">
        <f>(bitcoin_futures!M186-bitcoin_futures!M185)</f>
        <v>-2545</v>
      </c>
      <c r="K182">
        <f>(bitcoin_futures!N186-bitcoin_futures!N185)</f>
        <v>-2570</v>
      </c>
      <c r="L182">
        <f>(bitcoin_futures!O186-bitcoin_futures!O185)</f>
        <v>-2615</v>
      </c>
      <c r="M182">
        <f>(bitcoin_futures!P186-bitcoin_futures!P185)</f>
        <v>-2620</v>
      </c>
      <c r="N182">
        <f>(bitcoin_futures!Q186-bitcoin_futures!Q185)</f>
        <v>-2625</v>
      </c>
      <c r="Q182">
        <f t="shared" si="7"/>
        <v>-2520</v>
      </c>
    </row>
    <row r="183" spans="1:17">
      <c r="A183" t="str">
        <f>bitcoin_futures!A187</f>
        <v>09.09.2024</v>
      </c>
      <c r="I183" s="3">
        <f>(bitcoin_futures!L187-bitcoin_futures!L186)</f>
        <v>3715</v>
      </c>
      <c r="J183">
        <f>(bitcoin_futures!M187-bitcoin_futures!M186)</f>
        <v>3745</v>
      </c>
      <c r="K183">
        <f>(bitcoin_futures!N187-bitcoin_futures!N186)</f>
        <v>3765</v>
      </c>
      <c r="L183">
        <f>(bitcoin_futures!O187-bitcoin_futures!O186)</f>
        <v>3780</v>
      </c>
      <c r="M183">
        <f>(bitcoin_futures!P187-bitcoin_futures!P186)</f>
        <v>3780</v>
      </c>
      <c r="N183">
        <f>(bitcoin_futures!Q187-bitcoin_futures!Q186)</f>
        <v>3780</v>
      </c>
      <c r="Q183">
        <f t="shared" si="7"/>
        <v>3715</v>
      </c>
    </row>
    <row r="184" spans="1:17">
      <c r="A184" t="str">
        <f>bitcoin_futures!A188</f>
        <v>10.09.2024</v>
      </c>
      <c r="I184" s="3">
        <f>(bitcoin_futures!L188-bitcoin_futures!L187)</f>
        <v>785</v>
      </c>
      <c r="J184">
        <f>(bitcoin_futures!M188-bitcoin_futures!M187)</f>
        <v>790</v>
      </c>
      <c r="K184">
        <f>(bitcoin_futures!N188-bitcoin_futures!N187)</f>
        <v>800</v>
      </c>
      <c r="L184">
        <f>(bitcoin_futures!O188-bitcoin_futures!O187)</f>
        <v>815</v>
      </c>
      <c r="M184">
        <f>(bitcoin_futures!P188-bitcoin_futures!P187)</f>
        <v>810</v>
      </c>
      <c r="N184">
        <f>(bitcoin_futures!Q188-bitcoin_futures!Q187)</f>
        <v>785</v>
      </c>
      <c r="Q184">
        <f t="shared" si="7"/>
        <v>785</v>
      </c>
    </row>
    <row r="185" spans="1:17">
      <c r="A185" t="str">
        <f>bitcoin_futures!A189</f>
        <v>11.09.2024</v>
      </c>
      <c r="I185" s="3">
        <f>(bitcoin_futures!L189-bitcoin_futures!L188)</f>
        <v>-335</v>
      </c>
      <c r="J185">
        <f>(bitcoin_futures!M189-bitcoin_futures!M188)</f>
        <v>-350</v>
      </c>
      <c r="K185">
        <f>(bitcoin_futures!N189-bitcoin_futures!N188)</f>
        <v>-360</v>
      </c>
      <c r="L185">
        <f>(bitcoin_futures!O189-bitcoin_futures!O188)</f>
        <v>-355</v>
      </c>
      <c r="M185">
        <f>(bitcoin_futures!P189-bitcoin_futures!P188)</f>
        <v>-355</v>
      </c>
      <c r="N185">
        <f>(bitcoin_futures!Q189-bitcoin_futures!Q188)</f>
        <v>-355</v>
      </c>
      <c r="Q185">
        <f t="shared" si="7"/>
        <v>-335</v>
      </c>
    </row>
    <row r="186" spans="1:17">
      <c r="A186" t="str">
        <f>bitcoin_futures!A190</f>
        <v>12.09.2024</v>
      </c>
      <c r="I186" s="3">
        <f>(bitcoin_futures!L190-bitcoin_futures!L189)</f>
        <v>720</v>
      </c>
      <c r="J186">
        <f>(bitcoin_futures!M190-bitcoin_futures!M189)</f>
        <v>725</v>
      </c>
      <c r="K186">
        <f>(bitcoin_futures!N190-bitcoin_futures!N189)</f>
        <v>730</v>
      </c>
      <c r="L186">
        <f>(bitcoin_futures!O190-bitcoin_futures!O189)</f>
        <v>720</v>
      </c>
      <c r="M186">
        <f>(bitcoin_futures!P190-bitcoin_futures!P189)</f>
        <v>710</v>
      </c>
      <c r="N186">
        <f>(bitcoin_futures!Q190-bitcoin_futures!Q189)</f>
        <v>710</v>
      </c>
      <c r="Q186">
        <f t="shared" si="7"/>
        <v>720</v>
      </c>
    </row>
    <row r="187" spans="1:17">
      <c r="A187" t="str">
        <f>bitcoin_futures!A191</f>
        <v>13.09.2024</v>
      </c>
      <c r="I187" s="3">
        <f>(bitcoin_futures!L191-bitcoin_futures!L190)</f>
        <v>1355</v>
      </c>
      <c r="J187">
        <f>(bitcoin_futures!M191-bitcoin_futures!M190)</f>
        <v>1370</v>
      </c>
      <c r="K187">
        <f>(bitcoin_futures!N191-bitcoin_futures!N190)</f>
        <v>1395</v>
      </c>
      <c r="L187">
        <f>(bitcoin_futures!O191-bitcoin_futures!O190)</f>
        <v>1430</v>
      </c>
      <c r="M187">
        <f>(bitcoin_futures!P191-bitcoin_futures!P190)</f>
        <v>1430</v>
      </c>
      <c r="N187">
        <f>(bitcoin_futures!Q191-bitcoin_futures!Q190)</f>
        <v>1430</v>
      </c>
      <c r="Q187">
        <f t="shared" si="7"/>
        <v>1355</v>
      </c>
    </row>
    <row r="188" spans="1:17">
      <c r="A188" t="str">
        <f>bitcoin_futures!A192</f>
        <v>16.09.2024</v>
      </c>
      <c r="I188">
        <f>(bitcoin_futures!L192-bitcoin_futures!L191)</f>
        <v>-1950</v>
      </c>
      <c r="J188" s="3">
        <f>(bitcoin_futures!M192-bitcoin_futures!M191)</f>
        <v>-1965</v>
      </c>
      <c r="K188">
        <f>(bitcoin_futures!N192-bitcoin_futures!N191)</f>
        <v>-1985</v>
      </c>
      <c r="L188">
        <f>(bitcoin_futures!O192-bitcoin_futures!O191)</f>
        <v>-2020</v>
      </c>
      <c r="M188">
        <f>(bitcoin_futures!P192-bitcoin_futures!P191)</f>
        <v>-2025</v>
      </c>
      <c r="N188">
        <f>(bitcoin_futures!Q192-bitcoin_futures!Q191)</f>
        <v>-2025</v>
      </c>
      <c r="Q188">
        <f t="shared" ref="Q188:Q209" si="8">J188</f>
        <v>-1965</v>
      </c>
    </row>
    <row r="189" spans="1:17">
      <c r="A189" t="str">
        <f>bitcoin_futures!A193</f>
        <v>17.09.2024</v>
      </c>
      <c r="I189">
        <f>(bitcoin_futures!L193-bitcoin_futures!L192)</f>
        <v>2120</v>
      </c>
      <c r="J189" s="3">
        <f>(bitcoin_futures!M193-bitcoin_futures!M192)</f>
        <v>2130</v>
      </c>
      <c r="K189">
        <f>(bitcoin_futures!N193-bitcoin_futures!N192)</f>
        <v>2150</v>
      </c>
      <c r="L189">
        <f>(bitcoin_futures!O193-bitcoin_futures!O192)</f>
        <v>2135</v>
      </c>
      <c r="M189">
        <f>(bitcoin_futures!P193-bitcoin_futures!P192)</f>
        <v>2140</v>
      </c>
      <c r="N189">
        <f>(bitcoin_futures!Q193-bitcoin_futures!Q192)</f>
        <v>2140</v>
      </c>
      <c r="Q189">
        <f t="shared" si="8"/>
        <v>2130</v>
      </c>
    </row>
    <row r="190" spans="1:17">
      <c r="A190" t="str">
        <f>bitcoin_futures!A194</f>
        <v>18.09.2024</v>
      </c>
      <c r="I190">
        <f>(bitcoin_futures!L194-bitcoin_futures!L193)</f>
        <v>35</v>
      </c>
      <c r="J190" s="3">
        <f>(bitcoin_futures!M194-bitcoin_futures!M193)</f>
        <v>30</v>
      </c>
      <c r="K190">
        <f>(bitcoin_futures!N194-bitcoin_futures!N193)</f>
        <v>15</v>
      </c>
      <c r="L190">
        <f>(bitcoin_futures!O194-bitcoin_futures!O193)</f>
        <v>25</v>
      </c>
      <c r="M190">
        <f>(bitcoin_futures!P194-bitcoin_futures!P193)</f>
        <v>25</v>
      </c>
      <c r="N190">
        <f>(bitcoin_futures!Q194-bitcoin_futures!Q193)</f>
        <v>25</v>
      </c>
      <c r="Q190">
        <f t="shared" si="8"/>
        <v>30</v>
      </c>
    </row>
    <row r="191" spans="1:17">
      <c r="A191" t="str">
        <f>bitcoin_futures!A195</f>
        <v>19.09.2024</v>
      </c>
      <c r="I191">
        <f>(bitcoin_futures!L195-bitcoin_futures!L194)</f>
        <v>3275</v>
      </c>
      <c r="J191" s="3">
        <f>(bitcoin_futures!M195-bitcoin_futures!M194)</f>
        <v>3300</v>
      </c>
      <c r="K191">
        <f>(bitcoin_futures!N195-bitcoin_futures!N194)</f>
        <v>3330</v>
      </c>
      <c r="L191">
        <f>(bitcoin_futures!O195-bitcoin_futures!O194)</f>
        <v>3365</v>
      </c>
      <c r="M191">
        <f>(bitcoin_futures!P195-bitcoin_futures!P194)</f>
        <v>3365</v>
      </c>
      <c r="N191">
        <f>(bitcoin_futures!Q195-bitcoin_futures!Q194)</f>
        <v>3365</v>
      </c>
      <c r="Q191">
        <f t="shared" si="8"/>
        <v>3300</v>
      </c>
    </row>
    <row r="192" spans="1:17">
      <c r="A192" t="str">
        <f>bitcoin_futures!A196</f>
        <v>20.09.2024</v>
      </c>
      <c r="I192">
        <f>(bitcoin_futures!L196-bitcoin_futures!L195)</f>
        <v>-480</v>
      </c>
      <c r="J192" s="3">
        <f>(bitcoin_futures!M196-bitcoin_futures!M195)</f>
        <v>-480</v>
      </c>
      <c r="K192">
        <f>(bitcoin_futures!N196-bitcoin_futures!N195)</f>
        <v>-470</v>
      </c>
      <c r="L192">
        <f>(bitcoin_futures!O196-bitcoin_futures!O195)</f>
        <v>-480</v>
      </c>
      <c r="M192">
        <f>(bitcoin_futures!P196-bitcoin_futures!P195)</f>
        <v>-480</v>
      </c>
      <c r="N192">
        <f>(bitcoin_futures!Q196-bitcoin_futures!Q195)</f>
        <v>-480</v>
      </c>
      <c r="Q192">
        <f t="shared" si="8"/>
        <v>-480</v>
      </c>
    </row>
    <row r="193" spans="1:17">
      <c r="A193" t="str">
        <f>bitcoin_futures!A197</f>
        <v>23.09.2024</v>
      </c>
      <c r="I193">
        <f>(bitcoin_futures!L197-bitcoin_futures!L196)</f>
        <v>425</v>
      </c>
      <c r="J193" s="3">
        <f>(bitcoin_futures!M197-bitcoin_futures!M196)</f>
        <v>385</v>
      </c>
      <c r="K193">
        <f>(bitcoin_futures!N197-bitcoin_futures!N196)</f>
        <v>390</v>
      </c>
      <c r="L193">
        <f>(bitcoin_futures!O197-bitcoin_futures!O196)</f>
        <v>380</v>
      </c>
      <c r="M193">
        <f>(bitcoin_futures!P197-bitcoin_futures!P196)</f>
        <v>380</v>
      </c>
      <c r="N193">
        <f>(bitcoin_futures!Q197-bitcoin_futures!Q196)</f>
        <v>380</v>
      </c>
      <c r="Q193">
        <f t="shared" si="8"/>
        <v>385</v>
      </c>
    </row>
    <row r="194" spans="1:17">
      <c r="A194" t="str">
        <f>bitcoin_futures!A198</f>
        <v>24.09.2024</v>
      </c>
      <c r="I194">
        <f>(bitcoin_futures!L198-bitcoin_futures!L197)</f>
        <v>1100</v>
      </c>
      <c r="J194" s="3">
        <f>(bitcoin_futures!M198-bitcoin_futures!M197)</f>
        <v>1075</v>
      </c>
      <c r="K194">
        <f>(bitcoin_futures!N198-bitcoin_futures!N197)</f>
        <v>1070</v>
      </c>
      <c r="L194">
        <f>(bitcoin_futures!O198-bitcoin_futures!O197)</f>
        <v>1060</v>
      </c>
      <c r="M194">
        <f>(bitcoin_futures!P198-bitcoin_futures!P197)</f>
        <v>1045</v>
      </c>
      <c r="N194">
        <f>(bitcoin_futures!Q198-bitcoin_futures!Q197)</f>
        <v>1045</v>
      </c>
      <c r="Q194">
        <f t="shared" si="8"/>
        <v>1075</v>
      </c>
    </row>
    <row r="195" spans="1:17">
      <c r="A195" t="str">
        <f>bitcoin_futures!A199</f>
        <v>25.09.2024</v>
      </c>
      <c r="I195">
        <f>(bitcoin_futures!L199-bitcoin_futures!L198)</f>
        <v>-1260</v>
      </c>
      <c r="J195" s="3">
        <f>(bitcoin_futures!M199-bitcoin_futures!M198)</f>
        <v>-1280</v>
      </c>
      <c r="K195">
        <f>(bitcoin_futures!N199-bitcoin_futures!N198)</f>
        <v>-1275</v>
      </c>
      <c r="L195">
        <f>(bitcoin_futures!O199-bitcoin_futures!O198)</f>
        <v>-1295</v>
      </c>
      <c r="M195">
        <f>(bitcoin_futures!P199-bitcoin_futures!P198)</f>
        <v>-1290</v>
      </c>
      <c r="N195">
        <f>(bitcoin_futures!Q199-bitcoin_futures!Q198)</f>
        <v>-1295</v>
      </c>
      <c r="Q195">
        <f t="shared" si="8"/>
        <v>-1280</v>
      </c>
    </row>
    <row r="196" spans="1:17">
      <c r="A196" t="str">
        <f>bitcoin_futures!A200</f>
        <v>26.09.2024</v>
      </c>
      <c r="I196">
        <f>(bitcoin_futures!L200-bitcoin_futures!L199)</f>
        <v>1535</v>
      </c>
      <c r="J196" s="3">
        <f>(bitcoin_futures!M200-bitcoin_futures!M199)</f>
        <v>1635</v>
      </c>
      <c r="K196">
        <f>(bitcoin_futures!N200-bitcoin_futures!N199)</f>
        <v>1680</v>
      </c>
      <c r="L196">
        <f>(bitcoin_futures!O200-bitcoin_futures!O199)</f>
        <v>1710</v>
      </c>
      <c r="M196">
        <f>(bitcoin_futures!P200-bitcoin_futures!P199)</f>
        <v>1720</v>
      </c>
      <c r="N196">
        <f>(bitcoin_futures!Q200-bitcoin_futures!Q199)</f>
        <v>1705</v>
      </c>
      <c r="Q196">
        <f t="shared" si="8"/>
        <v>1635</v>
      </c>
    </row>
    <row r="197" spans="1:17">
      <c r="A197" t="str">
        <f>bitcoin_futures!A201</f>
        <v>27.09.2024</v>
      </c>
      <c r="I197">
        <f>(bitcoin_futures!L201-bitcoin_futures!L200)</f>
        <v>1461.8999999999942</v>
      </c>
      <c r="J197" s="3">
        <f>(bitcoin_futures!M201-bitcoin_futures!M200)</f>
        <v>925</v>
      </c>
      <c r="K197">
        <f>(bitcoin_futures!N201-bitcoin_futures!N200)</f>
        <v>945</v>
      </c>
      <c r="L197">
        <f>(bitcoin_futures!O201-bitcoin_futures!O200)</f>
        <v>945</v>
      </c>
      <c r="M197">
        <f>(bitcoin_futures!P201-bitcoin_futures!P200)</f>
        <v>945</v>
      </c>
      <c r="N197">
        <f>(bitcoin_futures!Q201-bitcoin_futures!Q200)</f>
        <v>945</v>
      </c>
      <c r="Q197">
        <f t="shared" si="8"/>
        <v>925</v>
      </c>
    </row>
    <row r="198" spans="1:17">
      <c r="A198" t="str">
        <f>bitcoin_futures!A202</f>
        <v>30.09.2024</v>
      </c>
      <c r="J198" s="3">
        <f>(bitcoin_futures!M202-bitcoin_futures!M201)</f>
        <v>-2395</v>
      </c>
      <c r="K198">
        <f>(bitcoin_futures!N202-bitcoin_futures!N201)</f>
        <v>-2425</v>
      </c>
      <c r="L198">
        <f>(bitcoin_futures!O202-bitcoin_futures!O201)</f>
        <v>-2455</v>
      </c>
      <c r="M198">
        <f>(bitcoin_futures!P202-bitcoin_futures!P201)</f>
        <v>-2470</v>
      </c>
      <c r="N198">
        <f>(bitcoin_futures!Q202-bitcoin_futures!Q201)</f>
        <v>-2485</v>
      </c>
      <c r="Q198">
        <f t="shared" si="8"/>
        <v>-2395</v>
      </c>
    </row>
    <row r="199" spans="1:17">
      <c r="A199" t="str">
        <f>bitcoin_futures!A203</f>
        <v>01.10.2024</v>
      </c>
      <c r="J199" s="3">
        <f>(bitcoin_futures!M203-bitcoin_futures!M202)</f>
        <v>-1780</v>
      </c>
      <c r="K199">
        <f>(bitcoin_futures!N203-bitcoin_futures!N202)</f>
        <v>-1810</v>
      </c>
      <c r="L199">
        <f>(bitcoin_futures!O203-bitcoin_futures!O202)</f>
        <v>-1835</v>
      </c>
      <c r="M199">
        <f>(bitcoin_futures!P203-bitcoin_futures!P202)</f>
        <v>-1835</v>
      </c>
      <c r="N199">
        <f>(bitcoin_futures!Q203-bitcoin_futures!Q202)</f>
        <v>-1855</v>
      </c>
      <c r="Q199">
        <f t="shared" si="8"/>
        <v>-1780</v>
      </c>
    </row>
    <row r="200" spans="1:17">
      <c r="A200" t="str">
        <f>bitcoin_futures!A204</f>
        <v>02.10.2024</v>
      </c>
      <c r="J200" s="3">
        <f>(bitcoin_futures!M204-bitcoin_futures!M203)</f>
        <v>-1535</v>
      </c>
      <c r="K200">
        <f>(bitcoin_futures!N204-bitcoin_futures!N203)</f>
        <v>-1535</v>
      </c>
      <c r="L200">
        <f>(bitcoin_futures!O204-bitcoin_futures!O203)</f>
        <v>-1515</v>
      </c>
      <c r="M200">
        <f>(bitcoin_futures!P204-bitcoin_futures!P203)</f>
        <v>-1480</v>
      </c>
      <c r="N200">
        <f>(bitcoin_futures!Q204-bitcoin_futures!Q203)</f>
        <v>-1485</v>
      </c>
      <c r="Q200">
        <f t="shared" si="8"/>
        <v>-1535</v>
      </c>
    </row>
    <row r="201" spans="1:17">
      <c r="A201" t="str">
        <f>bitcoin_futures!A205</f>
        <v>03.10.2024</v>
      </c>
      <c r="J201" s="3">
        <f>(bitcoin_futures!M205-bitcoin_futures!M204)</f>
        <v>865</v>
      </c>
      <c r="K201">
        <f>(bitcoin_futures!N205-bitcoin_futures!N204)</f>
        <v>865</v>
      </c>
      <c r="L201">
        <f>(bitcoin_futures!O205-bitcoin_futures!O204)</f>
        <v>870</v>
      </c>
      <c r="M201">
        <f>(bitcoin_futures!P205-bitcoin_futures!P204)</f>
        <v>865</v>
      </c>
      <c r="N201">
        <f>(bitcoin_futures!Q205-bitcoin_futures!Q204)</f>
        <v>885</v>
      </c>
      <c r="Q201">
        <f t="shared" si="8"/>
        <v>865</v>
      </c>
    </row>
    <row r="202" spans="1:17">
      <c r="A202" t="str">
        <f>bitcoin_futures!A206</f>
        <v>04.10.2024</v>
      </c>
      <c r="J202" s="3">
        <f>(bitcoin_futures!M206-bitcoin_futures!M205)</f>
        <v>1420</v>
      </c>
      <c r="K202">
        <f>(bitcoin_futures!N206-bitcoin_futures!N205)</f>
        <v>1430</v>
      </c>
      <c r="L202">
        <f>(bitcoin_futures!O206-bitcoin_futures!O205)</f>
        <v>1445</v>
      </c>
      <c r="M202">
        <f>(bitcoin_futures!P206-bitcoin_futures!P205)</f>
        <v>1450</v>
      </c>
      <c r="N202">
        <f>(bitcoin_futures!Q206-bitcoin_futures!Q205)</f>
        <v>1395</v>
      </c>
      <c r="Q202">
        <f t="shared" si="8"/>
        <v>1420</v>
      </c>
    </row>
    <row r="203" spans="1:17">
      <c r="A203" t="str">
        <f>bitcoin_futures!A207</f>
        <v>07.10.2024</v>
      </c>
      <c r="J203" s="3">
        <f>(bitcoin_futures!M207-bitcoin_futures!M206)</f>
        <v>845</v>
      </c>
      <c r="K203">
        <f>(bitcoin_futures!N207-bitcoin_futures!N206)</f>
        <v>850</v>
      </c>
      <c r="L203">
        <f>(bitcoin_futures!O207-bitcoin_futures!O206)</f>
        <v>840</v>
      </c>
      <c r="M203">
        <f>(bitcoin_futures!P207-bitcoin_futures!P206)</f>
        <v>840</v>
      </c>
      <c r="N203">
        <f>(bitcoin_futures!Q207-bitcoin_futures!Q206)</f>
        <v>890</v>
      </c>
      <c r="Q203">
        <f t="shared" si="8"/>
        <v>845</v>
      </c>
    </row>
    <row r="204" spans="1:17">
      <c r="A204" t="str">
        <f>bitcoin_futures!A208</f>
        <v>08.10.2024</v>
      </c>
      <c r="J204" s="3">
        <f>(bitcoin_futures!M208-bitcoin_futures!M207)</f>
        <v>-1160</v>
      </c>
      <c r="K204">
        <f>(bitcoin_futures!N208-bitcoin_futures!N207)</f>
        <v>-1165</v>
      </c>
      <c r="L204">
        <f>(bitcoin_futures!O208-bitcoin_futures!O207)</f>
        <v>-1180</v>
      </c>
      <c r="M204">
        <f>(bitcoin_futures!P208-bitcoin_futures!P207)</f>
        <v>-1190</v>
      </c>
      <c r="N204">
        <f>(bitcoin_futures!Q208-bitcoin_futures!Q207)</f>
        <v>-1200</v>
      </c>
      <c r="Q204">
        <f t="shared" si="8"/>
        <v>-1160</v>
      </c>
    </row>
    <row r="205" spans="1:17">
      <c r="A205" t="str">
        <f>bitcoin_futures!A209</f>
        <v>09.10.2024</v>
      </c>
      <c r="J205" s="3">
        <f>(bitcoin_futures!M209-bitcoin_futures!M208)</f>
        <v>-1285</v>
      </c>
      <c r="K205">
        <f>(bitcoin_futures!N209-bitcoin_futures!N208)</f>
        <v>-1295</v>
      </c>
      <c r="L205">
        <f>(bitcoin_futures!O209-bitcoin_futures!O208)</f>
        <v>-1315</v>
      </c>
      <c r="M205">
        <f>(bitcoin_futures!P209-bitcoin_futures!P208)</f>
        <v>-1325</v>
      </c>
      <c r="N205">
        <f>(bitcoin_futures!Q209-bitcoin_futures!Q208)</f>
        <v>-1325</v>
      </c>
      <c r="Q205">
        <f t="shared" si="8"/>
        <v>-1285</v>
      </c>
    </row>
    <row r="206" spans="1:17">
      <c r="A206" t="str">
        <f>bitcoin_futures!A210</f>
        <v>10.10.2024</v>
      </c>
      <c r="J206" s="3">
        <f>(bitcoin_futures!M210-bitcoin_futures!M209)</f>
        <v>-1320</v>
      </c>
      <c r="K206">
        <f>(bitcoin_futures!N210-bitcoin_futures!N209)</f>
        <v>-1345</v>
      </c>
      <c r="L206">
        <f>(bitcoin_futures!O210-bitcoin_futures!O209)</f>
        <v>-1350</v>
      </c>
      <c r="M206">
        <f>(bitcoin_futures!P210-bitcoin_futures!P209)</f>
        <v>-1350</v>
      </c>
      <c r="N206">
        <f>(bitcoin_futures!Q210-bitcoin_futures!Q209)</f>
        <v>-1410</v>
      </c>
      <c r="Q206">
        <f t="shared" si="8"/>
        <v>-1320</v>
      </c>
    </row>
    <row r="207" spans="1:17">
      <c r="A207" t="str">
        <f>bitcoin_futures!A211</f>
        <v>11.10.2024</v>
      </c>
      <c r="J207" s="3">
        <f>(bitcoin_futures!M211-bitcoin_futures!M210)</f>
        <v>3510</v>
      </c>
      <c r="K207">
        <f>(bitcoin_futures!N211-bitcoin_futures!N210)</f>
        <v>3555</v>
      </c>
      <c r="L207">
        <f>(bitcoin_futures!O211-bitcoin_futures!O210)</f>
        <v>3580</v>
      </c>
      <c r="M207">
        <f>(bitcoin_futures!P211-bitcoin_futures!P210)</f>
        <v>3605</v>
      </c>
      <c r="N207">
        <f>(bitcoin_futures!Q211-bitcoin_futures!Q210)</f>
        <v>3660</v>
      </c>
      <c r="Q207">
        <f t="shared" si="8"/>
        <v>3510</v>
      </c>
    </row>
    <row r="208" spans="1:17">
      <c r="A208" t="str">
        <f>bitcoin_futures!A212</f>
        <v>14.10.2024</v>
      </c>
      <c r="J208" s="3">
        <f>(bitcoin_futures!M212-bitcoin_futures!M211)</f>
        <v>2840</v>
      </c>
      <c r="K208">
        <f>(bitcoin_futures!N212-bitcoin_futures!N211)</f>
        <v>2870</v>
      </c>
      <c r="L208">
        <f>(bitcoin_futures!O212-bitcoin_futures!O211)</f>
        <v>2895</v>
      </c>
      <c r="M208">
        <f>(bitcoin_futures!P212-bitcoin_futures!P211)</f>
        <v>2910</v>
      </c>
      <c r="N208">
        <f>(bitcoin_futures!Q212-bitcoin_futures!Q211)</f>
        <v>2880</v>
      </c>
      <c r="Q208">
        <f t="shared" si="8"/>
        <v>2840</v>
      </c>
    </row>
    <row r="209" spans="1:17">
      <c r="A209" t="str">
        <f>bitcoin_futures!A213</f>
        <v>15.10.2024</v>
      </c>
      <c r="J209" s="3">
        <f>(bitcoin_futures!M213-bitcoin_futures!M212)</f>
        <v>1075</v>
      </c>
      <c r="K209">
        <f>(bitcoin_futures!N213-bitcoin_futures!N212)</f>
        <v>1085</v>
      </c>
      <c r="L209">
        <f>(bitcoin_futures!O213-bitcoin_futures!O212)</f>
        <v>1090</v>
      </c>
      <c r="M209">
        <f>(bitcoin_futures!P213-bitcoin_futures!P212)</f>
        <v>1085</v>
      </c>
      <c r="N209">
        <f>(bitcoin_futures!Q213-bitcoin_futures!Q212)</f>
        <v>1115</v>
      </c>
      <c r="Q209">
        <f t="shared" si="8"/>
        <v>1075</v>
      </c>
    </row>
    <row r="210" spans="1:17">
      <c r="A210" t="str">
        <f>bitcoin_futures!A214</f>
        <v>16.10.2024</v>
      </c>
      <c r="J210">
        <f>(bitcoin_futures!M214-bitcoin_futures!M213)</f>
        <v>705</v>
      </c>
      <c r="K210" s="3">
        <f>(bitcoin_futures!N214-bitcoin_futures!N213)</f>
        <v>705</v>
      </c>
      <c r="L210">
        <f>(bitcoin_futures!O214-bitcoin_futures!O213)</f>
        <v>700</v>
      </c>
      <c r="M210">
        <f>(bitcoin_futures!P214-bitcoin_futures!P213)</f>
        <v>705</v>
      </c>
      <c r="N210">
        <f>(bitcoin_futures!Q214-bitcoin_futures!Q213)</f>
        <v>675</v>
      </c>
      <c r="Q210">
        <f t="shared" ref="Q210:Q232" si="9">K210</f>
        <v>705</v>
      </c>
    </row>
    <row r="211" spans="1:17">
      <c r="A211" t="str">
        <f>bitcoin_futures!A215</f>
        <v>17.10.2024</v>
      </c>
      <c r="J211">
        <f>(bitcoin_futures!M215-bitcoin_futures!M214)</f>
        <v>-1020</v>
      </c>
      <c r="K211" s="3">
        <f>(bitcoin_futures!N215-bitcoin_futures!N214)</f>
        <v>-1015</v>
      </c>
      <c r="L211">
        <f>(bitcoin_futures!O215-bitcoin_futures!O214)</f>
        <v>-1015</v>
      </c>
      <c r="M211">
        <f>(bitcoin_futures!P215-bitcoin_futures!P214)</f>
        <v>-1015</v>
      </c>
      <c r="N211">
        <f>(bitcoin_futures!Q215-bitcoin_futures!Q214)</f>
        <v>-1000</v>
      </c>
      <c r="Q211">
        <f t="shared" si="9"/>
        <v>-1015</v>
      </c>
    </row>
    <row r="212" spans="1:17">
      <c r="A212" t="str">
        <f>bitcoin_futures!A216</f>
        <v>18.10.2024</v>
      </c>
      <c r="J212">
        <f>(bitcoin_futures!M216-bitcoin_futures!M215)</f>
        <v>1880</v>
      </c>
      <c r="K212" s="3">
        <f>(bitcoin_futures!N216-bitcoin_futures!N215)</f>
        <v>1915</v>
      </c>
      <c r="L212">
        <f>(bitcoin_futures!O216-bitcoin_futures!O215)</f>
        <v>1950</v>
      </c>
      <c r="M212">
        <f>(bitcoin_futures!P216-bitcoin_futures!P215)</f>
        <v>1965</v>
      </c>
      <c r="N212">
        <f>(bitcoin_futures!Q216-bitcoin_futures!Q215)</f>
        <v>1995</v>
      </c>
      <c r="Q212">
        <f t="shared" si="9"/>
        <v>1915</v>
      </c>
    </row>
    <row r="213" spans="1:17">
      <c r="A213" t="str">
        <f>bitcoin_futures!A217</f>
        <v>21.10.2024</v>
      </c>
      <c r="J213">
        <f>(bitcoin_futures!M217-bitcoin_futures!M216)</f>
        <v>-995</v>
      </c>
      <c r="K213" s="3">
        <f>(bitcoin_futures!N217-bitcoin_futures!N216)</f>
        <v>-1015</v>
      </c>
      <c r="L213">
        <f>(bitcoin_futures!O217-bitcoin_futures!O216)</f>
        <v>-1020</v>
      </c>
      <c r="M213">
        <f>(bitcoin_futures!P217-bitcoin_futures!P216)</f>
        <v>-1010</v>
      </c>
      <c r="N213">
        <f>(bitcoin_futures!Q217-bitcoin_futures!Q216)</f>
        <v>-1010</v>
      </c>
      <c r="Q213">
        <f t="shared" si="9"/>
        <v>-1015</v>
      </c>
    </row>
    <row r="214" spans="1:17">
      <c r="A214" t="str">
        <f>bitcoin_futures!A218</f>
        <v>22.10.2024</v>
      </c>
      <c r="J214">
        <f>(bitcoin_futures!M218-bitcoin_futures!M217)</f>
        <v>-300</v>
      </c>
      <c r="K214" s="3">
        <f>(bitcoin_futures!N218-bitcoin_futures!N217)</f>
        <v>-295</v>
      </c>
      <c r="L214">
        <f>(bitcoin_futures!O218-bitcoin_futures!O217)</f>
        <v>-285</v>
      </c>
      <c r="M214">
        <f>(bitcoin_futures!P218-bitcoin_futures!P217)</f>
        <v>-315</v>
      </c>
      <c r="N214">
        <f>(bitcoin_futures!Q218-bitcoin_futures!Q217)</f>
        <v>-315</v>
      </c>
      <c r="Q214">
        <f t="shared" si="9"/>
        <v>-295</v>
      </c>
    </row>
    <row r="215" spans="1:17">
      <c r="A215" t="str">
        <f>bitcoin_futures!A219</f>
        <v>23.10.2024</v>
      </c>
      <c r="J215">
        <f>(bitcoin_futures!M219-bitcoin_futures!M218)</f>
        <v>-1130</v>
      </c>
      <c r="K215" s="3">
        <f>(bitcoin_futures!N219-bitcoin_futures!N218)</f>
        <v>-1165</v>
      </c>
      <c r="L215">
        <f>(bitcoin_futures!O219-bitcoin_futures!O218)</f>
        <v>-1175</v>
      </c>
      <c r="M215">
        <f>(bitcoin_futures!P219-bitcoin_futures!P218)</f>
        <v>-1170</v>
      </c>
      <c r="N215">
        <f>(bitcoin_futures!Q219-bitcoin_futures!Q218)</f>
        <v>-1145</v>
      </c>
      <c r="Q215">
        <f t="shared" si="9"/>
        <v>-1165</v>
      </c>
    </row>
    <row r="216" spans="1:17">
      <c r="A216" t="str">
        <f>bitcoin_futures!A220</f>
        <v>24.10.2024</v>
      </c>
      <c r="J216">
        <f>(bitcoin_futures!M220-bitcoin_futures!M219)</f>
        <v>1855</v>
      </c>
      <c r="K216" s="3">
        <f>(bitcoin_futures!N220-bitcoin_futures!N219)</f>
        <v>1915</v>
      </c>
      <c r="L216">
        <f>(bitcoin_futures!O220-bitcoin_futures!O219)</f>
        <v>1960</v>
      </c>
      <c r="M216">
        <f>(bitcoin_futures!P220-bitcoin_futures!P219)</f>
        <v>2015</v>
      </c>
      <c r="N216">
        <f>(bitcoin_futures!Q220-bitcoin_futures!Q219)</f>
        <v>2025</v>
      </c>
      <c r="Q216">
        <f t="shared" si="9"/>
        <v>1915</v>
      </c>
    </row>
    <row r="217" spans="1:17">
      <c r="A217" t="str">
        <f>bitcoin_futures!A221</f>
        <v>25.10.2024</v>
      </c>
      <c r="J217">
        <f>(bitcoin_futures!M221-bitcoin_futures!M220)</f>
        <v>215.5</v>
      </c>
      <c r="K217" s="3">
        <f>(bitcoin_futures!N221-bitcoin_futures!N220)</f>
        <v>-1555</v>
      </c>
      <c r="L217">
        <f>(bitcoin_futures!O221-bitcoin_futures!O220)</f>
        <v>-1580</v>
      </c>
      <c r="M217">
        <f>(bitcoin_futures!P221-bitcoin_futures!P220)</f>
        <v>-1600</v>
      </c>
      <c r="N217">
        <f>(bitcoin_futures!Q221-bitcoin_futures!Q220)</f>
        <v>-1630</v>
      </c>
      <c r="Q217">
        <f t="shared" si="9"/>
        <v>-1555</v>
      </c>
    </row>
    <row r="218" spans="1:17">
      <c r="A218" t="str">
        <f>bitcoin_futures!A222</f>
        <v>28.10.2024</v>
      </c>
      <c r="K218" s="3">
        <f>(bitcoin_futures!N222-bitcoin_futures!N221)</f>
        <v>3015</v>
      </c>
      <c r="L218">
        <f>(bitcoin_futures!O222-bitcoin_futures!O221)</f>
        <v>3035</v>
      </c>
      <c r="M218">
        <f>(bitcoin_futures!P222-bitcoin_futures!P221)</f>
        <v>3045</v>
      </c>
      <c r="N218">
        <f>(bitcoin_futures!Q222-bitcoin_futures!Q221)</f>
        <v>3020</v>
      </c>
      <c r="Q218">
        <f t="shared" si="9"/>
        <v>3015</v>
      </c>
    </row>
    <row r="219" spans="1:17">
      <c r="A219" t="str">
        <f>bitcoin_futures!A223</f>
        <v>29.10.2024</v>
      </c>
      <c r="K219" s="3">
        <f>(bitcoin_futures!N223-bitcoin_futures!N222)</f>
        <v>3040</v>
      </c>
      <c r="L219">
        <f>(bitcoin_futures!O223-bitcoin_futures!O222)</f>
        <v>3070</v>
      </c>
      <c r="M219">
        <f>(bitcoin_futures!P223-bitcoin_futures!P222)</f>
        <v>3115</v>
      </c>
      <c r="N219">
        <f>(bitcoin_futures!Q223-bitcoin_futures!Q222)</f>
        <v>3155</v>
      </c>
      <c r="Q219">
        <f t="shared" si="9"/>
        <v>3040</v>
      </c>
    </row>
    <row r="220" spans="1:17">
      <c r="A220" t="str">
        <f>bitcoin_futures!A224</f>
        <v>30.10.2024</v>
      </c>
      <c r="K220" s="3">
        <f>(bitcoin_futures!N224-bitcoin_futures!N223)</f>
        <v>-805</v>
      </c>
      <c r="L220">
        <f>(bitcoin_futures!O224-bitcoin_futures!O223)</f>
        <v>-805</v>
      </c>
      <c r="M220">
        <f>(bitcoin_futures!P224-bitcoin_futures!P223)</f>
        <v>-810</v>
      </c>
      <c r="N220">
        <f>(bitcoin_futures!Q224-bitcoin_futures!Q223)</f>
        <v>-820</v>
      </c>
      <c r="Q220">
        <f t="shared" si="9"/>
        <v>-805</v>
      </c>
    </row>
    <row r="221" spans="1:17">
      <c r="A221" t="str">
        <f>bitcoin_futures!A225</f>
        <v>31.10.2024</v>
      </c>
      <c r="K221" s="3">
        <f>(bitcoin_futures!N225-bitcoin_futures!N224)</f>
        <v>-2070</v>
      </c>
      <c r="L221">
        <f>(bitcoin_futures!O225-bitcoin_futures!O224)</f>
        <v>-2080</v>
      </c>
      <c r="M221">
        <f>(bitcoin_futures!P225-bitcoin_futures!P224)</f>
        <v>-2090</v>
      </c>
      <c r="N221">
        <f>(bitcoin_futures!Q225-bitcoin_futures!Q224)</f>
        <v>-2080</v>
      </c>
      <c r="Q221">
        <f t="shared" si="9"/>
        <v>-2070</v>
      </c>
    </row>
    <row r="222" spans="1:17">
      <c r="A222" t="str">
        <f>bitcoin_futures!A226</f>
        <v>01.11.2024</v>
      </c>
      <c r="K222" s="3">
        <f>(bitcoin_futures!N226-bitcoin_futures!N225)</f>
        <v>-735</v>
      </c>
      <c r="L222">
        <f>(bitcoin_futures!O226-bitcoin_futures!O225)</f>
        <v>-745</v>
      </c>
      <c r="M222">
        <f>(bitcoin_futures!P226-bitcoin_futures!P225)</f>
        <v>-755</v>
      </c>
      <c r="N222">
        <f>(bitcoin_futures!Q226-bitcoin_futures!Q225)</f>
        <v>-775</v>
      </c>
      <c r="Q222">
        <f t="shared" si="9"/>
        <v>-735</v>
      </c>
    </row>
    <row r="223" spans="1:17">
      <c r="A223" t="str">
        <f>bitcoin_futures!A227</f>
        <v>04.11.2024</v>
      </c>
      <c r="K223" s="3">
        <f>(bitcoin_futures!N227-bitcoin_futures!N226)</f>
        <v>-2050</v>
      </c>
      <c r="L223">
        <f>(bitcoin_futures!O227-bitcoin_futures!O226)</f>
        <v>-2065</v>
      </c>
      <c r="M223">
        <f>(bitcoin_futures!P227-bitcoin_futures!P226)</f>
        <v>-2075</v>
      </c>
      <c r="N223">
        <f>(bitcoin_futures!Q227-bitcoin_futures!Q226)</f>
        <v>-2080</v>
      </c>
      <c r="Q223">
        <f t="shared" si="9"/>
        <v>-2050</v>
      </c>
    </row>
    <row r="224" spans="1:17">
      <c r="A224" t="str">
        <f>bitcoin_futures!A228</f>
        <v>05.11.2024</v>
      </c>
      <c r="K224" s="3">
        <f>(bitcoin_futures!N228-bitcoin_futures!N227)</f>
        <v>2180</v>
      </c>
      <c r="L224">
        <f>(bitcoin_futures!O228-bitcoin_futures!O227)</f>
        <v>2200</v>
      </c>
      <c r="M224">
        <f>(bitcoin_futures!P228-bitcoin_futures!P227)</f>
        <v>2205</v>
      </c>
      <c r="N224">
        <f>(bitcoin_futures!Q228-bitcoin_futures!Q227)</f>
        <v>2215</v>
      </c>
      <c r="Q224">
        <f t="shared" si="9"/>
        <v>2180</v>
      </c>
    </row>
    <row r="225" spans="1:17">
      <c r="A225" t="str">
        <f>bitcoin_futures!A229</f>
        <v>06.11.2024</v>
      </c>
      <c r="K225" s="3">
        <f>(bitcoin_futures!N229-bitcoin_futures!N228)</f>
        <v>7015</v>
      </c>
      <c r="L225">
        <f>(bitcoin_futures!O229-bitcoin_futures!O228)</f>
        <v>7065</v>
      </c>
      <c r="M225">
        <f>(bitcoin_futures!P229-bitcoin_futures!P228)</f>
        <v>7130</v>
      </c>
      <c r="N225">
        <f>(bitcoin_futures!Q229-bitcoin_futures!Q228)</f>
        <v>7160</v>
      </c>
      <c r="Q225">
        <f t="shared" si="9"/>
        <v>7015</v>
      </c>
    </row>
    <row r="226" spans="1:17">
      <c r="A226" t="str">
        <f>bitcoin_futures!A230</f>
        <v>07.11.2024</v>
      </c>
      <c r="K226" s="3">
        <f>(bitcoin_futures!N230-bitcoin_futures!N229)</f>
        <v>305</v>
      </c>
      <c r="L226">
        <f>(bitcoin_futures!O230-bitcoin_futures!O229)</f>
        <v>310</v>
      </c>
      <c r="M226">
        <f>(bitcoin_futures!P230-bitcoin_futures!P229)</f>
        <v>310</v>
      </c>
      <c r="N226">
        <f>(bitcoin_futures!Q230-bitcoin_futures!Q229)</f>
        <v>305</v>
      </c>
      <c r="Q226">
        <f t="shared" si="9"/>
        <v>305</v>
      </c>
    </row>
    <row r="227" spans="1:17">
      <c r="A227" t="str">
        <f>bitcoin_futures!A231</f>
        <v>08.11.2024</v>
      </c>
      <c r="K227" s="3">
        <f>(bitcoin_futures!N231-bitcoin_futures!N230)</f>
        <v>180</v>
      </c>
      <c r="L227">
        <f>(bitcoin_futures!O231-bitcoin_futures!O230)</f>
        <v>190</v>
      </c>
      <c r="M227">
        <f>(bitcoin_futures!P231-bitcoin_futures!P230)</f>
        <v>210</v>
      </c>
      <c r="N227">
        <f>(bitcoin_futures!Q231-bitcoin_futures!Q230)</f>
        <v>230</v>
      </c>
      <c r="Q227">
        <f t="shared" si="9"/>
        <v>180</v>
      </c>
    </row>
    <row r="228" spans="1:17">
      <c r="A228" t="str">
        <f>bitcoin_futures!A232</f>
        <v>11.11.2024</v>
      </c>
      <c r="K228" s="3">
        <f>(bitcoin_futures!N232-bitcoin_futures!N231)</f>
        <v>10375</v>
      </c>
      <c r="L228">
        <f>(bitcoin_futures!O232-bitcoin_futures!O231)</f>
        <v>10480</v>
      </c>
      <c r="M228">
        <f>(bitcoin_futures!P232-bitcoin_futures!P231)</f>
        <v>10580</v>
      </c>
      <c r="N228">
        <f>(bitcoin_futures!Q232-bitcoin_futures!Q231)</f>
        <v>10680</v>
      </c>
      <c r="Q228">
        <f t="shared" si="9"/>
        <v>10375</v>
      </c>
    </row>
    <row r="229" spans="1:17">
      <c r="A229" t="str">
        <f>bitcoin_futures!A233</f>
        <v>12.11.2024</v>
      </c>
      <c r="K229" s="3">
        <f>(bitcoin_futures!N233-bitcoin_futures!N232)</f>
        <v>2355</v>
      </c>
      <c r="L229">
        <f>(bitcoin_futures!O233-bitcoin_futures!O232)</f>
        <v>2415</v>
      </c>
      <c r="M229">
        <f>(bitcoin_futures!P233-bitcoin_futures!P232)</f>
        <v>2475</v>
      </c>
      <c r="N229">
        <f>(bitcoin_futures!Q233-bitcoin_futures!Q232)</f>
        <v>2500</v>
      </c>
      <c r="Q229">
        <f t="shared" si="9"/>
        <v>2355</v>
      </c>
    </row>
    <row r="230" spans="1:17">
      <c r="A230" t="str">
        <f>bitcoin_futures!A234</f>
        <v>13.11.2024</v>
      </c>
      <c r="K230" s="3">
        <f>(bitcoin_futures!N234-bitcoin_futures!N233)</f>
        <v>165</v>
      </c>
      <c r="L230">
        <f>(bitcoin_futures!O234-bitcoin_futures!O233)</f>
        <v>195</v>
      </c>
      <c r="M230">
        <f>(bitcoin_futures!P234-bitcoin_futures!P233)</f>
        <v>210</v>
      </c>
      <c r="N230">
        <f>(bitcoin_futures!Q234-bitcoin_futures!Q233)</f>
        <v>225</v>
      </c>
      <c r="Q230">
        <f t="shared" si="9"/>
        <v>165</v>
      </c>
    </row>
    <row r="231" spans="1:17">
      <c r="A231" t="str">
        <f>bitcoin_futures!A235</f>
        <v>14.11.2024</v>
      </c>
      <c r="K231" s="3">
        <f>(bitcoin_futures!N235-bitcoin_futures!N234)</f>
        <v>-2335</v>
      </c>
      <c r="L231">
        <f>(bitcoin_futures!O235-bitcoin_futures!O234)</f>
        <v>-2345</v>
      </c>
      <c r="M231">
        <f>(bitcoin_futures!P235-bitcoin_futures!P234)</f>
        <v>-2365</v>
      </c>
      <c r="N231">
        <f>(bitcoin_futures!Q235-bitcoin_futures!Q234)</f>
        <v>-2360</v>
      </c>
      <c r="Q231">
        <f t="shared" si="9"/>
        <v>-2335</v>
      </c>
    </row>
    <row r="232" spans="1:17">
      <c r="A232" t="str">
        <f>bitcoin_futures!A236</f>
        <v>15.11.2024</v>
      </c>
      <c r="K232" s="3">
        <f>(bitcoin_futures!N236-bitcoin_futures!N235)</f>
        <v>4065</v>
      </c>
      <c r="L232">
        <f>(bitcoin_futures!O236-bitcoin_futures!O235)</f>
        <v>4095</v>
      </c>
      <c r="M232">
        <f>(bitcoin_futures!P236-bitcoin_futures!P235)</f>
        <v>4115</v>
      </c>
      <c r="N232">
        <f>(bitcoin_futures!Q236-bitcoin_futures!Q235)</f>
        <v>4110</v>
      </c>
      <c r="Q232">
        <f t="shared" si="9"/>
        <v>4065</v>
      </c>
    </row>
    <row r="233" spans="1:17">
      <c r="A233" t="str">
        <f>bitcoin_futures!A237</f>
        <v>18.11.2024</v>
      </c>
      <c r="K233">
        <f>(bitcoin_futures!N237-bitcoin_futures!N236)</f>
        <v>75</v>
      </c>
      <c r="L233" s="3">
        <f>(bitcoin_futures!O237-bitcoin_futures!O236)</f>
        <v>80</v>
      </c>
      <c r="M233">
        <f>(bitcoin_futures!P237-bitcoin_futures!P236)</f>
        <v>110</v>
      </c>
      <c r="N233">
        <f>(bitcoin_futures!Q237-bitcoin_futures!Q236)</f>
        <v>125</v>
      </c>
      <c r="Q233">
        <f t="shared" ref="Q233:Q252" si="10">L233</f>
        <v>80</v>
      </c>
    </row>
    <row r="234" spans="1:17">
      <c r="A234" t="str">
        <f>bitcoin_futures!A238</f>
        <v>19.11.2024</v>
      </c>
      <c r="K234">
        <f>(bitcoin_futures!N238-bitcoin_futures!N237)</f>
        <v>1000</v>
      </c>
      <c r="L234" s="3">
        <f>(bitcoin_futures!O238-bitcoin_futures!O237)</f>
        <v>1055</v>
      </c>
      <c r="M234">
        <f>(bitcoin_futures!P238-bitcoin_futures!P237)</f>
        <v>1070</v>
      </c>
      <c r="N234">
        <f>(bitcoin_futures!Q238-bitcoin_futures!Q237)</f>
        <v>1085</v>
      </c>
      <c r="Q234">
        <f t="shared" si="10"/>
        <v>1055</v>
      </c>
    </row>
    <row r="235" spans="1:17">
      <c r="A235" t="str">
        <f>bitcoin_futures!A239</f>
        <v>20.11.2024</v>
      </c>
      <c r="K235">
        <f>(bitcoin_futures!N239-bitcoin_futures!N238)</f>
        <v>1680</v>
      </c>
      <c r="L235" s="3">
        <f>(bitcoin_futures!O239-bitcoin_futures!O238)</f>
        <v>1720</v>
      </c>
      <c r="M235">
        <f>(bitcoin_futures!P239-bitcoin_futures!P238)</f>
        <v>1760</v>
      </c>
      <c r="N235">
        <f>(bitcoin_futures!Q239-bitcoin_futures!Q238)</f>
        <v>1815</v>
      </c>
      <c r="Q235">
        <f t="shared" si="10"/>
        <v>1720</v>
      </c>
    </row>
    <row r="236" spans="1:17">
      <c r="A236" t="str">
        <f>bitcoin_futures!A240</f>
        <v>21.11.2024</v>
      </c>
      <c r="K236">
        <f>(bitcoin_futures!N240-bitcoin_futures!N239)</f>
        <v>3995</v>
      </c>
      <c r="L236" s="3">
        <f>(bitcoin_futures!O240-bitcoin_futures!O239)</f>
        <v>4070</v>
      </c>
      <c r="M236">
        <f>(bitcoin_futures!P240-bitcoin_futures!P239)</f>
        <v>4145</v>
      </c>
      <c r="N236">
        <f>(bitcoin_futures!Q240-bitcoin_futures!Q239)</f>
        <v>4180</v>
      </c>
      <c r="Q236">
        <f t="shared" si="10"/>
        <v>4070</v>
      </c>
    </row>
    <row r="237" spans="1:17">
      <c r="A237" t="str">
        <f>bitcoin_futures!A241</f>
        <v>22.11.2024</v>
      </c>
      <c r="K237">
        <f>(bitcoin_futures!N241-bitcoin_futures!N240)</f>
        <v>750</v>
      </c>
      <c r="L237" s="3">
        <f>(bitcoin_futures!O241-bitcoin_futures!O240)</f>
        <v>800</v>
      </c>
      <c r="M237">
        <f>(bitcoin_futures!P241-bitcoin_futures!P240)</f>
        <v>855</v>
      </c>
      <c r="N237">
        <f>(bitcoin_futures!Q241-bitcoin_futures!Q240)</f>
        <v>880</v>
      </c>
      <c r="Q237">
        <f t="shared" si="10"/>
        <v>800</v>
      </c>
    </row>
    <row r="238" spans="1:17">
      <c r="A238" t="str">
        <f>bitcoin_futures!A242</f>
        <v>25.11.2024</v>
      </c>
      <c r="K238">
        <f>(bitcoin_futures!N242-bitcoin_futures!N241)</f>
        <v>-4540</v>
      </c>
      <c r="L238" s="3">
        <f>(bitcoin_futures!O242-bitcoin_futures!O241)</f>
        <v>-4615</v>
      </c>
      <c r="M238">
        <f>(bitcoin_futures!P242-bitcoin_futures!P241)</f>
        <v>-4710</v>
      </c>
      <c r="N238">
        <f>(bitcoin_futures!Q242-bitcoin_futures!Q241)</f>
        <v>-4740</v>
      </c>
      <c r="Q238">
        <f t="shared" si="10"/>
        <v>-4615</v>
      </c>
    </row>
    <row r="239" spans="1:17">
      <c r="A239" t="str">
        <f>bitcoin_futures!A243</f>
        <v>26.11.2024</v>
      </c>
      <c r="K239">
        <f>(bitcoin_futures!N243-bitcoin_futures!N242)</f>
        <v>-3950</v>
      </c>
      <c r="L239" s="3">
        <f>(bitcoin_futures!O243-bitcoin_futures!O242)</f>
        <v>-3955</v>
      </c>
      <c r="M239">
        <f>(bitcoin_futures!P243-bitcoin_futures!P242)</f>
        <v>-3925</v>
      </c>
      <c r="N239">
        <f>(bitcoin_futures!Q243-bitcoin_futures!Q242)</f>
        <v>-3935</v>
      </c>
      <c r="Q239">
        <f t="shared" si="10"/>
        <v>-3955</v>
      </c>
    </row>
    <row r="240" spans="1:17">
      <c r="A240" t="str">
        <f>bitcoin_futures!A244</f>
        <v>27.11.2024</v>
      </c>
      <c r="K240">
        <f>(bitcoin_futures!N244-bitcoin_futures!N243)</f>
        <v>5790</v>
      </c>
      <c r="L240" s="3">
        <f>(bitcoin_futures!O244-bitcoin_futures!O243)</f>
        <v>6015</v>
      </c>
      <c r="M240">
        <f>(bitcoin_futures!P244-bitcoin_futures!P243)</f>
        <v>6185</v>
      </c>
      <c r="N240">
        <f>(bitcoin_futures!Q244-bitcoin_futures!Q243)</f>
        <v>6270</v>
      </c>
      <c r="Q240">
        <f t="shared" si="10"/>
        <v>6015</v>
      </c>
    </row>
    <row r="241" spans="1:17">
      <c r="A241" t="str">
        <f>bitcoin_futures!A245</f>
        <v>28.11.2024</v>
      </c>
      <c r="K241">
        <f>(bitcoin_futures!N245-bitcoin_futures!N244)</f>
        <v>0</v>
      </c>
      <c r="L241" s="3">
        <f>(bitcoin_futures!O245-bitcoin_futures!O244)</f>
        <v>0</v>
      </c>
      <c r="M241">
        <f>(bitcoin_futures!P245-bitcoin_futures!P244)</f>
        <v>0</v>
      </c>
      <c r="N241">
        <f>(bitcoin_futures!Q245-bitcoin_futures!Q244)</f>
        <v>0</v>
      </c>
      <c r="Q241">
        <f t="shared" si="10"/>
        <v>0</v>
      </c>
    </row>
    <row r="242" spans="1:17">
      <c r="A242" t="str">
        <f>bitcoin_futures!A246</f>
        <v>29.11.2024</v>
      </c>
      <c r="K242">
        <f>(bitcoin_futures!N246-bitcoin_futures!N245)</f>
        <v>1554.8000000000029</v>
      </c>
      <c r="L242" s="3">
        <f>(bitcoin_futures!O246-bitcoin_futures!O245)</f>
        <v>420</v>
      </c>
      <c r="M242">
        <f>(bitcoin_futures!P246-bitcoin_futures!P245)</f>
        <v>630</v>
      </c>
      <c r="N242">
        <f>(bitcoin_futures!Q246-bitcoin_futures!Q245)</f>
        <v>690</v>
      </c>
      <c r="Q242">
        <f t="shared" si="10"/>
        <v>420</v>
      </c>
    </row>
    <row r="243" spans="1:17">
      <c r="A243" t="str">
        <f>bitcoin_futures!A247</f>
        <v>02.12.2024</v>
      </c>
      <c r="L243" s="3">
        <f>(bitcoin_futures!O247-bitcoin_futures!O246)</f>
        <v>-1730</v>
      </c>
      <c r="M243">
        <f>(bitcoin_futures!P247-bitcoin_futures!P246)</f>
        <v>-1795</v>
      </c>
      <c r="N243">
        <f>(bitcoin_futures!Q247-bitcoin_futures!Q246)</f>
        <v>-1765</v>
      </c>
      <c r="Q243">
        <f t="shared" si="10"/>
        <v>-1730</v>
      </c>
    </row>
    <row r="244" spans="1:17">
      <c r="A244" t="str">
        <f>bitcoin_futures!A248</f>
        <v>03.12.2024</v>
      </c>
      <c r="L244" s="3">
        <f>(bitcoin_futures!O248-bitcoin_futures!O247)</f>
        <v>-100</v>
      </c>
      <c r="M244">
        <f>(bitcoin_futures!P248-bitcoin_futures!P247)</f>
        <v>-95</v>
      </c>
      <c r="N244">
        <f>(bitcoin_futures!Q248-bitcoin_futures!Q247)</f>
        <v>-130</v>
      </c>
      <c r="Q244">
        <f t="shared" si="10"/>
        <v>-100</v>
      </c>
    </row>
    <row r="245" spans="1:17">
      <c r="A245" t="str">
        <f>bitcoin_futures!A249</f>
        <v>04.12.2024</v>
      </c>
      <c r="L245" s="3">
        <f>(bitcoin_futures!O249-bitcoin_futures!O248)</f>
        <v>3380</v>
      </c>
      <c r="M245">
        <f>(bitcoin_futures!P249-bitcoin_futures!P248)</f>
        <v>3380</v>
      </c>
      <c r="N245">
        <f>(bitcoin_futures!Q249-bitcoin_futures!Q248)</f>
        <v>3400</v>
      </c>
      <c r="Q245">
        <f t="shared" si="10"/>
        <v>3380</v>
      </c>
    </row>
    <row r="246" spans="1:17">
      <c r="A246" t="str">
        <f>bitcoin_futures!A250</f>
        <v>05.12.2024</v>
      </c>
      <c r="L246" s="3">
        <f>(bitcoin_futures!O250-bitcoin_futures!O249)</f>
        <v>-140</v>
      </c>
      <c r="M246">
        <f>(bitcoin_futures!P250-bitcoin_futures!P249)</f>
        <v>-140</v>
      </c>
      <c r="N246">
        <f>(bitcoin_futures!Q250-bitcoin_futures!Q249)</f>
        <v>-120</v>
      </c>
      <c r="Q246">
        <f t="shared" si="10"/>
        <v>-140</v>
      </c>
    </row>
    <row r="247" spans="1:17">
      <c r="A247" t="str">
        <f>bitcoin_futures!A251</f>
        <v>06.12.2024</v>
      </c>
      <c r="L247" s="3">
        <f>(bitcoin_futures!O251-bitcoin_futures!O250)</f>
        <v>2660</v>
      </c>
      <c r="M247">
        <f>(bitcoin_futures!P251-bitcoin_futures!P250)</f>
        <v>2690</v>
      </c>
      <c r="N247">
        <f>(bitcoin_futures!Q251-bitcoin_futures!Q250)</f>
        <v>2705</v>
      </c>
      <c r="Q247">
        <f t="shared" si="10"/>
        <v>2660</v>
      </c>
    </row>
    <row r="248" spans="1:17">
      <c r="A248" t="str">
        <f>bitcoin_futures!A252</f>
        <v>09.12.2024</v>
      </c>
      <c r="L248" s="3">
        <f>(bitcoin_futures!O252-bitcoin_futures!O251)</f>
        <v>-5645</v>
      </c>
      <c r="M248">
        <f>(bitcoin_futures!P252-bitcoin_futures!P251)</f>
        <v>-5705</v>
      </c>
      <c r="N248">
        <f>(bitcoin_futures!Q252-bitcoin_futures!Q251)</f>
        <v>-5815</v>
      </c>
      <c r="Q248">
        <f t="shared" si="10"/>
        <v>-5645</v>
      </c>
    </row>
    <row r="249" spans="1:17">
      <c r="A249" t="str">
        <f>bitcoin_futures!A253</f>
        <v>10.12.2024</v>
      </c>
      <c r="L249" s="3">
        <f>(bitcoin_futures!O253-bitcoin_futures!O252)</f>
        <v>185</v>
      </c>
      <c r="M249">
        <f>(bitcoin_futures!P253-bitcoin_futures!P252)</f>
        <v>200</v>
      </c>
      <c r="N249">
        <f>(bitcoin_futures!Q253-bitcoin_futures!Q252)</f>
        <v>195</v>
      </c>
      <c r="Q249">
        <f t="shared" si="10"/>
        <v>185</v>
      </c>
    </row>
    <row r="250" spans="1:17">
      <c r="A250" t="str">
        <f>bitcoin_futures!A254</f>
        <v>11.12.2024</v>
      </c>
      <c r="L250" s="3">
        <f>(bitcoin_futures!O254-bitcoin_futures!O253)</f>
        <v>5175</v>
      </c>
      <c r="M250">
        <f>(bitcoin_futures!P254-bitcoin_futures!P253)</f>
        <v>5275</v>
      </c>
      <c r="N250">
        <f>(bitcoin_futures!Q254-bitcoin_futures!Q253)</f>
        <v>5305</v>
      </c>
      <c r="Q250">
        <f t="shared" si="10"/>
        <v>5175</v>
      </c>
    </row>
    <row r="251" spans="1:17">
      <c r="A251" t="str">
        <f>bitcoin_futures!A255</f>
        <v>12.12.2024</v>
      </c>
      <c r="L251" s="3">
        <f>(bitcoin_futures!O255-bitcoin_futures!O254)</f>
        <v>-1745</v>
      </c>
      <c r="M251">
        <f>(bitcoin_futures!P255-bitcoin_futures!P254)</f>
        <v>-1710</v>
      </c>
      <c r="N251">
        <f>(bitcoin_futures!Q255-bitcoin_futures!Q254)</f>
        <v>-1690</v>
      </c>
      <c r="Q251">
        <f t="shared" si="10"/>
        <v>-1745</v>
      </c>
    </row>
    <row r="252" spans="1:17">
      <c r="A252" t="str">
        <f>bitcoin_futures!A256</f>
        <v>13.12.2024</v>
      </c>
      <c r="L252" s="3">
        <f>(bitcoin_futures!O256-bitcoin_futures!O255)</f>
        <v>1895</v>
      </c>
      <c r="M252">
        <f>(bitcoin_futures!P256-bitcoin_futures!P255)</f>
        <v>1995</v>
      </c>
      <c r="N252">
        <f>(bitcoin_futures!Q256-bitcoin_futures!Q255)</f>
        <v>2055</v>
      </c>
      <c r="Q252">
        <f t="shared" si="10"/>
        <v>1895</v>
      </c>
    </row>
    <row r="253" spans="1:17">
      <c r="A253" t="str">
        <f>bitcoin_futures!A257</f>
        <v>16.12.2024</v>
      </c>
      <c r="L253">
        <f>(bitcoin_futures!O257-bitcoin_futures!O256)</f>
        <v>4260</v>
      </c>
      <c r="M253" s="3">
        <f>(bitcoin_futures!P257-bitcoin_futures!P256)</f>
        <v>4425</v>
      </c>
      <c r="N253">
        <f>(bitcoin_futures!Q257-bitcoin_futures!Q256)</f>
        <v>4535</v>
      </c>
      <c r="Q253">
        <f t="shared" ref="Q253:Q275" si="11">M253</f>
        <v>4425</v>
      </c>
    </row>
    <row r="254" spans="1:17">
      <c r="A254" t="str">
        <f>bitcoin_futures!A258</f>
        <v>17.12.2024</v>
      </c>
      <c r="L254">
        <f>(bitcoin_futures!O258-bitcoin_futures!O257)</f>
        <v>630</v>
      </c>
      <c r="M254" s="3">
        <f>(bitcoin_futures!P258-bitcoin_futures!P257)</f>
        <v>645</v>
      </c>
      <c r="N254">
        <f>(bitcoin_futures!Q258-bitcoin_futures!Q257)</f>
        <v>620</v>
      </c>
      <c r="Q254">
        <f t="shared" si="11"/>
        <v>645</v>
      </c>
    </row>
    <row r="255" spans="1:17">
      <c r="A255" t="str">
        <f>bitcoin_futures!A259</f>
        <v>18.12.2024</v>
      </c>
      <c r="L255">
        <f>(bitcoin_futures!O259-bitcoin_futures!O258)</f>
        <v>-6320</v>
      </c>
      <c r="M255" s="3">
        <f>(bitcoin_futures!P259-bitcoin_futures!P258)</f>
        <v>-6735</v>
      </c>
      <c r="N255">
        <f>(bitcoin_futures!Q259-bitcoin_futures!Q258)</f>
        <v>-6950</v>
      </c>
      <c r="Q255">
        <f t="shared" si="11"/>
        <v>-6735</v>
      </c>
    </row>
    <row r="256" spans="1:17">
      <c r="A256" t="str">
        <f>bitcoin_futures!A260</f>
        <v>19.12.2024</v>
      </c>
      <c r="L256">
        <f>(bitcoin_futures!O260-bitcoin_futures!O259)</f>
        <v>-4365</v>
      </c>
      <c r="M256" s="3">
        <f>(bitcoin_futures!P260-bitcoin_futures!P259)</f>
        <v>-4660</v>
      </c>
      <c r="N256">
        <f>(bitcoin_futures!Q260-bitcoin_futures!Q259)</f>
        <v>-4715</v>
      </c>
      <c r="Q256">
        <f t="shared" si="11"/>
        <v>-4660</v>
      </c>
    </row>
    <row r="257" spans="1:17">
      <c r="A257" t="str">
        <f>bitcoin_futures!A261</f>
        <v>20.12.2024</v>
      </c>
      <c r="L257">
        <f>(bitcoin_futures!O261-bitcoin_futures!O260)</f>
        <v>95</v>
      </c>
      <c r="M257" s="3">
        <f>(bitcoin_futures!P261-bitcoin_futures!P260)</f>
        <v>275</v>
      </c>
      <c r="N257">
        <f>(bitcoin_futures!Q261-bitcoin_futures!Q260)</f>
        <v>395</v>
      </c>
      <c r="Q257">
        <f t="shared" si="11"/>
        <v>275</v>
      </c>
    </row>
    <row r="258" spans="1:17">
      <c r="A258" t="str">
        <f>bitcoin_futures!A262</f>
        <v>23.12.2024</v>
      </c>
      <c r="L258">
        <f>(bitcoin_futures!O262-bitcoin_futures!O261)</f>
        <v>-3330</v>
      </c>
      <c r="M258" s="3">
        <f>(bitcoin_futures!P262-bitcoin_futures!P261)</f>
        <v>-3605</v>
      </c>
      <c r="N258">
        <f>(bitcoin_futures!Q262-bitcoin_futures!Q261)</f>
        <v>-3730</v>
      </c>
      <c r="Q258">
        <f t="shared" si="11"/>
        <v>-3605</v>
      </c>
    </row>
    <row r="259" spans="1:17">
      <c r="A259" t="str">
        <f>bitcoin_futures!A263</f>
        <v>24.12.2024</v>
      </c>
      <c r="L259">
        <f>(bitcoin_futures!O263-bitcoin_futures!O262)</f>
        <v>5830</v>
      </c>
      <c r="M259" s="3">
        <f>(bitcoin_futures!P263-bitcoin_futures!P262)</f>
        <v>6150</v>
      </c>
      <c r="N259">
        <f>(bitcoin_futures!Q263-bitcoin_futures!Q262)</f>
        <v>6340</v>
      </c>
      <c r="Q259">
        <f t="shared" si="11"/>
        <v>6150</v>
      </c>
    </row>
    <row r="260" spans="1:17">
      <c r="A260" t="str">
        <f>bitcoin_futures!A264</f>
        <v>25.12.2024</v>
      </c>
      <c r="L260">
        <f>(bitcoin_futures!O264-bitcoin_futures!O263)</f>
        <v>0</v>
      </c>
      <c r="M260" s="3">
        <f>(bitcoin_futures!P264-bitcoin_futures!P263)</f>
        <v>0</v>
      </c>
      <c r="N260">
        <f>(bitcoin_futures!Q264-bitcoin_futures!Q263)</f>
        <v>0</v>
      </c>
      <c r="Q260">
        <f t="shared" si="11"/>
        <v>0</v>
      </c>
    </row>
    <row r="261" spans="1:17">
      <c r="A261" t="str">
        <f>bitcoin_futures!A265</f>
        <v>26.12.2024</v>
      </c>
      <c r="L261">
        <f>(bitcoin_futures!O265-bitcoin_futures!O264)</f>
        <v>-3575</v>
      </c>
      <c r="M261" s="3">
        <f>(bitcoin_futures!P265-bitcoin_futures!P264)</f>
        <v>-3815</v>
      </c>
      <c r="N261">
        <f>(bitcoin_futures!Q265-bitcoin_futures!Q264)</f>
        <v>-3800</v>
      </c>
      <c r="Q261">
        <f t="shared" si="11"/>
        <v>-3815</v>
      </c>
    </row>
    <row r="262" spans="1:17">
      <c r="A262" t="str">
        <f>bitcoin_futures!A266</f>
        <v>27.12.2024</v>
      </c>
      <c r="L262">
        <f>(bitcoin_futures!O266-bitcoin_futures!O265)</f>
        <v>-956.69999999999709</v>
      </c>
      <c r="M262" s="3">
        <f>(bitcoin_futures!P266-bitcoin_futures!P265)</f>
        <v>-1195</v>
      </c>
      <c r="N262">
        <f>(bitcoin_futures!Q266-bitcoin_futures!Q265)</f>
        <v>-1220</v>
      </c>
      <c r="Q262">
        <f t="shared" si="11"/>
        <v>-1195</v>
      </c>
    </row>
    <row r="263" spans="1:17">
      <c r="A263" t="str">
        <f>bitcoin_futures!A267</f>
        <v>30.12.2024</v>
      </c>
      <c r="M263" s="3">
        <f>(bitcoin_futures!P267-bitcoin_futures!P266)</f>
        <v>-355</v>
      </c>
      <c r="N263">
        <f>(bitcoin_futures!Q267-bitcoin_futures!Q266)</f>
        <v>-350</v>
      </c>
      <c r="Q263">
        <f t="shared" si="11"/>
        <v>-355</v>
      </c>
    </row>
    <row r="264" spans="1:17">
      <c r="A264" t="str">
        <f>bitcoin_futures!A268</f>
        <v>31.12.2024</v>
      </c>
      <c r="M264" s="3">
        <f>(bitcoin_futures!P268-bitcoin_futures!P267)</f>
        <v>-835</v>
      </c>
      <c r="N264">
        <f>(bitcoin_futures!Q268-bitcoin_futures!Q267)</f>
        <v>-830</v>
      </c>
      <c r="Q264">
        <f t="shared" si="11"/>
        <v>-835</v>
      </c>
    </row>
    <row r="265" spans="1:17">
      <c r="A265" t="str">
        <f>bitcoin_futures!A269</f>
        <v>01.01.2025</v>
      </c>
      <c r="M265" s="3">
        <f>(bitcoin_futures!P269-bitcoin_futures!P268)</f>
        <v>0</v>
      </c>
      <c r="N265">
        <f>(bitcoin_futures!Q269-bitcoin_futures!Q268)</f>
        <v>0</v>
      </c>
      <c r="Q265">
        <f t="shared" si="11"/>
        <v>0</v>
      </c>
    </row>
    <row r="266" spans="1:17">
      <c r="A266" t="str">
        <f>bitcoin_futures!A270</f>
        <v>02.01.2025</v>
      </c>
      <c r="M266" s="3">
        <f>(bitcoin_futures!P270-bitcoin_futures!P269)</f>
        <v>4070</v>
      </c>
      <c r="N266">
        <f>(bitcoin_futures!Q270-bitcoin_futures!Q269)</f>
        <v>4075</v>
      </c>
      <c r="Q266">
        <f t="shared" si="11"/>
        <v>4070</v>
      </c>
    </row>
    <row r="267" spans="1:17">
      <c r="A267" t="str">
        <f>bitcoin_futures!A271</f>
        <v>03.01.2025</v>
      </c>
      <c r="M267" s="3">
        <f>(bitcoin_futures!P271-bitcoin_futures!P270)</f>
        <v>1040</v>
      </c>
      <c r="N267">
        <f>(bitcoin_futures!Q271-bitcoin_futures!Q270)</f>
        <v>1040</v>
      </c>
      <c r="Q267">
        <f t="shared" si="11"/>
        <v>1040</v>
      </c>
    </row>
    <row r="268" spans="1:17">
      <c r="A268" t="str">
        <f>bitcoin_futures!A272</f>
        <v>06.01.2025</v>
      </c>
      <c r="M268" s="3">
        <f>(bitcoin_futures!P272-bitcoin_futures!P271)</f>
        <v>3920</v>
      </c>
      <c r="N268">
        <f>(bitcoin_futures!Q272-bitcoin_futures!Q271)</f>
        <v>3950</v>
      </c>
      <c r="Q268">
        <f t="shared" si="11"/>
        <v>3920</v>
      </c>
    </row>
    <row r="269" spans="1:17">
      <c r="A269" t="str">
        <f>bitcoin_futures!A273</f>
        <v>07.01.2025</v>
      </c>
      <c r="M269" s="3">
        <f>(bitcoin_futures!P273-bitcoin_futures!P272)</f>
        <v>-6365</v>
      </c>
      <c r="N269">
        <f>(bitcoin_futures!Q273-bitcoin_futures!Q272)</f>
        <v>-6485</v>
      </c>
      <c r="Q269">
        <f t="shared" si="11"/>
        <v>-6365</v>
      </c>
    </row>
    <row r="270" spans="1:17">
      <c r="A270" t="str">
        <f>bitcoin_futures!A274</f>
        <v>08.01.2025</v>
      </c>
      <c r="M270" s="3">
        <f>(bitcoin_futures!P274-bitcoin_futures!P273)</f>
        <v>-2555</v>
      </c>
      <c r="N270">
        <f>(bitcoin_futures!Q274-bitcoin_futures!Q273)</f>
        <v>-2665</v>
      </c>
      <c r="Q270">
        <f t="shared" si="11"/>
        <v>-2555</v>
      </c>
    </row>
    <row r="271" spans="1:17">
      <c r="A271" t="str">
        <f>bitcoin_futures!A275</f>
        <v>09.01.2025</v>
      </c>
      <c r="M271" s="3">
        <f>(bitcoin_futures!P275-bitcoin_futures!P274)</f>
        <v>-2090</v>
      </c>
      <c r="N271">
        <f>(bitcoin_futures!Q275-bitcoin_futures!Q274)</f>
        <v>-2065</v>
      </c>
      <c r="Q271">
        <f t="shared" si="11"/>
        <v>-2090</v>
      </c>
    </row>
    <row r="272" spans="1:17">
      <c r="A272" t="str">
        <f>bitcoin_futures!A276</f>
        <v>10.01.2025</v>
      </c>
      <c r="M272" s="3">
        <f>(bitcoin_futures!P276-bitcoin_futures!P275)</f>
        <v>3070</v>
      </c>
      <c r="N272">
        <f>(bitcoin_futures!Q276-bitcoin_futures!Q275)</f>
        <v>3130</v>
      </c>
      <c r="Q272">
        <f t="shared" si="11"/>
        <v>3070</v>
      </c>
    </row>
    <row r="273" spans="1:17">
      <c r="A273" t="str">
        <f>bitcoin_futures!A277</f>
        <v>13.01.2025</v>
      </c>
      <c r="M273" s="3">
        <f>(bitcoin_futures!P277-bitcoin_futures!P276)</f>
        <v>-1305</v>
      </c>
      <c r="N273">
        <f>(bitcoin_futures!Q277-bitcoin_futures!Q276)</f>
        <v>-1430</v>
      </c>
      <c r="Q273">
        <f t="shared" si="11"/>
        <v>-1305</v>
      </c>
    </row>
    <row r="274" spans="1:17">
      <c r="A274" t="str">
        <f>bitcoin_futures!A278</f>
        <v>14.01.2025</v>
      </c>
      <c r="M274" s="3">
        <f>(bitcoin_futures!P278-bitcoin_futures!P277)</f>
        <v>3000</v>
      </c>
      <c r="N274">
        <f>(bitcoin_futures!Q278-bitcoin_futures!Q277)</f>
        <v>3080</v>
      </c>
      <c r="Q274">
        <f t="shared" si="11"/>
        <v>3000</v>
      </c>
    </row>
    <row r="275" spans="1:17">
      <c r="A275" t="str">
        <f>bitcoin_futures!A279</f>
        <v>15.01.2025</v>
      </c>
      <c r="M275" s="3">
        <f>(bitcoin_futures!P279-bitcoin_futures!P278)</f>
        <v>3155</v>
      </c>
      <c r="N275">
        <f>(bitcoin_futures!Q279-bitcoin_futures!Q278)</f>
        <v>3210</v>
      </c>
      <c r="Q275">
        <f t="shared" si="11"/>
        <v>3155</v>
      </c>
    </row>
    <row r="276" spans="1:17">
      <c r="A276" t="str">
        <f>bitcoin_futures!A280</f>
        <v>16.01.2025</v>
      </c>
      <c r="M276">
        <f>(bitcoin_futures!P280-bitcoin_futures!P279)</f>
        <v>640</v>
      </c>
      <c r="N276" s="3">
        <f>(bitcoin_futures!Q280-bitcoin_futures!Q279)</f>
        <v>645</v>
      </c>
      <c r="Q276">
        <f>N276</f>
        <v>645</v>
      </c>
    </row>
    <row r="277" spans="1:17">
      <c r="A277" t="str">
        <f>bitcoin_futures!A281</f>
        <v>17.01.2025</v>
      </c>
      <c r="M277">
        <f>(bitcoin_futures!P281-bitcoin_futures!P280)</f>
        <v>4580</v>
      </c>
      <c r="N277" s="3">
        <f>(bitcoin_futures!Q281-bitcoin_futures!Q280)</f>
        <v>4670</v>
      </c>
      <c r="Q277">
        <f>N277</f>
        <v>4670</v>
      </c>
    </row>
    <row r="278" spans="1:17">
      <c r="A278" t="str">
        <f>bitcoin_futures!A282</f>
        <v>20.01.2025</v>
      </c>
      <c r="M278">
        <f>(bitcoin_futures!P282-bitcoin_futures!P281)</f>
        <v>0</v>
      </c>
      <c r="N278" s="3">
        <f>(bitcoin_futures!Q282-bitcoin_futures!Q281)</f>
        <v>0</v>
      </c>
      <c r="Q278">
        <f>N278</f>
        <v>0</v>
      </c>
    </row>
    <row r="279" spans="1:17">
      <c r="A279" t="str">
        <f>bitcoin_futures!A283</f>
        <v>21.01.2025</v>
      </c>
      <c r="M279">
        <f>(bitcoin_futures!P283-bitcoin_futures!P282)</f>
        <v>1120</v>
      </c>
      <c r="N279" s="3">
        <f>(bitcoin_futures!Q283-bitcoin_futures!Q282)</f>
        <v>1055</v>
      </c>
      <c r="Q279">
        <f>N279</f>
        <v>1055</v>
      </c>
    </row>
    <row r="280" spans="1:17">
      <c r="A280" t="str">
        <f>bitcoin_futures!A284</f>
        <v>22.01.2025</v>
      </c>
      <c r="M280">
        <f>(bitcoin_futures!P284-bitcoin_futures!P283)</f>
        <v>-1970</v>
      </c>
      <c r="N280" s="3">
        <f>(bitcoin_futures!Q284-bitcoin_futures!Q283)</f>
        <v>-2000</v>
      </c>
      <c r="Q280">
        <f>N280</f>
        <v>-2000</v>
      </c>
    </row>
    <row r="281" spans="1:17">
      <c r="A281" t="str">
        <f>bitcoin_futures!A285</f>
        <v>23.01.2025</v>
      </c>
      <c r="N281" s="3">
        <f>(bitcoin_futures!Q285-bitcoin_futures!Q284)</f>
        <v>-1155</v>
      </c>
      <c r="Q281">
        <f t="shared" ref="Q281:Q297" si="12">N281</f>
        <v>-1155</v>
      </c>
    </row>
    <row r="282" spans="1:17">
      <c r="A282" t="str">
        <f>bitcoin_futures!A286</f>
        <v>24.01.2025</v>
      </c>
      <c r="N282" s="3">
        <f>(bitcoin_futures!Q286-bitcoin_futures!Q285)</f>
        <v>1765</v>
      </c>
      <c r="Q282">
        <f t="shared" si="12"/>
        <v>1765</v>
      </c>
    </row>
    <row r="283" spans="1:17">
      <c r="A283" t="str">
        <f>bitcoin_futures!A287</f>
        <v>27.01.2025</v>
      </c>
      <c r="N283" s="3">
        <f>(bitcoin_futures!Q287-bitcoin_futures!Q286)</f>
        <v>-3710</v>
      </c>
      <c r="Q283">
        <f t="shared" si="12"/>
        <v>-3710</v>
      </c>
    </row>
    <row r="284" spans="1:17">
      <c r="A284" t="str">
        <f>bitcoin_futures!A288</f>
        <v>28.01.2025</v>
      </c>
      <c r="N284" s="3">
        <f>(bitcoin_futures!Q288-bitcoin_futures!Q287)</f>
        <v>-235</v>
      </c>
      <c r="Q284">
        <f t="shared" si="12"/>
        <v>-235</v>
      </c>
    </row>
    <row r="285" spans="1:17">
      <c r="A285" t="str">
        <f>bitcoin_futures!A289</f>
        <v>29.01.2025</v>
      </c>
      <c r="N285" s="3">
        <f>(bitcoin_futures!Q289-bitcoin_futures!Q288)</f>
        <v>3135</v>
      </c>
      <c r="Q285">
        <f t="shared" si="12"/>
        <v>3135</v>
      </c>
    </row>
    <row r="286" spans="1:17">
      <c r="A286" t="str">
        <f>bitcoin_futures!A290</f>
        <v>30.01.2025</v>
      </c>
      <c r="N286" s="3">
        <f>(bitcoin_futures!Q290-bitcoin_futures!Q289)</f>
        <v>625</v>
      </c>
      <c r="Q286">
        <f t="shared" si="12"/>
        <v>625</v>
      </c>
    </row>
    <row r="287" spans="1:17">
      <c r="A287" t="str">
        <f>bitcoin_futures!A291</f>
        <v>31.01.2025</v>
      </c>
      <c r="N287" s="3">
        <f>(bitcoin_futures!Q291-bitcoin_futures!Q290)</f>
        <v>-3640</v>
      </c>
      <c r="Q287">
        <f t="shared" si="12"/>
        <v>-3640</v>
      </c>
    </row>
    <row r="288" spans="1:17">
      <c r="A288" t="str">
        <f>bitcoin_futures!A292</f>
        <v>03.02.2025</v>
      </c>
      <c r="N288" s="3">
        <f>(bitcoin_futures!Q292-bitcoin_futures!Q291)</f>
        <v>-130</v>
      </c>
      <c r="Q288">
        <f t="shared" si="12"/>
        <v>-130</v>
      </c>
    </row>
    <row r="289" spans="1:17">
      <c r="A289" t="str">
        <f>bitcoin_futures!A293</f>
        <v>04.02.2025</v>
      </c>
      <c r="N289" s="3">
        <f>(bitcoin_futures!Q293-bitcoin_futures!Q292)</f>
        <v>-2780</v>
      </c>
      <c r="Q289">
        <f t="shared" si="12"/>
        <v>-2780</v>
      </c>
    </row>
    <row r="290" spans="1:17">
      <c r="A290" t="str">
        <f>bitcoin_futures!A294</f>
        <v>05.02.2025</v>
      </c>
      <c r="N290" s="3">
        <f>(bitcoin_futures!Q294-bitcoin_futures!Q293)</f>
        <v>-1475</v>
      </c>
      <c r="Q290">
        <f t="shared" si="12"/>
        <v>-1475</v>
      </c>
    </row>
    <row r="291" spans="1:17">
      <c r="A291" t="str">
        <f>bitcoin_futures!A295</f>
        <v>06.02.2025</v>
      </c>
      <c r="N291" s="3">
        <f>(bitcoin_futures!Q295-bitcoin_futures!Q294)</f>
        <v>-425</v>
      </c>
      <c r="Q291">
        <f t="shared" si="12"/>
        <v>-425</v>
      </c>
    </row>
    <row r="292" spans="1:17">
      <c r="A292" t="str">
        <f>bitcoin_futures!A296</f>
        <v>07.02.2025</v>
      </c>
      <c r="N292" s="3">
        <f>(bitcoin_futures!Q296-bitcoin_futures!Q295)</f>
        <v>-1295</v>
      </c>
      <c r="Q292">
        <f t="shared" si="12"/>
        <v>-1295</v>
      </c>
    </row>
    <row r="293" spans="1:17">
      <c r="A293" t="str">
        <f>bitcoin_futures!A297</f>
        <v>10.02.2025</v>
      </c>
      <c r="N293" s="3">
        <f>(bitcoin_futures!Q297-bitcoin_futures!Q296)</f>
        <v>1690</v>
      </c>
      <c r="Q293">
        <f t="shared" si="12"/>
        <v>1690</v>
      </c>
    </row>
    <row r="294" spans="1:17">
      <c r="A294" t="str">
        <f>bitcoin_futures!A298</f>
        <v>11.02.2025</v>
      </c>
      <c r="N294" s="3">
        <f>(bitcoin_futures!Q298-bitcoin_futures!Q297)</f>
        <v>-2255</v>
      </c>
      <c r="Q294">
        <f t="shared" si="12"/>
        <v>-2255</v>
      </c>
    </row>
    <row r="295" spans="1:17">
      <c r="A295" t="str">
        <f>bitcoin_futures!A299</f>
        <v>12.02.2025</v>
      </c>
      <c r="N295" s="3">
        <f>(bitcoin_futures!Q299-bitcoin_futures!Q298)</f>
        <v>1970</v>
      </c>
      <c r="Q295">
        <f t="shared" si="12"/>
        <v>1970</v>
      </c>
    </row>
    <row r="296" spans="1:17">
      <c r="A296" t="str">
        <f>bitcoin_futures!A300</f>
        <v>13.02.2025</v>
      </c>
      <c r="N296" s="3">
        <f>(bitcoin_futures!Q300-bitcoin_futures!Q299)</f>
        <v>-885</v>
      </c>
      <c r="Q296">
        <f t="shared" si="12"/>
        <v>-885</v>
      </c>
    </row>
    <row r="297" spans="1:17">
      <c r="A297" t="str">
        <f>bitcoin_futures!A301</f>
        <v>14.02.2025</v>
      </c>
      <c r="N297" s="3">
        <f>(bitcoin_futures!Q301-bitcoin_futures!Q300)</f>
        <v>1045</v>
      </c>
      <c r="Q297">
        <f t="shared" si="12"/>
        <v>1045</v>
      </c>
    </row>
    <row r="298" spans="1:17">
      <c r="A298" t="str">
        <f>bitcoin_futures!A302</f>
        <v>17.02.2025</v>
      </c>
      <c r="O298" s="3">
        <f>(bitcoin_futures!R302-bitcoin_futures!R301)</f>
        <v>0</v>
      </c>
      <c r="Q298">
        <f>O298</f>
        <v>0</v>
      </c>
    </row>
    <row r="299" spans="1:17">
      <c r="A299" t="str">
        <f>bitcoin_futures!A303</f>
        <v>18.02.2025</v>
      </c>
      <c r="O299" s="3">
        <f>(bitcoin_futures!R303-bitcoin_futures!R302)</f>
        <v>-3610</v>
      </c>
      <c r="Q299">
        <f t="shared" ref="Q299:Q312" si="13">O299</f>
        <v>-3610</v>
      </c>
    </row>
    <row r="300" spans="1:17">
      <c r="A300" t="str">
        <f>bitcoin_futures!A304</f>
        <v>19.02.2025</v>
      </c>
      <c r="O300" s="3">
        <f>(bitcoin_futures!R304-bitcoin_futures!R303)</f>
        <v>2260</v>
      </c>
      <c r="Q300">
        <f t="shared" si="13"/>
        <v>2260</v>
      </c>
    </row>
    <row r="301" spans="1:17">
      <c r="A301" t="str">
        <f>bitcoin_futures!A305</f>
        <v>20.02.2025</v>
      </c>
      <c r="O301" s="3">
        <f>(bitcoin_futures!R305-bitcoin_futures!R304)</f>
        <v>2415</v>
      </c>
      <c r="Q301">
        <f t="shared" si="13"/>
        <v>2415</v>
      </c>
    </row>
    <row r="302" spans="1:17">
      <c r="A302" t="str">
        <f>bitcoin_futures!A306</f>
        <v>21.02.2025</v>
      </c>
      <c r="O302" s="3">
        <f>(bitcoin_futures!R306-bitcoin_futures!R305)</f>
        <v>-4130</v>
      </c>
      <c r="Q302">
        <f t="shared" si="13"/>
        <v>-4130</v>
      </c>
    </row>
    <row r="303" spans="1:17">
      <c r="A303" t="str">
        <f>bitcoin_futures!A307</f>
        <v>24.02.2025</v>
      </c>
      <c r="O303" s="3">
        <f>(bitcoin_futures!R307-bitcoin_futures!R306)</f>
        <v>-765</v>
      </c>
      <c r="Q303">
        <f t="shared" si="13"/>
        <v>-765</v>
      </c>
    </row>
    <row r="304" spans="1:17">
      <c r="A304" t="str">
        <f>bitcoin_futures!A308</f>
        <v>25.02.2025</v>
      </c>
      <c r="O304" s="3">
        <f>(bitcoin_futures!R308-bitcoin_futures!R307)</f>
        <v>-6065</v>
      </c>
      <c r="Q304">
        <f t="shared" si="13"/>
        <v>-6065</v>
      </c>
    </row>
    <row r="305" spans="1:17">
      <c r="A305" t="str">
        <f>bitcoin_futures!A309</f>
        <v>26.02.2025</v>
      </c>
      <c r="O305" s="3">
        <f>(bitcoin_futures!R309-bitcoin_futures!R308)</f>
        <v>-3680</v>
      </c>
      <c r="Q305">
        <f t="shared" si="13"/>
        <v>-3680</v>
      </c>
    </row>
    <row r="306" spans="1:17">
      <c r="A306" t="str">
        <f>bitcoin_futures!A310</f>
        <v>27.02.2025</v>
      </c>
      <c r="O306" s="3">
        <f>(bitcoin_futures!R310-bitcoin_futures!R309)</f>
        <v>-960</v>
      </c>
      <c r="Q306">
        <f t="shared" si="13"/>
        <v>-960</v>
      </c>
    </row>
    <row r="307" spans="1:17">
      <c r="A307" t="str">
        <f>bitcoin_futures!A311</f>
        <v>28.02.2025</v>
      </c>
      <c r="O307" s="3">
        <f>(bitcoin_futures!R311-bitcoin_futures!R310)</f>
        <v>825</v>
      </c>
      <c r="Q307">
        <f t="shared" si="13"/>
        <v>825</v>
      </c>
    </row>
    <row r="308" spans="1:17">
      <c r="A308" t="str">
        <f>bitcoin_futures!A312</f>
        <v>03.03.2025</v>
      </c>
      <c r="O308" s="3">
        <f>(bitcoin_futures!R312-bitcoin_futures!R311)</f>
        <v>1665</v>
      </c>
      <c r="Q308">
        <f t="shared" si="13"/>
        <v>1665</v>
      </c>
    </row>
    <row r="309" spans="1:17">
      <c r="A309" t="str">
        <f>bitcoin_futures!A313</f>
        <v>04.03.2025</v>
      </c>
      <c r="O309" s="3">
        <f>(bitcoin_futures!R313-bitcoin_futures!R312)</f>
        <v>1015</v>
      </c>
      <c r="Q309">
        <f t="shared" si="13"/>
        <v>1015</v>
      </c>
    </row>
    <row r="310" spans="1:17">
      <c r="A310" t="str">
        <f>bitcoin_futures!A314</f>
        <v>05.03.2025</v>
      </c>
      <c r="O310" s="3">
        <f>(bitcoin_futures!R314-bitcoin_futures!R313)</f>
        <v>3605</v>
      </c>
      <c r="Q310">
        <f t="shared" si="13"/>
        <v>3605</v>
      </c>
    </row>
    <row r="311" spans="1:17">
      <c r="A311" t="str">
        <f>bitcoin_futures!A315</f>
        <v>06.03.2025</v>
      </c>
      <c r="O311" s="3">
        <f>(bitcoin_futures!R315-bitcoin_futures!R314)</f>
        <v>-1475</v>
      </c>
      <c r="Q311">
        <f t="shared" si="13"/>
        <v>-1475</v>
      </c>
    </row>
    <row r="312" spans="1:17">
      <c r="A312" t="str">
        <f>bitcoin_futures!A316</f>
        <v>07.03.2025</v>
      </c>
      <c r="O312" s="3">
        <f>(bitcoin_futures!R316-bitcoin_futures!R315)</f>
        <v>0</v>
      </c>
      <c r="Q312">
        <f t="shared" si="13"/>
        <v>0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074-4A9D-4D22-9AD3-1FED75EB4BB2}">
  <dimension ref="A1:W316"/>
  <sheetViews>
    <sheetView workbookViewId="0">
      <pane xSplit="1" topLeftCell="T1" activePane="topRight" state="frozen"/>
      <selection activeCell="A68" sqref="A68"/>
      <selection pane="topRight" activeCell="C14" sqref="C14"/>
    </sheetView>
  </sheetViews>
  <sheetFormatPr defaultRowHeight="14"/>
  <cols>
    <col min="1" max="1" width="10.6640625" customWidth="1"/>
    <col min="2" max="2" width="22.08203125" customWidth="1"/>
    <col min="3" max="5" width="10.6640625" customWidth="1"/>
    <col min="6" max="6" width="21.83203125" customWidth="1"/>
    <col min="7" max="10" width="10.6640625" customWidth="1"/>
    <col min="11" max="11" width="13.1640625" customWidth="1"/>
    <col min="12" max="19" width="10.6640625" customWidth="1"/>
    <col min="20" max="20" width="14" customWidth="1"/>
    <col min="21" max="1024" width="10.6640625" customWidth="1"/>
  </cols>
  <sheetData>
    <row r="1" spans="1:23">
      <c r="B1" t="s">
        <v>325</v>
      </c>
      <c r="D1" s="10" t="s">
        <v>326</v>
      </c>
      <c r="E1" s="10"/>
      <c r="F1" s="10"/>
    </row>
    <row r="2" spans="1:23">
      <c r="A2" t="str">
        <f>bitcoin_futures!A6</f>
        <v>Dates</v>
      </c>
      <c r="B2" t="s">
        <v>327</v>
      </c>
      <c r="D2" t="s">
        <v>328</v>
      </c>
      <c r="E2" t="s">
        <v>322</v>
      </c>
      <c r="F2" t="s">
        <v>329</v>
      </c>
    </row>
    <row r="3" spans="1:23">
      <c r="A3" t="str">
        <f>bitcoin_futures!A7</f>
        <v>01.01.2024</v>
      </c>
      <c r="F3" t="s">
        <v>330</v>
      </c>
      <c r="I3" t="s">
        <v>331</v>
      </c>
      <c r="J3" t="s">
        <v>332</v>
      </c>
      <c r="K3" t="s">
        <v>333</v>
      </c>
      <c r="M3" t="s">
        <v>334</v>
      </c>
      <c r="O3" t="s">
        <v>335</v>
      </c>
      <c r="P3" t="s">
        <v>336</v>
      </c>
      <c r="Q3" s="5" t="s">
        <v>337</v>
      </c>
      <c r="R3" t="s">
        <v>338</v>
      </c>
      <c r="S3" t="s">
        <v>339</v>
      </c>
    </row>
    <row r="4" spans="1:23">
      <c r="A4" t="str">
        <f>bitcoin_futures!A8</f>
        <v>02.01.2024</v>
      </c>
      <c r="F4">
        <v>0.5</v>
      </c>
      <c r="Q4" s="5" t="s">
        <v>340</v>
      </c>
    </row>
    <row r="5" spans="1:23">
      <c r="A5" t="str">
        <f>bitcoin_futures!A9</f>
        <v>03.01.2024</v>
      </c>
      <c r="Q5" s="5" t="s">
        <v>341</v>
      </c>
    </row>
    <row r="6" spans="1:23">
      <c r="A6" t="str">
        <f>bitcoin_futures!A10</f>
        <v>04.01.2024</v>
      </c>
      <c r="Q6" s="5" t="s">
        <v>342</v>
      </c>
    </row>
    <row r="7" spans="1:23">
      <c r="A7" t="str">
        <f>bitcoin_futures!A11</f>
        <v>05.01.2024</v>
      </c>
    </row>
    <row r="8" spans="1:23">
      <c r="A8" t="str">
        <f>bitcoin_futures!A12</f>
        <v>08.01.2024</v>
      </c>
      <c r="T8" t="s">
        <v>343</v>
      </c>
      <c r="U8">
        <f>((AVERAGE(R14:R311)+1) ^ 252)-1</f>
        <v>5.4883099784222233E-2</v>
      </c>
      <c r="W8">
        <f>((AVERAGE(U14:U311)+1) ^ 252)-1</f>
        <v>0.1040484652150393</v>
      </c>
    </row>
    <row r="9" spans="1:23">
      <c r="A9" t="str">
        <f>bitcoin_futures!A13</f>
        <v>09.01.2024</v>
      </c>
      <c r="T9" t="s">
        <v>344</v>
      </c>
      <c r="U9">
        <f>AVERAGE(S14:S311)/_xlfn.STDEV.S(R14:R311)*SQRT(252)</f>
        <v>0.73563292471461339</v>
      </c>
    </row>
    <row r="10" spans="1:23">
      <c r="A10" t="str">
        <f>bitcoin_futures!A14</f>
        <v>10.01.2024</v>
      </c>
    </row>
    <row r="11" spans="1:23">
      <c r="A11" t="str">
        <f>bitcoin_futures!A15</f>
        <v>11.01.2024</v>
      </c>
      <c r="B11">
        <f>ROUND(bitcoin_futures!D15/bitcoin_futures!B15, 0)</f>
        <v>1752</v>
      </c>
    </row>
    <row r="12" spans="1:23">
      <c r="A12" t="str">
        <f>bitcoin_futures!A16</f>
        <v>12.01.2024</v>
      </c>
      <c r="B12">
        <f>ROUND(bitcoin_futures!D16/bitcoin_futures!B16, 0)</f>
        <v>1753</v>
      </c>
    </row>
    <row r="13" spans="1:23" s="3" customFormat="1">
      <c r="A13" s="3" t="str">
        <f>bitcoin_futures!A17</f>
        <v>15.01.2024</v>
      </c>
      <c r="B13">
        <f>ROUND(bitcoin_futures!D17/bitcoin_futures!B17, 0)</f>
        <v>1720</v>
      </c>
      <c r="C13" s="3">
        <f>B13</f>
        <v>1720</v>
      </c>
      <c r="D13" s="3">
        <f>B13*bitcoin_futures!B17</f>
        <v>42948.4</v>
      </c>
      <c r="E13" s="3">
        <f>'Future Returns'!S13</f>
        <v>21965</v>
      </c>
      <c r="F13" s="3">
        <f>'Future Returns'!S13*F$4</f>
        <v>10982.5</v>
      </c>
      <c r="J13">
        <f>C13*bitcoin_futures!B17</f>
        <v>42948.4</v>
      </c>
      <c r="M13"/>
      <c r="O13">
        <f t="shared" ref="O13:O76" si="0">J13+E13+F13</f>
        <v>75895.899999999994</v>
      </c>
    </row>
    <row r="14" spans="1:23">
      <c r="A14" t="str">
        <f>bitcoin_futures!A18</f>
        <v>16.01.2024</v>
      </c>
      <c r="B14">
        <f>ROUND(bitcoin_futures!D18/bitcoin_futures!B18, 0)</f>
        <v>1748</v>
      </c>
      <c r="C14">
        <f t="shared" ref="C14:E35" si="1">C$13</f>
        <v>1720</v>
      </c>
      <c r="D14">
        <f t="shared" si="1"/>
        <v>42948.4</v>
      </c>
      <c r="E14">
        <f t="shared" si="1"/>
        <v>21965</v>
      </c>
      <c r="F14">
        <f>'Future Returns'!S14*F$4</f>
        <v>10982.5</v>
      </c>
      <c r="I14">
        <f>(C14-C13)*bitcoin_futures!B18 + F14-F13</f>
        <v>0</v>
      </c>
      <c r="J14">
        <f>C14*bitcoin_futures!B18</f>
        <v>42518.400000000001</v>
      </c>
      <c r="K14">
        <f>J14-J13-I14</f>
        <v>-430</v>
      </c>
      <c r="M14">
        <f>-'Future CF'!Q14</f>
        <v>310</v>
      </c>
      <c r="O14">
        <f>J14+E14+F14</f>
        <v>75465.899999999994</v>
      </c>
      <c r="P14">
        <f>K14+M14</f>
        <v>-120</v>
      </c>
      <c r="Q14">
        <f t="shared" ref="Q14:Q77" si="2">O14-O13-K14</f>
        <v>0</v>
      </c>
      <c r="R14">
        <f>P14/O14</f>
        <v>-1.5901221611350294E-3</v>
      </c>
      <c r="S14">
        <f>R14-(bitcoin_futures!S18/100/360)</f>
        <v>-1.7398999389128071E-3</v>
      </c>
      <c r="U14">
        <f>-'Future Returns'!Q14+Compare_IBIT_to_BTC!B13</f>
        <v>-2.9553333337587629E-3</v>
      </c>
    </row>
    <row r="15" spans="1:23">
      <c r="A15" t="str">
        <f>bitcoin_futures!A19</f>
        <v>17.01.2024</v>
      </c>
      <c r="B15">
        <f>ROUND(bitcoin_futures!D19/bitcoin_futures!B19, 0)</f>
        <v>1748</v>
      </c>
      <c r="C15">
        <f t="shared" si="1"/>
        <v>1720</v>
      </c>
      <c r="D15">
        <f t="shared" si="1"/>
        <v>42948.4</v>
      </c>
      <c r="E15">
        <f t="shared" si="1"/>
        <v>21965</v>
      </c>
      <c r="F15">
        <f>'Future Returns'!S15*F$4</f>
        <v>10905</v>
      </c>
      <c r="I15">
        <f>(C15-C14)*bitcoin_futures!B19</f>
        <v>0</v>
      </c>
      <c r="J15">
        <f>C15*bitcoin_futures!B19</f>
        <v>41985.2</v>
      </c>
      <c r="K15">
        <f t="shared" ref="K15:K77" si="3">J15-J14-I15</f>
        <v>-533.20000000000437</v>
      </c>
      <c r="M15">
        <f>-'Future CF'!Q15</f>
        <v>440</v>
      </c>
      <c r="O15">
        <f t="shared" si="0"/>
        <v>74855.199999999997</v>
      </c>
      <c r="P15">
        <f>K15+M15</f>
        <v>-93.200000000004366</v>
      </c>
      <c r="Q15">
        <f>O15-O14-K15</f>
        <v>-77.499999999992724</v>
      </c>
      <c r="R15">
        <f>P15/O15</f>
        <v>-1.245070482745412E-3</v>
      </c>
      <c r="S15">
        <f>R15-(bitcoin_futures!S19/100/360)</f>
        <v>-1.3946538160787454E-3</v>
      </c>
      <c r="U15">
        <f>-'Future Returns'!Q15+Compare_IBIT_to_BTC!B14</f>
        <v>-2.4533370725995842E-3</v>
      </c>
    </row>
    <row r="16" spans="1:23">
      <c r="A16" t="str">
        <f>bitcoin_futures!A20</f>
        <v>18.01.2024</v>
      </c>
      <c r="B16">
        <f>ROUND(bitcoin_futures!D20/bitcoin_futures!B20, 0)</f>
        <v>1754</v>
      </c>
      <c r="C16">
        <f t="shared" si="1"/>
        <v>1720</v>
      </c>
      <c r="D16">
        <f t="shared" si="1"/>
        <v>42948.4</v>
      </c>
      <c r="E16">
        <f t="shared" si="1"/>
        <v>21965</v>
      </c>
      <c r="F16">
        <f>'Future Returns'!S16*F$4</f>
        <v>10795</v>
      </c>
      <c r="I16">
        <f>(C16-C15)*bitcoin_futures!B20</f>
        <v>0</v>
      </c>
      <c r="J16">
        <f>C16*bitcoin_futures!B20</f>
        <v>40144.800000000003</v>
      </c>
      <c r="K16">
        <f>J16-J15-I16</f>
        <v>-1840.3999999999942</v>
      </c>
      <c r="M16">
        <f>-'Future CF'!Q16</f>
        <v>1955</v>
      </c>
      <c r="O16">
        <f t="shared" si="0"/>
        <v>72904.800000000003</v>
      </c>
      <c r="P16">
        <f t="shared" ref="P16:P77" si="4">K16+M16</f>
        <v>114.60000000000582</v>
      </c>
      <c r="Q16">
        <f>O16-O15-K16</f>
        <v>-110</v>
      </c>
      <c r="R16">
        <f t="shared" ref="R16:R77" si="5">P16/O16</f>
        <v>1.5719129604635884E-3</v>
      </c>
      <c r="S16">
        <f>R16-(bitcoin_futures!S20/100/360)</f>
        <v>1.4230240715746995E-3</v>
      </c>
      <c r="U16">
        <f>-'Future Returns'!Q16+Compare_IBIT_to_BTC!B15</f>
        <v>1.4410964913695382E-3</v>
      </c>
    </row>
    <row r="17" spans="1:21">
      <c r="A17" t="str">
        <f>bitcoin_futures!A21</f>
        <v>19.01.2024</v>
      </c>
      <c r="B17">
        <f>ROUND(bitcoin_futures!D21/bitcoin_futures!B21, 0)</f>
        <v>1760</v>
      </c>
      <c r="C17">
        <f t="shared" si="1"/>
        <v>1720</v>
      </c>
      <c r="D17">
        <f t="shared" si="1"/>
        <v>42948.4</v>
      </c>
      <c r="E17">
        <f t="shared" si="1"/>
        <v>21965</v>
      </c>
      <c r="F17">
        <f>'Future Returns'!S17*F$4</f>
        <v>10306.25</v>
      </c>
      <c r="I17">
        <f>(C17-C16)*bitcoin_futures!B21</f>
        <v>0</v>
      </c>
      <c r="J17">
        <f>C17*bitcoin_futures!B21</f>
        <v>40936</v>
      </c>
      <c r="K17">
        <f t="shared" si="3"/>
        <v>791.19999999999709</v>
      </c>
      <c r="M17">
        <f>-'Future CF'!Q17</f>
        <v>-710</v>
      </c>
      <c r="O17">
        <f t="shared" si="0"/>
        <v>73207.25</v>
      </c>
      <c r="P17">
        <f t="shared" si="4"/>
        <v>81.19999999999709</v>
      </c>
      <c r="Q17">
        <f t="shared" si="2"/>
        <v>-488.75</v>
      </c>
      <c r="R17">
        <f t="shared" si="5"/>
        <v>1.1091797602013065E-3</v>
      </c>
      <c r="S17">
        <f>R17-(bitcoin_futures!S21/100/360)</f>
        <v>9.6042976020130648E-4</v>
      </c>
      <c r="U17">
        <f>-'Future Returns'!Q17+Compare_IBIT_to_BTC!B16</f>
        <v>2.4860955433508129E-3</v>
      </c>
    </row>
    <row r="18" spans="1:21">
      <c r="A18" t="str">
        <f>bitcoin_futures!A22</f>
        <v>22.01.2024</v>
      </c>
      <c r="B18">
        <f>ROUND(bitcoin_futures!D22/bitcoin_futures!B22, 0)</f>
        <v>1748</v>
      </c>
      <c r="C18">
        <f t="shared" si="1"/>
        <v>1720</v>
      </c>
      <c r="D18">
        <f t="shared" si="1"/>
        <v>42948.4</v>
      </c>
      <c r="E18">
        <f t="shared" si="1"/>
        <v>21965</v>
      </c>
      <c r="F18">
        <f>'Future Returns'!S18*F$4</f>
        <v>10483.75</v>
      </c>
      <c r="I18">
        <f>(C18-C17)*bitcoin_futures!B22</f>
        <v>0</v>
      </c>
      <c r="J18">
        <f>C18*bitcoin_futures!B22</f>
        <v>39474</v>
      </c>
      <c r="K18">
        <f t="shared" si="3"/>
        <v>-1462</v>
      </c>
      <c r="M18">
        <f>-'Future CF'!Q18</f>
        <v>1450</v>
      </c>
      <c r="O18">
        <f t="shared" si="0"/>
        <v>71922.75</v>
      </c>
      <c r="P18">
        <f t="shared" si="4"/>
        <v>-12</v>
      </c>
      <c r="Q18">
        <f t="shared" si="2"/>
        <v>177.5</v>
      </c>
      <c r="R18">
        <f t="shared" si="5"/>
        <v>-1.6684567817554252E-4</v>
      </c>
      <c r="S18">
        <f>R18-(bitcoin_futures!S22/100/360)</f>
        <v>-3.1640123373109807E-4</v>
      </c>
      <c r="U18">
        <f>-'Future Returns'!Q18+Compare_IBIT_to_BTC!B17</f>
        <v>-1.1369636682621656E-3</v>
      </c>
    </row>
    <row r="19" spans="1:21">
      <c r="A19" t="str">
        <f>bitcoin_futures!A23</f>
        <v>23.01.2024</v>
      </c>
      <c r="B19">
        <f>ROUND(bitcoin_futures!D23/bitcoin_futures!B23, 0)</f>
        <v>1758</v>
      </c>
      <c r="C19">
        <f t="shared" si="1"/>
        <v>1720</v>
      </c>
      <c r="D19">
        <f t="shared" si="1"/>
        <v>42948.4</v>
      </c>
      <c r="E19">
        <f t="shared" si="1"/>
        <v>21965</v>
      </c>
      <c r="F19">
        <f>'Future Returns'!S19*F$4</f>
        <v>10121.25</v>
      </c>
      <c r="I19">
        <f>(C19-C18)*bitcoin_futures!B23</f>
        <v>0</v>
      </c>
      <c r="J19">
        <f>C19*bitcoin_futures!B23</f>
        <v>38390.400000000001</v>
      </c>
      <c r="K19">
        <f>J19-J18-I19</f>
        <v>-1083.5999999999985</v>
      </c>
      <c r="M19">
        <f>-'Future CF'!Q19</f>
        <v>925</v>
      </c>
      <c r="O19">
        <f t="shared" si="0"/>
        <v>70476.649999999994</v>
      </c>
      <c r="P19">
        <f t="shared" si="4"/>
        <v>-158.59999999999854</v>
      </c>
      <c r="Q19">
        <f t="shared" si="2"/>
        <v>-362.50000000000728</v>
      </c>
      <c r="R19">
        <f t="shared" si="5"/>
        <v>-2.250390732249597E-3</v>
      </c>
      <c r="S19">
        <f>R19-(bitcoin_futures!S23/100/360)</f>
        <v>-2.3996685100273747E-3</v>
      </c>
      <c r="U19">
        <f>-'Future Returns'!Q19+Compare_IBIT_to_BTC!B18</f>
        <v>-4.6030120088049603E-3</v>
      </c>
    </row>
    <row r="20" spans="1:21">
      <c r="A20" t="str">
        <f>bitcoin_futures!A24</f>
        <v>24.01.2024</v>
      </c>
      <c r="B20">
        <f>ROUND(bitcoin_futures!D24/bitcoin_futures!B24, 0)</f>
        <v>1760</v>
      </c>
      <c r="C20">
        <f t="shared" si="1"/>
        <v>1720</v>
      </c>
      <c r="D20">
        <f t="shared" si="1"/>
        <v>42948.4</v>
      </c>
      <c r="E20">
        <f t="shared" si="1"/>
        <v>21965</v>
      </c>
      <c r="F20">
        <f>'Future Returns'!S20*F$4</f>
        <v>9890</v>
      </c>
      <c r="I20">
        <f>(C20-C19)*bitcoin_futures!B24</f>
        <v>0</v>
      </c>
      <c r="J20">
        <f>C20*bitcoin_futures!B24</f>
        <v>38872</v>
      </c>
      <c r="K20">
        <f t="shared" si="3"/>
        <v>481.59999999999854</v>
      </c>
      <c r="M20">
        <f>-'Future CF'!Q20</f>
        <v>-405</v>
      </c>
      <c r="O20">
        <f t="shared" si="0"/>
        <v>70727</v>
      </c>
      <c r="P20">
        <f t="shared" si="4"/>
        <v>76.599999999998545</v>
      </c>
      <c r="Q20">
        <f t="shared" si="2"/>
        <v>-231.24999999999272</v>
      </c>
      <c r="R20">
        <f t="shared" si="5"/>
        <v>1.0830375952606294E-3</v>
      </c>
      <c r="S20">
        <f>R20-(bitcoin_futures!S24/100/360)</f>
        <v>9.3403759526062939E-4</v>
      </c>
      <c r="U20">
        <f>-'Future Returns'!Q20+Compare_IBIT_to_BTC!B19</f>
        <v>2.3071891161196602E-3</v>
      </c>
    </row>
    <row r="21" spans="1:21">
      <c r="A21" t="str">
        <f>bitcoin_futures!A25</f>
        <v>25.01.2024</v>
      </c>
      <c r="B21">
        <f>ROUND(bitcoin_futures!D25/bitcoin_futures!B25, 0)</f>
        <v>1750</v>
      </c>
      <c r="C21">
        <f t="shared" si="1"/>
        <v>1720</v>
      </c>
      <c r="D21">
        <f t="shared" si="1"/>
        <v>42948.4</v>
      </c>
      <c r="E21">
        <f t="shared" si="1"/>
        <v>21965</v>
      </c>
      <c r="F21">
        <f>'Future Returns'!S21*F$4</f>
        <v>9991.25</v>
      </c>
      <c r="I21">
        <f>(C21-C20)*bitcoin_futures!B25</f>
        <v>0</v>
      </c>
      <c r="J21">
        <f>C21*bitcoin_futures!B25</f>
        <v>39147.200000000004</v>
      </c>
      <c r="K21">
        <f t="shared" si="3"/>
        <v>275.20000000000437</v>
      </c>
      <c r="M21">
        <f>-'Future CF'!Q21</f>
        <v>-60</v>
      </c>
      <c r="O21">
        <f t="shared" si="0"/>
        <v>71103.450000000012</v>
      </c>
      <c r="P21">
        <f t="shared" si="4"/>
        <v>215.20000000000437</v>
      </c>
      <c r="Q21">
        <f t="shared" si="2"/>
        <v>101.25000000000728</v>
      </c>
      <c r="R21">
        <f t="shared" si="5"/>
        <v>3.0265760662809517E-3</v>
      </c>
      <c r="S21">
        <f>R21-(bitcoin_futures!S25/100/360)</f>
        <v>2.8775482885031738E-3</v>
      </c>
      <c r="U21">
        <f>-'Future Returns'!Q21+Compare_IBIT_to_BTC!B20</f>
        <v>5.5783323682558582E-3</v>
      </c>
    </row>
    <row r="22" spans="1:21">
      <c r="A22" t="str">
        <f>bitcoin_futures!A26</f>
        <v>26.01.2024</v>
      </c>
      <c r="B22">
        <f>ROUND(bitcoin_futures!D26/bitcoin_futures!B26, 0)</f>
        <v>1751</v>
      </c>
      <c r="C22">
        <f t="shared" si="1"/>
        <v>1720</v>
      </c>
      <c r="D22">
        <f t="shared" si="1"/>
        <v>42948.4</v>
      </c>
      <c r="E22">
        <f t="shared" si="1"/>
        <v>21965</v>
      </c>
      <c r="F22">
        <f>'Future Returns'!S22*F$4</f>
        <v>10006.25</v>
      </c>
      <c r="I22">
        <f>(C22-C21)*bitcoin_futures!B26</f>
        <v>0</v>
      </c>
      <c r="J22">
        <f>C22*bitcoin_futures!B26</f>
        <v>41262.799999999996</v>
      </c>
      <c r="K22">
        <f t="shared" si="3"/>
        <v>2115.5999999999913</v>
      </c>
      <c r="M22">
        <f>-'Future CF'!Q22</f>
        <v>-2365</v>
      </c>
      <c r="O22">
        <f t="shared" si="0"/>
        <v>73234.049999999988</v>
      </c>
      <c r="P22">
        <f t="shared" si="4"/>
        <v>-249.40000000000873</v>
      </c>
      <c r="Q22">
        <f t="shared" si="2"/>
        <v>14.999999999985448</v>
      </c>
      <c r="R22">
        <f t="shared" si="5"/>
        <v>-3.4055197001942234E-3</v>
      </c>
      <c r="S22">
        <f>R22-(bitcoin_futures!S26/100/360)</f>
        <v>-3.5546308113053346E-3</v>
      </c>
      <c r="U22">
        <f>-'Future Returns'!Q22+Compare_IBIT_to_BTC!B21</f>
        <v>-5.045890694414551E-3</v>
      </c>
    </row>
    <row r="23" spans="1:21">
      <c r="A23" t="str">
        <f>bitcoin_futures!A27</f>
        <v>29.01.2024</v>
      </c>
      <c r="B23">
        <f>ROUND(bitcoin_futures!D27/bitcoin_futures!B27, 0)</f>
        <v>1747</v>
      </c>
      <c r="C23">
        <f t="shared" si="1"/>
        <v>1720</v>
      </c>
      <c r="D23">
        <f t="shared" si="1"/>
        <v>42948.4</v>
      </c>
      <c r="E23">
        <f t="shared" si="1"/>
        <v>21965</v>
      </c>
      <c r="F23">
        <f>'Future Returns'!S23*F$4</f>
        <v>10597.5</v>
      </c>
      <c r="I23">
        <f>(C23-C22)*bitcoin_futures!B27</f>
        <v>0</v>
      </c>
      <c r="J23">
        <f>C23*bitcoin_futures!B27</f>
        <v>42432.4</v>
      </c>
      <c r="K23">
        <f t="shared" si="3"/>
        <v>1169.6000000000058</v>
      </c>
      <c r="M23">
        <f>-'Future CF'!Q23</f>
        <v>-1140</v>
      </c>
      <c r="O23">
        <f t="shared" si="0"/>
        <v>74994.899999999994</v>
      </c>
      <c r="P23">
        <f t="shared" si="4"/>
        <v>29.600000000005821</v>
      </c>
      <c r="Q23">
        <f t="shared" si="2"/>
        <v>591.25</v>
      </c>
      <c r="R23">
        <f t="shared" si="5"/>
        <v>3.946935058251404E-4</v>
      </c>
      <c r="S23">
        <f>R23-(bitcoin_futures!S27/100/360)</f>
        <v>2.4527683915847372E-4</v>
      </c>
      <c r="U23">
        <f>-'Future Returns'!Q23+Compare_IBIT_to_BTC!B22</f>
        <v>1.4520086365309888E-3</v>
      </c>
    </row>
    <row r="24" spans="1:21">
      <c r="A24" t="str">
        <f>bitcoin_futures!A28</f>
        <v>30.01.2024</v>
      </c>
      <c r="B24">
        <f>ROUND(bitcoin_futures!D28/bitcoin_futures!B28, 0)</f>
        <v>1753</v>
      </c>
      <c r="C24">
        <f t="shared" si="1"/>
        <v>1720</v>
      </c>
      <c r="D24">
        <f t="shared" si="1"/>
        <v>42948.4</v>
      </c>
      <c r="E24">
        <f t="shared" si="1"/>
        <v>21965</v>
      </c>
      <c r="F24">
        <f>'Future Returns'!S24*F$4</f>
        <v>10882.5</v>
      </c>
      <c r="I24">
        <f>(C24-C23)*bitcoin_futures!B28</f>
        <v>0</v>
      </c>
      <c r="J24">
        <f>C24*bitcoin_futures!B28</f>
        <v>42793.599999999999</v>
      </c>
      <c r="K24">
        <f t="shared" si="3"/>
        <v>361.19999999999709</v>
      </c>
      <c r="M24">
        <f>-'Future CF'!Q24</f>
        <v>-360</v>
      </c>
      <c r="O24">
        <f t="shared" si="0"/>
        <v>75641.100000000006</v>
      </c>
      <c r="P24">
        <f t="shared" si="4"/>
        <v>1.1999999999970896</v>
      </c>
      <c r="Q24">
        <f t="shared" si="2"/>
        <v>285.00000000001455</v>
      </c>
      <c r="R24">
        <f t="shared" si="5"/>
        <v>1.586439118411934E-5</v>
      </c>
      <c r="S24">
        <f>R24-(bitcoin_futures!S28/100/360)</f>
        <v>-1.3333005326032513E-4</v>
      </c>
      <c r="U24">
        <f>-'Future Returns'!Q24+Compare_IBIT_to_BTC!B23</f>
        <v>2.4220468279137312E-4</v>
      </c>
    </row>
    <row r="25" spans="1:21">
      <c r="A25" t="str">
        <f>bitcoin_futures!A29</f>
        <v>31.01.2024</v>
      </c>
      <c r="B25">
        <f>ROUND(bitcoin_futures!D29/bitcoin_futures!B29, 0)</f>
        <v>1763</v>
      </c>
      <c r="C25">
        <f t="shared" si="1"/>
        <v>1720</v>
      </c>
      <c r="D25">
        <f t="shared" si="1"/>
        <v>42948.4</v>
      </c>
      <c r="E25">
        <f t="shared" si="1"/>
        <v>21965</v>
      </c>
      <c r="F25">
        <f>'Future Returns'!S25*F$4</f>
        <v>10972.5</v>
      </c>
      <c r="I25">
        <f>(C25-C24)*bitcoin_futures!B29</f>
        <v>0</v>
      </c>
      <c r="J25">
        <f>C25*bitcoin_futures!B29</f>
        <v>41796</v>
      </c>
      <c r="K25">
        <f t="shared" si="3"/>
        <v>-997.59999999999854</v>
      </c>
      <c r="M25">
        <f>-'Future CF'!Q25</f>
        <v>1075</v>
      </c>
      <c r="O25">
        <f t="shared" si="0"/>
        <v>74733.5</v>
      </c>
      <c r="P25">
        <f t="shared" si="4"/>
        <v>77.400000000001455</v>
      </c>
      <c r="Q25">
        <f t="shared" si="2"/>
        <v>89.999999999992724</v>
      </c>
      <c r="R25">
        <f t="shared" si="5"/>
        <v>1.0356801166812935E-3</v>
      </c>
      <c r="S25">
        <f>R25-(bitcoin_futures!S29/100/360)</f>
        <v>8.8645789445907126E-4</v>
      </c>
      <c r="U25">
        <f>-'Future Returns'!Q25+Compare_IBIT_to_BTC!B24</f>
        <v>1.1811537027310234E-3</v>
      </c>
    </row>
    <row r="26" spans="1:21">
      <c r="A26" t="str">
        <f>bitcoin_futures!A30</f>
        <v>01.02.2024</v>
      </c>
      <c r="B26">
        <f>ROUND(bitcoin_futures!D30/bitcoin_futures!B30, 0)</f>
        <v>1755</v>
      </c>
      <c r="C26">
        <f t="shared" si="1"/>
        <v>1720</v>
      </c>
      <c r="D26">
        <f t="shared" si="1"/>
        <v>42948.4</v>
      </c>
      <c r="E26">
        <f t="shared" si="1"/>
        <v>21965</v>
      </c>
      <c r="F26">
        <f>'Future Returns'!S26*F$4</f>
        <v>10703.75</v>
      </c>
      <c r="I26">
        <f>(C26-C25)*bitcoin_futures!B30</f>
        <v>0</v>
      </c>
      <c r="J26">
        <f>C26*bitcoin_futures!B30</f>
        <v>42208.799999999996</v>
      </c>
      <c r="K26">
        <f t="shared" si="3"/>
        <v>412.79999999999563</v>
      </c>
      <c r="M26">
        <f>-'Future CF'!Q26</f>
        <v>-460</v>
      </c>
      <c r="O26">
        <f t="shared" si="0"/>
        <v>74877.549999999988</v>
      </c>
      <c r="P26">
        <f t="shared" si="4"/>
        <v>-47.200000000004366</v>
      </c>
      <c r="Q26">
        <f t="shared" si="2"/>
        <v>-268.75000000000728</v>
      </c>
      <c r="R26">
        <f t="shared" si="5"/>
        <v>-6.303625051835213E-4</v>
      </c>
      <c r="S26">
        <f>R26-(bitcoin_futures!S30/100/360)</f>
        <v>-7.7955694962796571E-4</v>
      </c>
      <c r="U26">
        <f>-'Future Returns'!Q26+Compare_IBIT_to_BTC!B25</f>
        <v>-8.6735495665394256E-4</v>
      </c>
    </row>
    <row r="27" spans="1:21">
      <c r="A27" t="str">
        <f>bitcoin_futures!A31</f>
        <v>02.02.2024</v>
      </c>
      <c r="B27">
        <f>ROUND(bitcoin_futures!D31/bitcoin_futures!B31, 0)</f>
        <v>1755</v>
      </c>
      <c r="C27">
        <f t="shared" si="1"/>
        <v>1720</v>
      </c>
      <c r="D27">
        <f t="shared" si="1"/>
        <v>42948.4</v>
      </c>
      <c r="E27">
        <f t="shared" si="1"/>
        <v>21965</v>
      </c>
      <c r="F27">
        <f>'Future Returns'!S27*F$4</f>
        <v>10818.75</v>
      </c>
      <c r="I27">
        <f>(C27-C26)*bitcoin_futures!B31</f>
        <v>0</v>
      </c>
      <c r="J27">
        <f>C27*bitcoin_futures!B31</f>
        <v>42140</v>
      </c>
      <c r="K27">
        <f t="shared" si="3"/>
        <v>-68.799999999995634</v>
      </c>
      <c r="M27">
        <f>-'Future CF'!Q27</f>
        <v>90</v>
      </c>
      <c r="O27">
        <f t="shared" si="0"/>
        <v>74923.75</v>
      </c>
      <c r="P27">
        <f t="shared" si="4"/>
        <v>21.200000000004366</v>
      </c>
      <c r="Q27">
        <f t="shared" si="2"/>
        <v>115.00000000000728</v>
      </c>
      <c r="R27">
        <f t="shared" si="5"/>
        <v>2.8295433690924928E-4</v>
      </c>
      <c r="S27">
        <f>R27-(bitcoin_futures!S31/100/360)</f>
        <v>1.3417655913147152E-4</v>
      </c>
      <c r="U27">
        <f>-'Future Returns'!Q27+Compare_IBIT_to_BTC!B26</f>
        <v>4.4973085359879968E-4</v>
      </c>
    </row>
    <row r="28" spans="1:21">
      <c r="A28" t="str">
        <f>bitcoin_futures!A32</f>
        <v>05.02.2024</v>
      </c>
      <c r="B28">
        <f>ROUND(bitcoin_futures!D32/bitcoin_futures!B32, 0)</f>
        <v>1754</v>
      </c>
      <c r="C28">
        <f t="shared" si="1"/>
        <v>1720</v>
      </c>
      <c r="D28">
        <f t="shared" si="1"/>
        <v>42948.4</v>
      </c>
      <c r="E28">
        <f t="shared" si="1"/>
        <v>21965</v>
      </c>
      <c r="F28">
        <f>'Future Returns'!S28*F$4</f>
        <v>10796.25</v>
      </c>
      <c r="I28">
        <f>(C28-C27)*bitcoin_futures!B32</f>
        <v>0</v>
      </c>
      <c r="J28">
        <f>C28*bitcoin_futures!B32</f>
        <v>41606.800000000003</v>
      </c>
      <c r="K28">
        <f t="shared" si="3"/>
        <v>-533.19999999999709</v>
      </c>
      <c r="M28">
        <f>-'Future CF'!Q28</f>
        <v>630</v>
      </c>
      <c r="O28">
        <f t="shared" si="0"/>
        <v>74368.05</v>
      </c>
      <c r="P28">
        <f t="shared" si="4"/>
        <v>96.80000000000291</v>
      </c>
      <c r="Q28">
        <f t="shared" si="2"/>
        <v>-22.5</v>
      </c>
      <c r="R28">
        <f t="shared" si="5"/>
        <v>1.3016342367455232E-3</v>
      </c>
      <c r="S28">
        <f>R28-(bitcoin_futures!S32/100/360)</f>
        <v>1.1519675700788566E-3</v>
      </c>
      <c r="U28">
        <f>-'Future Returns'!Q28+Compare_IBIT_to_BTC!B27</f>
        <v>1.9353375250760786E-3</v>
      </c>
    </row>
    <row r="29" spans="1:21">
      <c r="A29" t="str">
        <f>bitcoin_futures!A33</f>
        <v>06.02.2024</v>
      </c>
      <c r="B29">
        <f>ROUND(bitcoin_futures!D33/bitcoin_futures!B33, 0)</f>
        <v>1754</v>
      </c>
      <c r="C29">
        <f t="shared" si="1"/>
        <v>1720</v>
      </c>
      <c r="D29">
        <f t="shared" si="1"/>
        <v>42948.4</v>
      </c>
      <c r="E29">
        <f t="shared" si="1"/>
        <v>21965</v>
      </c>
      <c r="F29">
        <f>'Future Returns'!S29*F$4</f>
        <v>10638.75</v>
      </c>
      <c r="I29">
        <f>(C29-C28)*bitcoin_futures!B33</f>
        <v>0</v>
      </c>
      <c r="J29">
        <f>C29*bitcoin_futures!B33</f>
        <v>42312</v>
      </c>
      <c r="K29">
        <f t="shared" si="3"/>
        <v>705.19999999999709</v>
      </c>
      <c r="M29">
        <f>-'Future CF'!Q29</f>
        <v>-750</v>
      </c>
      <c r="O29">
        <f t="shared" si="0"/>
        <v>74915.75</v>
      </c>
      <c r="P29">
        <f t="shared" si="4"/>
        <v>-44.80000000000291</v>
      </c>
      <c r="Q29">
        <f t="shared" si="2"/>
        <v>-157.5</v>
      </c>
      <c r="R29">
        <f t="shared" si="5"/>
        <v>-5.9800509238715368E-4</v>
      </c>
      <c r="S29">
        <f>R29-(bitcoin_futures!S33/100/360)</f>
        <v>-7.473106479427092E-4</v>
      </c>
      <c r="U29">
        <f>-'Future Returns'!Q29+Compare_IBIT_to_BTC!B28</f>
        <v>-6.7509842696091699E-4</v>
      </c>
    </row>
    <row r="30" spans="1:21">
      <c r="A30" t="str">
        <f>bitcoin_futures!A34</f>
        <v>07.02.2024</v>
      </c>
      <c r="B30">
        <f>ROUND(bitcoin_futures!D34/bitcoin_futures!B34, 0)</f>
        <v>1746</v>
      </c>
      <c r="C30">
        <f t="shared" si="1"/>
        <v>1720</v>
      </c>
      <c r="D30">
        <f t="shared" si="1"/>
        <v>42948.4</v>
      </c>
      <c r="E30">
        <f t="shared" si="1"/>
        <v>21965</v>
      </c>
      <c r="F30">
        <f>'Future Returns'!S30*F$4</f>
        <v>10826.25</v>
      </c>
      <c r="I30">
        <f>(C30-C29)*bitcoin_futures!B34</f>
        <v>0</v>
      </c>
      <c r="J30">
        <f>C30*bitcoin_futures!B34</f>
        <v>43378.400000000001</v>
      </c>
      <c r="K30">
        <f t="shared" si="3"/>
        <v>1066.4000000000015</v>
      </c>
      <c r="M30">
        <f>-'Future CF'!Q30</f>
        <v>-1105</v>
      </c>
      <c r="O30">
        <f t="shared" si="0"/>
        <v>76169.649999999994</v>
      </c>
      <c r="P30">
        <f t="shared" si="4"/>
        <v>-38.599999999998545</v>
      </c>
      <c r="Q30">
        <f t="shared" si="2"/>
        <v>187.49999999999272</v>
      </c>
      <c r="R30">
        <f t="shared" si="5"/>
        <v>-5.0676352064107618E-4</v>
      </c>
      <c r="S30">
        <f>R30-(bitcoin_futures!S34/100/360)</f>
        <v>-6.5609685397440953E-4</v>
      </c>
      <c r="U30">
        <f>-'Future Returns'!Q30+Compare_IBIT_to_BTC!B29</f>
        <v>-3.1343195316272873E-4</v>
      </c>
    </row>
    <row r="31" spans="1:21">
      <c r="A31" t="str">
        <f>bitcoin_futures!A35</f>
        <v>08.02.2024</v>
      </c>
      <c r="B31">
        <f>ROUND(bitcoin_futures!D35/bitcoin_futures!B35, 0)</f>
        <v>1747</v>
      </c>
      <c r="C31">
        <f t="shared" si="1"/>
        <v>1720</v>
      </c>
      <c r="D31">
        <f t="shared" si="1"/>
        <v>42948.4</v>
      </c>
      <c r="E31">
        <f t="shared" si="1"/>
        <v>21965</v>
      </c>
      <c r="F31">
        <f>'Future Returns'!S31*F$4</f>
        <v>11102.5</v>
      </c>
      <c r="I31">
        <f>(C31-C30)*bitcoin_futures!B35</f>
        <v>0</v>
      </c>
      <c r="J31">
        <f>C31*bitcoin_futures!B35</f>
        <v>44771.6</v>
      </c>
      <c r="K31">
        <f t="shared" si="3"/>
        <v>1393.1999999999971</v>
      </c>
      <c r="M31">
        <f>-'Future CF'!Q31</f>
        <v>-1340</v>
      </c>
      <c r="O31">
        <f t="shared" si="0"/>
        <v>77839.100000000006</v>
      </c>
      <c r="P31">
        <f t="shared" si="4"/>
        <v>53.19999999999709</v>
      </c>
      <c r="Q31">
        <f t="shared" si="2"/>
        <v>276.25000000001455</v>
      </c>
      <c r="R31">
        <f t="shared" si="5"/>
        <v>6.8346113970995412E-4</v>
      </c>
      <c r="S31">
        <f>R31-(bitcoin_futures!S35/100/360)</f>
        <v>5.3429447304328742E-4</v>
      </c>
      <c r="U31">
        <f>-'Future Returns'!Q31+Compare_IBIT_to_BTC!B30</f>
        <v>1.9439827960246667E-3</v>
      </c>
    </row>
    <row r="32" spans="1:21">
      <c r="A32" t="str">
        <f>bitcoin_futures!A36</f>
        <v>09.02.2024</v>
      </c>
      <c r="B32">
        <f>ROUND(bitcoin_futures!D36/bitcoin_futures!B36, 0)</f>
        <v>1754</v>
      </c>
      <c r="C32">
        <f t="shared" si="1"/>
        <v>1720</v>
      </c>
      <c r="D32">
        <f t="shared" si="1"/>
        <v>42948.4</v>
      </c>
      <c r="E32">
        <f t="shared" si="1"/>
        <v>21965</v>
      </c>
      <c r="F32">
        <f>'Future Returns'!S32*F$4</f>
        <v>11437.5</v>
      </c>
      <c r="I32">
        <f>(C32-C31)*bitcoin_futures!B36</f>
        <v>0</v>
      </c>
      <c r="J32">
        <f>C32*bitcoin_futures!B36</f>
        <v>46698</v>
      </c>
      <c r="K32">
        <f t="shared" si="3"/>
        <v>1926.4000000000015</v>
      </c>
      <c r="M32">
        <f>-'Future CF'!Q32</f>
        <v>-2020</v>
      </c>
      <c r="O32">
        <f t="shared" si="0"/>
        <v>80100.5</v>
      </c>
      <c r="P32">
        <f t="shared" si="4"/>
        <v>-93.599999999998545</v>
      </c>
      <c r="Q32">
        <f t="shared" si="2"/>
        <v>334.99999999999272</v>
      </c>
      <c r="R32">
        <f t="shared" si="5"/>
        <v>-1.1685320316352401E-3</v>
      </c>
      <c r="S32">
        <f>R32-(bitcoin_futures!S36/100/360)</f>
        <v>-1.3178098094130178E-3</v>
      </c>
      <c r="U32">
        <f>-'Future Returns'!Q32+Compare_IBIT_to_BTC!B31</f>
        <v>-1.1257292447345232E-3</v>
      </c>
    </row>
    <row r="33" spans="1:21">
      <c r="A33" t="str">
        <f>bitcoin_futures!A37</f>
        <v>12.02.2024</v>
      </c>
      <c r="B33">
        <f>ROUND(bitcoin_futures!D37/bitcoin_futures!B37, 0)</f>
        <v>1744</v>
      </c>
      <c r="C33">
        <f t="shared" si="1"/>
        <v>1720</v>
      </c>
      <c r="D33">
        <f t="shared" si="1"/>
        <v>42948.4</v>
      </c>
      <c r="E33">
        <f t="shared" si="1"/>
        <v>21965</v>
      </c>
      <c r="F33">
        <f>'Future Returns'!S33*F$4</f>
        <v>11942.5</v>
      </c>
      <c r="I33">
        <f>(C33-C32)*bitcoin_futures!B37</f>
        <v>0</v>
      </c>
      <c r="J33">
        <f>C33*bitcoin_futures!B37</f>
        <v>49295.199999999997</v>
      </c>
      <c r="K33">
        <f t="shared" si="3"/>
        <v>2597.1999999999971</v>
      </c>
      <c r="M33">
        <f>-'Future CF'!Q33</f>
        <v>-2695</v>
      </c>
      <c r="O33">
        <f t="shared" si="0"/>
        <v>83202.7</v>
      </c>
      <c r="P33">
        <f t="shared" si="4"/>
        <v>-97.80000000000291</v>
      </c>
      <c r="Q33">
        <f t="shared" si="2"/>
        <v>505</v>
      </c>
      <c r="R33">
        <f t="shared" si="5"/>
        <v>-1.1754426238571934E-3</v>
      </c>
      <c r="S33">
        <f>R33-(bitcoin_futures!S37/100/360)</f>
        <v>-1.3251092905238601E-3</v>
      </c>
      <c r="U33">
        <f>-'Future Returns'!Q33+Compare_IBIT_to_BTC!B32</f>
        <v>-7.9921786059731353E-4</v>
      </c>
    </row>
    <row r="34" spans="1:21">
      <c r="A34" t="str">
        <f>bitcoin_futures!A38</f>
        <v>13.02.2024</v>
      </c>
      <c r="B34">
        <f>ROUND(bitcoin_futures!D38/bitcoin_futures!B38, 0)</f>
        <v>1747</v>
      </c>
      <c r="C34">
        <f t="shared" si="1"/>
        <v>1720</v>
      </c>
      <c r="D34">
        <f t="shared" si="1"/>
        <v>42948.4</v>
      </c>
      <c r="E34">
        <f t="shared" si="1"/>
        <v>21965</v>
      </c>
      <c r="F34">
        <f>'Future Returns'!S34*F$4</f>
        <v>12616.25</v>
      </c>
      <c r="I34">
        <f>(C34-C33)*bitcoin_futures!B38</f>
        <v>0</v>
      </c>
      <c r="J34">
        <f>C34*bitcoin_futures!B38</f>
        <v>48538.400000000001</v>
      </c>
      <c r="K34">
        <f t="shared" si="3"/>
        <v>-756.79999999999563</v>
      </c>
      <c r="M34">
        <f>-'Future CF'!Q34</f>
        <v>825</v>
      </c>
      <c r="O34">
        <f t="shared" si="0"/>
        <v>83119.649999999994</v>
      </c>
      <c r="P34">
        <f t="shared" si="4"/>
        <v>68.200000000004366</v>
      </c>
      <c r="Q34">
        <f t="shared" si="2"/>
        <v>673.74999999999272</v>
      </c>
      <c r="R34">
        <f t="shared" si="5"/>
        <v>8.2050393619323913E-4</v>
      </c>
      <c r="S34">
        <f>R34-(bitcoin_futures!S38/100/360)</f>
        <v>6.7125393619323916E-4</v>
      </c>
      <c r="U34">
        <f>-'Future Returns'!Q34+Compare_IBIT_to_BTC!B33</f>
        <v>9.955563987643027E-4</v>
      </c>
    </row>
    <row r="35" spans="1:21">
      <c r="A35" t="str">
        <f>bitcoin_futures!A39</f>
        <v>14.02.2024</v>
      </c>
      <c r="B35">
        <f>ROUND(bitcoin_futures!D39/bitcoin_futures!B39, 0)</f>
        <v>1753</v>
      </c>
      <c r="C35">
        <f t="shared" si="1"/>
        <v>1720</v>
      </c>
      <c r="D35">
        <f t="shared" si="1"/>
        <v>42948.4</v>
      </c>
      <c r="E35">
        <f t="shared" si="1"/>
        <v>21965</v>
      </c>
      <c r="F35">
        <f>'Future Returns'!S35*F$4</f>
        <v>12410</v>
      </c>
      <c r="I35">
        <f>(C35-C34)*bitcoin_futures!B39</f>
        <v>0</v>
      </c>
      <c r="J35">
        <f>C35*bitcoin_futures!B39</f>
        <v>50826</v>
      </c>
      <c r="K35">
        <f t="shared" si="3"/>
        <v>2287.5999999999985</v>
      </c>
      <c r="M35">
        <f>-'Future CF'!Q35</f>
        <v>-2350</v>
      </c>
      <c r="O35">
        <f t="shared" si="0"/>
        <v>85201</v>
      </c>
      <c r="P35">
        <f t="shared" si="4"/>
        <v>-62.400000000001455</v>
      </c>
      <c r="Q35">
        <f t="shared" si="2"/>
        <v>-206.24999999999272</v>
      </c>
      <c r="R35">
        <f t="shared" si="5"/>
        <v>-7.3238577012008609E-4</v>
      </c>
      <c r="S35">
        <f>R35-(bitcoin_futures!S39/100/360)</f>
        <v>-8.8160799234230833E-4</v>
      </c>
      <c r="U35">
        <f>-'Future Returns'!Q35+Compare_IBIT_to_BTC!B34</f>
        <v>-2.1115889828444978E-4</v>
      </c>
    </row>
    <row r="36" spans="1:21" s="3" customFormat="1">
      <c r="A36" s="3" t="str">
        <f>bitcoin_futures!A40</f>
        <v>15.02.2024</v>
      </c>
      <c r="B36">
        <f>ROUND(bitcoin_futures!D40/bitcoin_futures!B40, 0)</f>
        <v>1757</v>
      </c>
      <c r="C36" s="3">
        <f>B36</f>
        <v>1757</v>
      </c>
      <c r="D36" s="3">
        <f>B36*bitcoin_futures!B40</f>
        <v>51866.64</v>
      </c>
      <c r="E36" s="3">
        <f>'Future Returns'!S36</f>
        <v>26292.5</v>
      </c>
      <c r="F36" s="3">
        <f>'Future Returns'!S36*F$4</f>
        <v>13146.25</v>
      </c>
      <c r="I36">
        <f>(C36-C35)*bitcoin_futures!B40</f>
        <v>1092.24</v>
      </c>
      <c r="J36">
        <f>C36*bitcoin_futures!B40</f>
        <v>51866.64</v>
      </c>
      <c r="K36">
        <f>J36-J35-I36</f>
        <v>-51.600000000000591</v>
      </c>
      <c r="M36">
        <f>-'Future CF'!Q36</f>
        <v>35</v>
      </c>
      <c r="O36">
        <f>J36+E36+F36</f>
        <v>91305.39</v>
      </c>
      <c r="P36">
        <f t="shared" si="4"/>
        <v>-16.600000000000591</v>
      </c>
      <c r="Q36">
        <f>O36-O35-K36</f>
        <v>6155.99</v>
      </c>
      <c r="R36">
        <f t="shared" si="5"/>
        <v>-1.8180744860736689E-4</v>
      </c>
      <c r="S36">
        <f>R36-(bitcoin_futures!S40/100/360)</f>
        <v>-3.3097411527403353E-4</v>
      </c>
      <c r="U36">
        <f>-'Future Returns'!Q36+Compare_IBIT_to_BTC!B35</f>
        <v>-3.4202204055254612E-4</v>
      </c>
    </row>
    <row r="37" spans="1:21">
      <c r="A37" t="str">
        <f>bitcoin_futures!A41</f>
        <v>16.02.2024</v>
      </c>
      <c r="B37">
        <f>ROUND(bitcoin_futures!D41/bitcoin_futures!B41, 0)</f>
        <v>1750</v>
      </c>
      <c r="C37">
        <f t="shared" ref="C37:E56" si="6">C$36</f>
        <v>1757</v>
      </c>
      <c r="D37">
        <f t="shared" si="6"/>
        <v>51866.64</v>
      </c>
      <c r="E37">
        <f t="shared" si="6"/>
        <v>26292.5</v>
      </c>
      <c r="F37">
        <f>'Future Returns'!S37*F$4</f>
        <v>13142.5</v>
      </c>
      <c r="I37">
        <f>(C37-C36)*bitcoin_futures!B41</f>
        <v>0</v>
      </c>
      <c r="J37">
        <f>C37*bitcoin_futures!B41</f>
        <v>52042.340000000004</v>
      </c>
      <c r="K37">
        <f t="shared" si="3"/>
        <v>175.70000000000437</v>
      </c>
      <c r="M37">
        <f>-'Future CF'!Q37</f>
        <v>-100</v>
      </c>
      <c r="O37">
        <f t="shared" si="0"/>
        <v>91477.34</v>
      </c>
      <c r="P37">
        <f t="shared" si="4"/>
        <v>75.700000000004366</v>
      </c>
      <c r="Q37">
        <f t="shared" si="2"/>
        <v>-3.750000000007276</v>
      </c>
      <c r="R37">
        <f t="shared" si="5"/>
        <v>8.2752734174391571E-4</v>
      </c>
      <c r="S37">
        <f>R37-(bitcoin_futures!S41/100/360)</f>
        <v>6.7786067507724906E-4</v>
      </c>
      <c r="U37">
        <f>-'Future Returns'!Q37+Compare_IBIT_to_BTC!B36</f>
        <v>1.4853082713821724E-3</v>
      </c>
    </row>
    <row r="38" spans="1:21">
      <c r="A38" t="str">
        <f>bitcoin_futures!A42</f>
        <v>19.02.2024</v>
      </c>
      <c r="B38">
        <f>ROUND(bitcoin_futures!D42/bitcoin_futures!B42, 0)</f>
        <v>1751</v>
      </c>
      <c r="C38">
        <f t="shared" si="6"/>
        <v>1757</v>
      </c>
      <c r="D38">
        <f t="shared" si="6"/>
        <v>51866.64</v>
      </c>
      <c r="E38">
        <f t="shared" si="6"/>
        <v>26292.5</v>
      </c>
      <c r="F38">
        <f>'Future Returns'!S38*F$4</f>
        <v>13167.5</v>
      </c>
      <c r="I38">
        <f>(C38-C37)*bitcoin_futures!B42</f>
        <v>0</v>
      </c>
      <c r="J38">
        <f>C38*bitcoin_futures!B42</f>
        <v>52042.340000000004</v>
      </c>
      <c r="K38">
        <f t="shared" si="3"/>
        <v>0</v>
      </c>
      <c r="M38">
        <f>-'Future CF'!Q38</f>
        <v>0</v>
      </c>
      <c r="O38">
        <f t="shared" si="0"/>
        <v>91502.34</v>
      </c>
      <c r="P38">
        <f t="shared" si="4"/>
        <v>0</v>
      </c>
      <c r="Q38">
        <f t="shared" si="2"/>
        <v>25</v>
      </c>
      <c r="R38">
        <f t="shared" si="5"/>
        <v>0</v>
      </c>
      <c r="S38">
        <f>R38-(bitcoin_futures!S42/100/360)</f>
        <v>-1.4966666666666665E-4</v>
      </c>
      <c r="U38">
        <f>-'Future Returns'!Q38+Compare_IBIT_to_BTC!B37</f>
        <v>0</v>
      </c>
    </row>
    <row r="39" spans="1:21">
      <c r="A39" t="str">
        <f>bitcoin_futures!A43</f>
        <v>20.02.2024</v>
      </c>
      <c r="B39">
        <f>ROUND(bitcoin_futures!D43/bitcoin_futures!B43, 0)</f>
        <v>1756</v>
      </c>
      <c r="C39">
        <f t="shared" si="6"/>
        <v>1757</v>
      </c>
      <c r="D39">
        <f t="shared" si="6"/>
        <v>51866.64</v>
      </c>
      <c r="E39">
        <f t="shared" si="6"/>
        <v>26292.5</v>
      </c>
      <c r="F39">
        <f>'Future Returns'!S39*F$4</f>
        <v>13167.5</v>
      </c>
      <c r="I39">
        <f>(C39-C38)*bitcoin_futures!B43</f>
        <v>0</v>
      </c>
      <c r="J39">
        <f>C39*bitcoin_futures!B43</f>
        <v>52130.19</v>
      </c>
      <c r="K39">
        <f t="shared" si="3"/>
        <v>87.849999999998545</v>
      </c>
      <c r="M39">
        <f>-'Future CF'!Q39</f>
        <v>-125</v>
      </c>
      <c r="O39">
        <f t="shared" si="0"/>
        <v>91590.19</v>
      </c>
      <c r="P39">
        <f t="shared" si="4"/>
        <v>-37.150000000001455</v>
      </c>
      <c r="Q39">
        <f t="shared" si="2"/>
        <v>7.2759576141834259E-12</v>
      </c>
      <c r="R39">
        <f t="shared" si="5"/>
        <v>-4.0561112494691247E-4</v>
      </c>
      <c r="S39">
        <f>R39-(bitcoin_futures!S43/100/360)</f>
        <v>-5.5527779161357912E-4</v>
      </c>
      <c r="U39">
        <f>-'Future Returns'!Q39+Compare_IBIT_to_BTC!B38</f>
        <v>-6.8521889891409965E-4</v>
      </c>
    </row>
    <row r="40" spans="1:21">
      <c r="A40" t="str">
        <f>bitcoin_futures!A44</f>
        <v>21.02.2024</v>
      </c>
      <c r="B40">
        <f>ROUND(bitcoin_futures!D44/bitcoin_futures!B44, 0)</f>
        <v>1755</v>
      </c>
      <c r="C40">
        <f t="shared" si="6"/>
        <v>1757</v>
      </c>
      <c r="D40">
        <f t="shared" si="6"/>
        <v>51866.64</v>
      </c>
      <c r="E40">
        <f t="shared" si="6"/>
        <v>26292.5</v>
      </c>
      <c r="F40">
        <f>'Future Returns'!S40*F$4</f>
        <v>13198.75</v>
      </c>
      <c r="I40">
        <f>(C40-C39)*bitcoin_futures!B44</f>
        <v>0</v>
      </c>
      <c r="J40">
        <f>C40*bitcoin_futures!B44</f>
        <v>51093.56</v>
      </c>
      <c r="K40">
        <f t="shared" si="3"/>
        <v>-1036.6300000000047</v>
      </c>
      <c r="M40">
        <f>-'Future CF'!Q40</f>
        <v>1165</v>
      </c>
      <c r="O40">
        <f t="shared" si="0"/>
        <v>90584.81</v>
      </c>
      <c r="P40">
        <f t="shared" si="4"/>
        <v>128.36999999999534</v>
      </c>
      <c r="Q40">
        <f t="shared" si="2"/>
        <v>31.25</v>
      </c>
      <c r="R40">
        <f t="shared" si="5"/>
        <v>1.4171250124606471E-3</v>
      </c>
      <c r="S40">
        <f>R40-(bitcoin_futures!S44/100/360)</f>
        <v>1.2673750124606472E-3</v>
      </c>
      <c r="U40">
        <f>-'Future Returns'!Q40+Compare_IBIT_to_BTC!B39</f>
        <v>2.1810774343774021E-3</v>
      </c>
    </row>
    <row r="41" spans="1:21">
      <c r="A41" t="str">
        <f>bitcoin_futures!A45</f>
        <v>22.02.2024</v>
      </c>
      <c r="B41">
        <f>ROUND(bitcoin_futures!D45/bitcoin_futures!B45, 0)</f>
        <v>1742</v>
      </c>
      <c r="C41">
        <f t="shared" si="6"/>
        <v>1757</v>
      </c>
      <c r="D41">
        <f t="shared" si="6"/>
        <v>51866.64</v>
      </c>
      <c r="E41">
        <f t="shared" si="6"/>
        <v>26292.5</v>
      </c>
      <c r="F41">
        <f>'Future Returns'!S41*F$4</f>
        <v>12907.5</v>
      </c>
      <c r="I41">
        <f>(C41-C40)*bitcoin_futures!B45</f>
        <v>0</v>
      </c>
      <c r="J41">
        <f>C41*bitcoin_futures!B45</f>
        <v>52218.04</v>
      </c>
      <c r="K41">
        <f t="shared" si="3"/>
        <v>1124.4800000000032</v>
      </c>
      <c r="M41">
        <f>-'Future CF'!Q41</f>
        <v>-1085</v>
      </c>
      <c r="O41">
        <f t="shared" si="0"/>
        <v>91418.040000000008</v>
      </c>
      <c r="P41">
        <f t="shared" si="4"/>
        <v>39.480000000003201</v>
      </c>
      <c r="Q41">
        <f t="shared" si="2"/>
        <v>-291.24999999999272</v>
      </c>
      <c r="R41">
        <f t="shared" si="5"/>
        <v>4.3186224513239619E-4</v>
      </c>
      <c r="S41">
        <f>R41-(bitcoin_futures!S45/100/360)</f>
        <v>2.8216780068795176E-4</v>
      </c>
      <c r="U41">
        <f>-'Future Returns'!Q41+Compare_IBIT_to_BTC!B40</f>
        <v>9.9333928511010847E-4</v>
      </c>
    </row>
    <row r="42" spans="1:21">
      <c r="A42" t="str">
        <f>bitcoin_futures!A46</f>
        <v>23.02.2024</v>
      </c>
      <c r="B42">
        <f>ROUND(bitcoin_futures!D46/bitcoin_futures!B46, 0)</f>
        <v>1751</v>
      </c>
      <c r="C42">
        <f t="shared" si="6"/>
        <v>1757</v>
      </c>
      <c r="D42">
        <f t="shared" si="6"/>
        <v>51866.64</v>
      </c>
      <c r="E42">
        <f t="shared" si="6"/>
        <v>26292.5</v>
      </c>
      <c r="F42">
        <f>'Future Returns'!S42*F$4</f>
        <v>13178.75</v>
      </c>
      <c r="I42">
        <f>(C42-C41)*bitcoin_futures!B46</f>
        <v>0</v>
      </c>
      <c r="J42">
        <f>C42*bitcoin_futures!B46</f>
        <v>51234.12</v>
      </c>
      <c r="K42">
        <f t="shared" si="3"/>
        <v>-983.91999999999825</v>
      </c>
      <c r="M42">
        <f>-'Future CF'!Q42</f>
        <v>965</v>
      </c>
      <c r="O42">
        <f t="shared" si="0"/>
        <v>90705.37</v>
      </c>
      <c r="P42">
        <f t="shared" si="4"/>
        <v>-18.919999999998254</v>
      </c>
      <c r="Q42">
        <f t="shared" si="2"/>
        <v>271.24999999998545</v>
      </c>
      <c r="R42">
        <f t="shared" si="5"/>
        <v>-2.0858742982910773E-4</v>
      </c>
      <c r="S42">
        <f>R42-(bitcoin_futures!S46/100/360)</f>
        <v>-3.5850409649577442E-4</v>
      </c>
      <c r="U42">
        <f>-'Future Returns'!Q42+Compare_IBIT_to_BTC!B41</f>
        <v>-5.3654526888471249E-4</v>
      </c>
    </row>
    <row r="43" spans="1:21">
      <c r="A43" t="str">
        <f>bitcoin_futures!A47</f>
        <v>26.02.2024</v>
      </c>
      <c r="B43">
        <f>ROUND(bitcoin_futures!D47/bitcoin_futures!B47, 0)</f>
        <v>1752</v>
      </c>
      <c r="C43">
        <f t="shared" si="6"/>
        <v>1757</v>
      </c>
      <c r="D43">
        <f t="shared" si="6"/>
        <v>51866.64</v>
      </c>
      <c r="E43">
        <f t="shared" si="6"/>
        <v>26292.5</v>
      </c>
      <c r="F43">
        <f>'Future Returns'!S43*F$4</f>
        <v>12937.5</v>
      </c>
      <c r="I43">
        <f>(C43-C42)*bitcoin_futures!B47</f>
        <v>0</v>
      </c>
      <c r="J43">
        <f>C43*bitcoin_futures!B47</f>
        <v>54677.840000000004</v>
      </c>
      <c r="K43">
        <f t="shared" si="3"/>
        <v>3443.7200000000012</v>
      </c>
      <c r="M43">
        <f>-'Future CF'!Q43</f>
        <v>-3540</v>
      </c>
      <c r="O43">
        <f t="shared" si="0"/>
        <v>93907.839999999997</v>
      </c>
      <c r="P43">
        <f t="shared" si="4"/>
        <v>-96.279999999998836</v>
      </c>
      <c r="Q43">
        <f t="shared" si="2"/>
        <v>-241.25</v>
      </c>
      <c r="R43">
        <f t="shared" si="5"/>
        <v>-1.0252605107305081E-3</v>
      </c>
      <c r="S43">
        <f>R43-(bitcoin_futures!S47/100/360)</f>
        <v>-1.1753716218416191E-3</v>
      </c>
      <c r="U43">
        <f>-'Future Returns'!Q43+Compare_IBIT_to_BTC!B42</f>
        <v>-1.1904335897894303E-3</v>
      </c>
    </row>
    <row r="44" spans="1:21">
      <c r="A44" t="str">
        <f>bitcoin_futures!A48</f>
        <v>27.02.2024</v>
      </c>
      <c r="B44">
        <f>ROUND(bitcoin_futures!D48/bitcoin_futures!B48, 0)</f>
        <v>1751</v>
      </c>
      <c r="C44">
        <f t="shared" si="6"/>
        <v>1757</v>
      </c>
      <c r="D44">
        <f t="shared" si="6"/>
        <v>51866.64</v>
      </c>
      <c r="E44">
        <f t="shared" si="6"/>
        <v>26292.5</v>
      </c>
      <c r="F44">
        <f>'Future Returns'!S44*F$4</f>
        <v>13822.5</v>
      </c>
      <c r="I44">
        <f>(C44-C43)*bitcoin_futures!B48</f>
        <v>0</v>
      </c>
      <c r="J44">
        <f>C44*bitcoin_futures!B48</f>
        <v>57260.630000000005</v>
      </c>
      <c r="K44">
        <f t="shared" si="3"/>
        <v>2582.7900000000009</v>
      </c>
      <c r="M44">
        <f>-'Future CF'!Q44</f>
        <v>-2330</v>
      </c>
      <c r="O44">
        <f t="shared" si="0"/>
        <v>97375.63</v>
      </c>
      <c r="P44">
        <f t="shared" si="4"/>
        <v>252.79000000000087</v>
      </c>
      <c r="Q44">
        <f t="shared" si="2"/>
        <v>885.00000000000728</v>
      </c>
      <c r="R44">
        <f t="shared" si="5"/>
        <v>2.5960294172166164E-3</v>
      </c>
      <c r="S44">
        <f>R44-(bitcoin_futures!S48/100/360)</f>
        <v>2.4460016394388388E-3</v>
      </c>
      <c r="U44">
        <f>-'Future Returns'!Q44+Compare_IBIT_to_BTC!B43</f>
        <v>5.095067791653439E-3</v>
      </c>
    </row>
    <row r="45" spans="1:21">
      <c r="A45" t="str">
        <f>bitcoin_futures!A49</f>
        <v>28.02.2024</v>
      </c>
      <c r="B45">
        <f>ROUND(bitcoin_futures!D49/bitcoin_futures!B49, 0)</f>
        <v>1752</v>
      </c>
      <c r="C45">
        <f t="shared" si="6"/>
        <v>1757</v>
      </c>
      <c r="D45">
        <f t="shared" si="6"/>
        <v>51866.64</v>
      </c>
      <c r="E45">
        <f t="shared" si="6"/>
        <v>26292.5</v>
      </c>
      <c r="F45">
        <f>'Future Returns'!S45*F$4</f>
        <v>14405</v>
      </c>
      <c r="I45">
        <f>(C45-C44)*bitcoin_futures!B49</f>
        <v>0</v>
      </c>
      <c r="J45">
        <f>C45*bitcoin_futures!B49</f>
        <v>60528.65</v>
      </c>
      <c r="K45">
        <f t="shared" si="3"/>
        <v>3268.0199999999968</v>
      </c>
      <c r="M45">
        <f>-'Future CF'!Q45</f>
        <v>-3250</v>
      </c>
      <c r="O45">
        <f t="shared" si="0"/>
        <v>101226.15</v>
      </c>
      <c r="P45">
        <f t="shared" si="4"/>
        <v>18.019999999996799</v>
      </c>
      <c r="Q45">
        <f t="shared" si="2"/>
        <v>582.49999999999272</v>
      </c>
      <c r="R45">
        <f t="shared" si="5"/>
        <v>1.7801724159218543E-4</v>
      </c>
      <c r="S45">
        <f>R45-(bitcoin_futures!S49/100/360)</f>
        <v>2.8267241592185417E-5</v>
      </c>
      <c r="U45">
        <f>-'Future Returns'!Q45+Compare_IBIT_to_BTC!B44</f>
        <v>6.6869531404181726E-4</v>
      </c>
    </row>
    <row r="46" spans="1:21">
      <c r="A46" t="str">
        <f>bitcoin_futures!A50</f>
        <v>29.02.2024</v>
      </c>
      <c r="B46">
        <f>ROUND(bitcoin_futures!D50/bitcoin_futures!B50, 0)</f>
        <v>1752</v>
      </c>
      <c r="C46">
        <f t="shared" si="6"/>
        <v>1757</v>
      </c>
      <c r="D46">
        <f t="shared" si="6"/>
        <v>51866.64</v>
      </c>
      <c r="E46">
        <f t="shared" si="6"/>
        <v>26292.5</v>
      </c>
      <c r="F46">
        <f>'Future Returns'!S46*F$4</f>
        <v>15217.5</v>
      </c>
      <c r="I46">
        <f>(C46-C45)*bitcoin_futures!B50</f>
        <v>0</v>
      </c>
      <c r="J46">
        <f>C46*bitcoin_futures!B50</f>
        <v>62232.94</v>
      </c>
      <c r="K46">
        <f t="shared" si="3"/>
        <v>1704.2900000000009</v>
      </c>
      <c r="M46">
        <f>-'Future CF'!Q46</f>
        <v>-1890</v>
      </c>
      <c r="O46">
        <f t="shared" si="0"/>
        <v>103742.94</v>
      </c>
      <c r="P46">
        <f t="shared" si="4"/>
        <v>-185.70999999999913</v>
      </c>
      <c r="Q46">
        <f t="shared" si="2"/>
        <v>812.50000000000728</v>
      </c>
      <c r="R46">
        <f t="shared" si="5"/>
        <v>-1.7900977165289428E-3</v>
      </c>
      <c r="S46">
        <f>R46-(bitcoin_futures!S50/100/360)</f>
        <v>-1.9400143831956095E-3</v>
      </c>
      <c r="U46">
        <f>-'Future Returns'!Q46+Compare_IBIT_to_BTC!B45</f>
        <v>-2.8930293044040316E-3</v>
      </c>
    </row>
    <row r="47" spans="1:21">
      <c r="A47" t="str">
        <f>bitcoin_futures!A51</f>
        <v>01.03.2024</v>
      </c>
      <c r="B47">
        <f>ROUND(bitcoin_futures!D51/bitcoin_futures!B51, 0)</f>
        <v>1739</v>
      </c>
      <c r="C47">
        <f t="shared" si="6"/>
        <v>1757</v>
      </c>
      <c r="D47">
        <f t="shared" si="6"/>
        <v>51866.64</v>
      </c>
      <c r="E47">
        <f t="shared" si="6"/>
        <v>26292.5</v>
      </c>
      <c r="F47">
        <f>'Future Returns'!S47*F$4</f>
        <v>15690</v>
      </c>
      <c r="I47">
        <f>(C47-C46)*bitcoin_futures!B51</f>
        <v>0</v>
      </c>
      <c r="J47">
        <f>C47*bitcoin_futures!B51</f>
        <v>63234.43</v>
      </c>
      <c r="K47">
        <f t="shared" si="3"/>
        <v>1001.489999999998</v>
      </c>
      <c r="M47">
        <f>-'Future CF'!Q47</f>
        <v>-1065</v>
      </c>
      <c r="O47">
        <f t="shared" si="0"/>
        <v>105216.93</v>
      </c>
      <c r="P47">
        <f t="shared" si="4"/>
        <v>-63.510000000002037</v>
      </c>
      <c r="Q47">
        <f t="shared" si="2"/>
        <v>472.49999999999272</v>
      </c>
      <c r="R47">
        <f t="shared" si="5"/>
        <v>-6.0361008442274492E-4</v>
      </c>
      <c r="S47">
        <f>R47-(bitcoin_futures!S51/100/360)</f>
        <v>-7.5324897331163375E-4</v>
      </c>
      <c r="U47">
        <f>-'Future Returns'!Q47+Compare_IBIT_to_BTC!B46</f>
        <v>-8.7680421664958208E-4</v>
      </c>
    </row>
    <row r="48" spans="1:21">
      <c r="A48" t="str">
        <f>bitcoin_futures!A52</f>
        <v>04.03.2024</v>
      </c>
      <c r="B48">
        <f>ROUND(bitcoin_futures!D52/bitcoin_futures!B52, 0)</f>
        <v>1747</v>
      </c>
      <c r="C48">
        <f t="shared" si="6"/>
        <v>1757</v>
      </c>
      <c r="D48">
        <f t="shared" si="6"/>
        <v>51866.64</v>
      </c>
      <c r="E48">
        <f t="shared" si="6"/>
        <v>26292.5</v>
      </c>
      <c r="F48">
        <f>'Future Returns'!S48*F$4</f>
        <v>15956.25</v>
      </c>
      <c r="I48">
        <f>(C48-C47)*bitcoin_futures!B52</f>
        <v>0</v>
      </c>
      <c r="J48">
        <f>C48*bitcoin_futures!B52</f>
        <v>67908.05</v>
      </c>
      <c r="K48">
        <f t="shared" si="3"/>
        <v>4673.6200000000026</v>
      </c>
      <c r="M48">
        <f>-'Future CF'!Q48</f>
        <v>-4655</v>
      </c>
      <c r="O48">
        <f t="shared" si="0"/>
        <v>110156.8</v>
      </c>
      <c r="P48">
        <f t="shared" si="4"/>
        <v>18.620000000002619</v>
      </c>
      <c r="Q48">
        <f t="shared" si="2"/>
        <v>266.25000000000728</v>
      </c>
      <c r="R48">
        <f t="shared" si="5"/>
        <v>1.6903178015340514E-4</v>
      </c>
      <c r="S48">
        <f>R48-(bitcoin_futures!S52/100/360)</f>
        <v>1.9365113486738482E-5</v>
      </c>
      <c r="U48">
        <f>-'Future Returns'!Q48+Compare_IBIT_to_BTC!B47</f>
        <v>9.7561591454813079E-4</v>
      </c>
    </row>
    <row r="49" spans="1:21">
      <c r="A49" t="str">
        <f>bitcoin_futures!A53</f>
        <v>05.03.2024</v>
      </c>
      <c r="B49">
        <f>ROUND(bitcoin_futures!D53/bitcoin_futures!B53, 0)</f>
        <v>1768</v>
      </c>
      <c r="C49">
        <f t="shared" si="6"/>
        <v>1757</v>
      </c>
      <c r="D49">
        <f t="shared" si="6"/>
        <v>51866.64</v>
      </c>
      <c r="E49">
        <f t="shared" si="6"/>
        <v>26292.5</v>
      </c>
      <c r="F49">
        <f>'Future Returns'!S49*F$4</f>
        <v>17120</v>
      </c>
      <c r="I49">
        <f>(C49-C48)*bitcoin_futures!B53</f>
        <v>0</v>
      </c>
      <c r="J49">
        <f>C49*bitcoin_futures!B53</f>
        <v>62057.24</v>
      </c>
      <c r="K49">
        <f t="shared" si="3"/>
        <v>-5850.8100000000049</v>
      </c>
      <c r="M49">
        <f>-'Future CF'!Q49</f>
        <v>6055</v>
      </c>
      <c r="O49">
        <f t="shared" si="0"/>
        <v>105469.73999999999</v>
      </c>
      <c r="P49">
        <f t="shared" si="4"/>
        <v>204.18999999999505</v>
      </c>
      <c r="Q49">
        <f t="shared" si="2"/>
        <v>1163.7499999999927</v>
      </c>
      <c r="R49">
        <f t="shared" si="5"/>
        <v>1.9360055310650721E-3</v>
      </c>
      <c r="S49">
        <f>R49-(bitcoin_futures!S53/100/360)</f>
        <v>1.7868388643984055E-3</v>
      </c>
      <c r="U49">
        <f>-'Future Returns'!Q49+Compare_IBIT_to_BTC!B48</f>
        <v>2.2621499860961958E-3</v>
      </c>
    </row>
    <row r="50" spans="1:21">
      <c r="A50" t="str">
        <f>bitcoin_futures!A54</f>
        <v>06.03.2024</v>
      </c>
      <c r="B50">
        <f>ROUND(bitcoin_futures!D54/bitcoin_futures!B54, 0)</f>
        <v>1754</v>
      </c>
      <c r="C50">
        <f t="shared" si="6"/>
        <v>1757</v>
      </c>
      <c r="D50">
        <f t="shared" si="6"/>
        <v>51866.64</v>
      </c>
      <c r="E50">
        <f t="shared" si="6"/>
        <v>26292.5</v>
      </c>
      <c r="F50">
        <f>'Future Returns'!S50*F$4</f>
        <v>15606.25</v>
      </c>
      <c r="I50">
        <f>(C50-C49)*bitcoin_futures!B54</f>
        <v>0</v>
      </c>
      <c r="J50">
        <f>C50*bitcoin_futures!B54</f>
        <v>67275.53</v>
      </c>
      <c r="K50">
        <f t="shared" si="3"/>
        <v>5218.2900000000009</v>
      </c>
      <c r="M50">
        <f>-'Future CF'!Q50</f>
        <v>-5335</v>
      </c>
      <c r="O50">
        <f t="shared" si="0"/>
        <v>109174.28</v>
      </c>
      <c r="P50">
        <f t="shared" si="4"/>
        <v>-116.70999999999913</v>
      </c>
      <c r="Q50">
        <f t="shared" si="2"/>
        <v>-1513.7499999999927</v>
      </c>
      <c r="R50">
        <f t="shared" si="5"/>
        <v>-1.0690246823702352E-3</v>
      </c>
      <c r="S50">
        <f>R50-(bitcoin_futures!S54/100/360)</f>
        <v>-1.2182469045924574E-3</v>
      </c>
      <c r="U50">
        <f>-'Future Returns'!Q50+Compare_IBIT_to_BTC!B49</f>
        <v>-1.3742198452412757E-3</v>
      </c>
    </row>
    <row r="51" spans="1:21">
      <c r="A51" t="str">
        <f>bitcoin_futures!A55</f>
        <v>07.03.2024</v>
      </c>
      <c r="B51">
        <f>ROUND(bitcoin_futures!D55/bitcoin_futures!B55, 0)</f>
        <v>1756</v>
      </c>
      <c r="C51">
        <f t="shared" si="6"/>
        <v>1757</v>
      </c>
      <c r="D51">
        <f t="shared" si="6"/>
        <v>51866.64</v>
      </c>
      <c r="E51">
        <f t="shared" si="6"/>
        <v>26292.5</v>
      </c>
      <c r="F51">
        <f>'Future Returns'!S51*F$4</f>
        <v>16940</v>
      </c>
      <c r="I51">
        <f>(C51-C50)*bitcoin_futures!B55</f>
        <v>0</v>
      </c>
      <c r="J51">
        <f>C51*bitcoin_futures!B55</f>
        <v>67872.91</v>
      </c>
      <c r="K51">
        <f t="shared" si="3"/>
        <v>597.38000000000466</v>
      </c>
      <c r="M51">
        <f>-'Future CF'!Q51</f>
        <v>-605</v>
      </c>
      <c r="O51">
        <f t="shared" si="0"/>
        <v>111105.41</v>
      </c>
      <c r="P51">
        <f t="shared" si="4"/>
        <v>-7.6199999999953434</v>
      </c>
      <c r="Q51">
        <f t="shared" si="2"/>
        <v>1333.75</v>
      </c>
      <c r="R51">
        <f t="shared" si="5"/>
        <v>-6.8583519020319023E-5</v>
      </c>
      <c r="S51">
        <f>R51-(bitcoin_futures!S55/100/360)</f>
        <v>-2.1797240790920791E-4</v>
      </c>
      <c r="U51">
        <f>-'Future Returns'!Q51+Compare_IBIT_to_BTC!B50</f>
        <v>-4.8968399059717491E-5</v>
      </c>
    </row>
    <row r="52" spans="1:21">
      <c r="A52" t="str">
        <f>bitcoin_futures!A56</f>
        <v>08.03.2024</v>
      </c>
      <c r="B52">
        <f>ROUND(bitcoin_futures!D56/bitcoin_futures!B56, 0)</f>
        <v>1752</v>
      </c>
      <c r="C52">
        <f t="shared" si="6"/>
        <v>1757</v>
      </c>
      <c r="D52">
        <f t="shared" si="6"/>
        <v>51866.64</v>
      </c>
      <c r="E52">
        <f t="shared" si="6"/>
        <v>26292.5</v>
      </c>
      <c r="F52">
        <f>'Future Returns'!S52*F$4</f>
        <v>17091.25</v>
      </c>
      <c r="I52">
        <f>(C52-C51)*bitcoin_futures!B56</f>
        <v>0</v>
      </c>
      <c r="J52">
        <f>C52*bitcoin_futures!B56</f>
        <v>69489.349999999991</v>
      </c>
      <c r="K52">
        <f t="shared" si="3"/>
        <v>1616.4399999999878</v>
      </c>
      <c r="M52">
        <f>-'Future CF'!Q52</f>
        <v>-1440</v>
      </c>
      <c r="O52">
        <f t="shared" si="0"/>
        <v>112873.09999999999</v>
      </c>
      <c r="P52">
        <f t="shared" si="4"/>
        <v>176.43999999998778</v>
      </c>
      <c r="Q52">
        <f t="shared" si="2"/>
        <v>151.25</v>
      </c>
      <c r="R52">
        <f t="shared" si="5"/>
        <v>1.5631713845016021E-3</v>
      </c>
      <c r="S52">
        <f>R52-(bitcoin_futures!S56/100/360)</f>
        <v>1.4140047178349355E-3</v>
      </c>
      <c r="U52">
        <f>-'Future Returns'!Q52+Compare_IBIT_to_BTC!B51</f>
        <v>2.7522776502357134E-3</v>
      </c>
    </row>
    <row r="53" spans="1:21">
      <c r="A53" t="str">
        <f>bitcoin_futures!A57</f>
        <v>11.03.2024</v>
      </c>
      <c r="B53">
        <f>ROUND(bitcoin_futures!D57/bitcoin_futures!B57, 0)</f>
        <v>1762</v>
      </c>
      <c r="C53">
        <f t="shared" si="6"/>
        <v>1757</v>
      </c>
      <c r="D53">
        <f t="shared" si="6"/>
        <v>51866.64</v>
      </c>
      <c r="E53">
        <f t="shared" si="6"/>
        <v>26292.5</v>
      </c>
      <c r="F53">
        <f>'Future Returns'!S53*F$4</f>
        <v>17451.25</v>
      </c>
      <c r="I53">
        <f>(C53-C52)*bitcoin_futures!B57</f>
        <v>0</v>
      </c>
      <c r="J53">
        <f>C53*bitcoin_futures!B57</f>
        <v>72247.839999999997</v>
      </c>
      <c r="K53">
        <f t="shared" si="3"/>
        <v>2758.4900000000052</v>
      </c>
      <c r="M53">
        <f>-'Future CF'!Q53</f>
        <v>-2855</v>
      </c>
      <c r="O53">
        <f t="shared" si="0"/>
        <v>115991.59</v>
      </c>
      <c r="P53">
        <f t="shared" si="4"/>
        <v>-96.509999999994761</v>
      </c>
      <c r="Q53">
        <f t="shared" si="2"/>
        <v>360</v>
      </c>
      <c r="R53">
        <f t="shared" si="5"/>
        <v>-8.3204308174407101E-4</v>
      </c>
      <c r="S53">
        <f>R53-(bitcoin_futures!S57/100/360)</f>
        <v>-9.8145974841073774E-4</v>
      </c>
      <c r="U53">
        <f>-'Future Returns'!Q53+Compare_IBIT_to_BTC!B52</f>
        <v>-1.2030624230348688E-3</v>
      </c>
    </row>
    <row r="54" spans="1:21">
      <c r="A54" t="str">
        <f>bitcoin_futures!A58</f>
        <v>12.03.2024</v>
      </c>
      <c r="B54">
        <f>ROUND(bitcoin_futures!D58/bitcoin_futures!B58, 0)</f>
        <v>1756</v>
      </c>
      <c r="C54">
        <f t="shared" si="6"/>
        <v>1757</v>
      </c>
      <c r="D54">
        <f t="shared" si="6"/>
        <v>51866.64</v>
      </c>
      <c r="E54">
        <f t="shared" si="6"/>
        <v>26292.5</v>
      </c>
      <c r="F54">
        <f>'Future Returns'!S54*F$4</f>
        <v>18165</v>
      </c>
      <c r="I54">
        <f>(C54-C53)*bitcoin_futures!B58</f>
        <v>0</v>
      </c>
      <c r="J54">
        <f>C54*bitcoin_futures!B58</f>
        <v>71562.61</v>
      </c>
      <c r="K54">
        <f t="shared" si="3"/>
        <v>-685.22999999999593</v>
      </c>
      <c r="M54">
        <f>-'Future CF'!Q54</f>
        <v>860</v>
      </c>
      <c r="O54">
        <f t="shared" si="0"/>
        <v>116020.11</v>
      </c>
      <c r="P54">
        <f t="shared" si="4"/>
        <v>174.77000000000407</v>
      </c>
      <c r="Q54">
        <f t="shared" si="2"/>
        <v>713.75</v>
      </c>
      <c r="R54">
        <f t="shared" si="5"/>
        <v>1.5063767824388726E-3</v>
      </c>
      <c r="S54">
        <f>R54-(bitcoin_futures!S58/100/360)</f>
        <v>1.3569878935499836E-3</v>
      </c>
      <c r="U54">
        <f>-'Future Returns'!Q54+Compare_IBIT_to_BTC!B53</f>
        <v>2.3515124544678384E-3</v>
      </c>
    </row>
    <row r="55" spans="1:21">
      <c r="A55" t="str">
        <f>bitcoin_futures!A59</f>
        <v>13.03.2024</v>
      </c>
      <c r="B55">
        <f>ROUND(bitcoin_futures!D59/bitcoin_futures!B59, 0)</f>
        <v>1743</v>
      </c>
      <c r="C55">
        <f t="shared" si="6"/>
        <v>1757</v>
      </c>
      <c r="D55">
        <f t="shared" si="6"/>
        <v>51866.64</v>
      </c>
      <c r="E55">
        <f t="shared" si="6"/>
        <v>26292.5</v>
      </c>
      <c r="F55">
        <f>'Future Returns'!S55*F$4</f>
        <v>17950</v>
      </c>
      <c r="I55">
        <f>(C55-C54)*bitcoin_futures!B59</f>
        <v>0</v>
      </c>
      <c r="J55">
        <f>C55*bitcoin_futures!B59</f>
        <v>73706.150000000009</v>
      </c>
      <c r="K55">
        <f t="shared" si="3"/>
        <v>2143.5400000000081</v>
      </c>
      <c r="M55">
        <f>-'Future CF'!Q55</f>
        <v>-2115</v>
      </c>
      <c r="O55">
        <f t="shared" si="0"/>
        <v>117948.65000000001</v>
      </c>
      <c r="P55">
        <f t="shared" si="4"/>
        <v>28.540000000008149</v>
      </c>
      <c r="Q55">
        <f t="shared" si="2"/>
        <v>-215</v>
      </c>
      <c r="R55">
        <f t="shared" si="5"/>
        <v>2.4196970461305107E-4</v>
      </c>
      <c r="S55">
        <f>R55-(bitcoin_futures!S59/100/360)</f>
        <v>9.2497482390828839E-5</v>
      </c>
      <c r="U55">
        <f>-'Future Returns'!Q55+Compare_IBIT_to_BTC!B54</f>
        <v>4.9652682554536878E-4</v>
      </c>
    </row>
    <row r="56" spans="1:21">
      <c r="A56" t="str">
        <f>bitcoin_futures!A60</f>
        <v>14.03.2024</v>
      </c>
      <c r="B56">
        <f>ROUND(bitcoin_futures!D60/bitcoin_futures!B60, 0)</f>
        <v>1760</v>
      </c>
      <c r="C56">
        <f t="shared" si="6"/>
        <v>1757</v>
      </c>
      <c r="D56">
        <f t="shared" si="6"/>
        <v>51866.64</v>
      </c>
      <c r="E56">
        <f t="shared" si="6"/>
        <v>26292.5</v>
      </c>
      <c r="F56">
        <f>'Future Returns'!S56*F$4</f>
        <v>18478.75</v>
      </c>
      <c r="I56">
        <f>(C56-C55)*bitcoin_futures!B60</f>
        <v>0</v>
      </c>
      <c r="J56">
        <f>C56*bitcoin_futures!B60</f>
        <v>69419.069999999992</v>
      </c>
      <c r="K56">
        <f t="shared" si="3"/>
        <v>-4287.0800000000163</v>
      </c>
      <c r="M56">
        <f>-'Future CF'!Q56</f>
        <v>4315</v>
      </c>
      <c r="O56">
        <f t="shared" si="0"/>
        <v>114190.31999999999</v>
      </c>
      <c r="P56">
        <f t="shared" si="4"/>
        <v>27.919999999983702</v>
      </c>
      <c r="Q56">
        <f t="shared" si="2"/>
        <v>528.75</v>
      </c>
      <c r="R56">
        <f t="shared" si="5"/>
        <v>2.4450408756174517E-4</v>
      </c>
      <c r="S56">
        <f>R56-(bitcoin_futures!S60/100/360)</f>
        <v>9.5281865339522949E-5</v>
      </c>
      <c r="U56">
        <f>-'Future Returns'!Q56+Compare_IBIT_to_BTC!B55</f>
        <v>2.1338494261468471E-4</v>
      </c>
    </row>
    <row r="57" spans="1:21" s="3" customFormat="1">
      <c r="A57" s="3" t="str">
        <f>bitcoin_futures!A61</f>
        <v>15.03.2024</v>
      </c>
      <c r="B57">
        <f>ROUND(bitcoin_futures!D61/bitcoin_futures!B61, 0)</f>
        <v>1770</v>
      </c>
      <c r="C57" s="3">
        <f>B57</f>
        <v>1770</v>
      </c>
      <c r="D57" s="3">
        <f>B57*bitcoin_futures!B61</f>
        <v>69720.3</v>
      </c>
      <c r="E57" s="3">
        <f>'Future Returns'!S57</f>
        <v>35180</v>
      </c>
      <c r="F57" s="3">
        <f>'Future Returns'!S57*F$4</f>
        <v>17590</v>
      </c>
      <c r="I57">
        <f>(C57-C56)*bitcoin_futures!B61</f>
        <v>512.07000000000005</v>
      </c>
      <c r="J57">
        <f>C57*bitcoin_futures!B61</f>
        <v>69720.3</v>
      </c>
      <c r="K57">
        <f t="shared" si="3"/>
        <v>-210.83999999998957</v>
      </c>
      <c r="M57">
        <f>-'Future CF'!Q57</f>
        <v>435</v>
      </c>
      <c r="O57">
        <f t="shared" si="0"/>
        <v>122490.3</v>
      </c>
      <c r="P57">
        <f t="shared" si="4"/>
        <v>224.16000000001043</v>
      </c>
      <c r="Q57">
        <f t="shared" si="2"/>
        <v>8510.82</v>
      </c>
      <c r="R57">
        <f t="shared" si="5"/>
        <v>1.8300224589213221E-3</v>
      </c>
      <c r="S57">
        <f>R57-(bitcoin_futures!S61/100/360)</f>
        <v>1.6808002366990999E-3</v>
      </c>
      <c r="U57">
        <f>-'Future Returns'!Q57+Compare_IBIT_to_BTC!B56</f>
        <v>3.2127942293091005E-3</v>
      </c>
    </row>
    <row r="58" spans="1:21">
      <c r="A58" t="str">
        <f>bitcoin_futures!A62</f>
        <v>18.03.2024</v>
      </c>
      <c r="B58">
        <f>ROUND(bitcoin_futures!D62/bitcoin_futures!B62, 0)</f>
        <v>1761</v>
      </c>
      <c r="C58">
        <f t="shared" ref="C58:E77" si="7">C$57</f>
        <v>1770</v>
      </c>
      <c r="D58">
        <f t="shared" si="7"/>
        <v>69720.3</v>
      </c>
      <c r="E58">
        <f t="shared" si="7"/>
        <v>35180</v>
      </c>
      <c r="F58">
        <f>'Future Returns'!S58*F$4</f>
        <v>17481.25</v>
      </c>
      <c r="I58">
        <f>(C58-C57)*bitcoin_futures!B62</f>
        <v>0</v>
      </c>
      <c r="J58">
        <f>C58*bitcoin_futures!B62</f>
        <v>67507.8</v>
      </c>
      <c r="K58">
        <f t="shared" si="3"/>
        <v>-2212.5</v>
      </c>
      <c r="M58">
        <f>-'Future CF'!Q58</f>
        <v>2060</v>
      </c>
      <c r="O58">
        <f t="shared" si="0"/>
        <v>120169.05</v>
      </c>
      <c r="P58">
        <f t="shared" si="4"/>
        <v>-152.5</v>
      </c>
      <c r="Q58">
        <f t="shared" si="2"/>
        <v>-108.75</v>
      </c>
      <c r="R58">
        <f t="shared" si="5"/>
        <v>-1.2690455653930858E-3</v>
      </c>
      <c r="S58">
        <f>R58-(bitcoin_futures!S62/100/360)</f>
        <v>-1.4190177876153079E-3</v>
      </c>
      <c r="U58">
        <f>-'Future Returns'!Q58+Compare_IBIT_to_BTC!B57</f>
        <v>-2.2738067651818968E-3</v>
      </c>
    </row>
    <row r="59" spans="1:21">
      <c r="A59" t="str">
        <f>bitcoin_futures!A63</f>
        <v>19.03.2024</v>
      </c>
      <c r="B59">
        <f>ROUND(bitcoin_futures!D63/bitcoin_futures!B63, 0)</f>
        <v>1764</v>
      </c>
      <c r="C59">
        <f t="shared" si="7"/>
        <v>1770</v>
      </c>
      <c r="D59">
        <f t="shared" si="7"/>
        <v>69720.3</v>
      </c>
      <c r="E59">
        <f t="shared" si="7"/>
        <v>35180</v>
      </c>
      <c r="F59">
        <f>'Future Returns'!S59*F$4</f>
        <v>16966.25</v>
      </c>
      <c r="I59">
        <f>(C59-C58)*bitcoin_futures!B63</f>
        <v>0</v>
      </c>
      <c r="J59">
        <f>C59*bitcoin_futures!B63</f>
        <v>64959.000000000007</v>
      </c>
      <c r="K59">
        <f t="shared" si="3"/>
        <v>-2548.7999999999956</v>
      </c>
      <c r="M59">
        <f>-'Future CF'!Q59</f>
        <v>2605</v>
      </c>
      <c r="O59">
        <f t="shared" si="0"/>
        <v>117105.25</v>
      </c>
      <c r="P59">
        <f t="shared" si="4"/>
        <v>56.200000000004366</v>
      </c>
      <c r="Q59">
        <f t="shared" si="2"/>
        <v>-515.00000000000728</v>
      </c>
      <c r="R59">
        <f t="shared" si="5"/>
        <v>4.7991016628207844E-4</v>
      </c>
      <c r="S59">
        <f>R59-(bitcoin_futures!S63/100/360)</f>
        <v>3.3013238850430069E-4</v>
      </c>
      <c r="U59">
        <f>-'Future Returns'!Q59+Compare_IBIT_to_BTC!B58</f>
        <v>6.2939197551702131E-4</v>
      </c>
    </row>
    <row r="60" spans="1:21">
      <c r="A60" t="str">
        <f>bitcoin_futures!A64</f>
        <v>20.03.2024</v>
      </c>
      <c r="B60">
        <f>ROUND(bitcoin_futures!D64/bitcoin_futures!B64, 0)</f>
        <v>1746</v>
      </c>
      <c r="C60">
        <f t="shared" si="7"/>
        <v>1770</v>
      </c>
      <c r="D60">
        <f t="shared" si="7"/>
        <v>69720.3</v>
      </c>
      <c r="E60">
        <f t="shared" si="7"/>
        <v>35180</v>
      </c>
      <c r="F60">
        <f>'Future Returns'!S60*F$4</f>
        <v>16315</v>
      </c>
      <c r="I60">
        <f>(C60-C59)*bitcoin_futures!B64</f>
        <v>0</v>
      </c>
      <c r="J60">
        <f>C60*bitcoin_futures!B64</f>
        <v>66463.5</v>
      </c>
      <c r="K60">
        <f t="shared" si="3"/>
        <v>1504.4999999999927</v>
      </c>
      <c r="M60">
        <f>-'Future CF'!Q60</f>
        <v>-1430</v>
      </c>
      <c r="O60">
        <f t="shared" si="0"/>
        <v>117958.5</v>
      </c>
      <c r="P60">
        <f t="shared" si="4"/>
        <v>74.499999999992724</v>
      </c>
      <c r="Q60">
        <f t="shared" si="2"/>
        <v>-651.24999999999272</v>
      </c>
      <c r="R60">
        <f t="shared" si="5"/>
        <v>6.3157805499385565E-4</v>
      </c>
      <c r="S60">
        <f>R60-(bitcoin_futures!S64/100/360)</f>
        <v>4.822447216605223E-4</v>
      </c>
      <c r="U60">
        <f>-'Future Returns'!Q60+Compare_IBIT_to_BTC!B59</f>
        <v>1.2484123451695708E-3</v>
      </c>
    </row>
    <row r="61" spans="1:21">
      <c r="A61" t="str">
        <f>bitcoin_futures!A65</f>
        <v>21.03.2024</v>
      </c>
      <c r="B61">
        <f>ROUND(bitcoin_futures!D65/bitcoin_futures!B65, 0)</f>
        <v>1757</v>
      </c>
      <c r="C61">
        <f t="shared" si="7"/>
        <v>1770</v>
      </c>
      <c r="D61">
        <f t="shared" si="7"/>
        <v>69720.3</v>
      </c>
      <c r="E61">
        <f t="shared" si="7"/>
        <v>35180</v>
      </c>
      <c r="F61">
        <f>'Future Returns'!S61*F$4</f>
        <v>16672.5</v>
      </c>
      <c r="I61">
        <f>(C61-C60)*bitcoin_futures!B65</f>
        <v>0</v>
      </c>
      <c r="J61">
        <f>C61*bitcoin_futures!B65</f>
        <v>65755.5</v>
      </c>
      <c r="K61">
        <f t="shared" si="3"/>
        <v>-708</v>
      </c>
      <c r="M61">
        <f>-'Future CF'!Q61</f>
        <v>560</v>
      </c>
      <c r="O61">
        <f t="shared" si="0"/>
        <v>117608</v>
      </c>
      <c r="P61">
        <f t="shared" si="4"/>
        <v>-148</v>
      </c>
      <c r="Q61">
        <f t="shared" si="2"/>
        <v>357.5</v>
      </c>
      <c r="R61">
        <f t="shared" si="5"/>
        <v>-1.2584177947078431E-3</v>
      </c>
      <c r="S61">
        <f>R61-(bitcoin_futures!S65/100/360)</f>
        <v>-1.4076122391522875E-3</v>
      </c>
      <c r="U61">
        <f>-'Future Returns'!Q61+Compare_IBIT_to_BTC!B60</f>
        <v>-2.2554023535171098E-3</v>
      </c>
    </row>
    <row r="62" spans="1:21">
      <c r="A62" t="str">
        <f>bitcoin_futures!A66</f>
        <v>22.03.2024</v>
      </c>
      <c r="B62">
        <f>ROUND(bitcoin_futures!D66/bitcoin_futures!B66, 0)</f>
        <v>1752</v>
      </c>
      <c r="C62">
        <f t="shared" si="7"/>
        <v>1770</v>
      </c>
      <c r="D62">
        <f t="shared" si="7"/>
        <v>69720.3</v>
      </c>
      <c r="E62">
        <f t="shared" si="7"/>
        <v>35180</v>
      </c>
      <c r="F62">
        <f>'Future Returns'!S62*F$4</f>
        <v>16532.5</v>
      </c>
      <c r="I62">
        <f>(C62-C61)*bitcoin_futures!B66</f>
        <v>0</v>
      </c>
      <c r="J62">
        <f>C62*bitcoin_futures!B66</f>
        <v>64445.7</v>
      </c>
      <c r="K62">
        <f t="shared" si="3"/>
        <v>-1309.8000000000029</v>
      </c>
      <c r="M62">
        <f>-'Future CF'!Q62</f>
        <v>1415</v>
      </c>
      <c r="O62">
        <f t="shared" si="0"/>
        <v>116158.2</v>
      </c>
      <c r="P62">
        <f t="shared" si="4"/>
        <v>105.19999999999709</v>
      </c>
      <c r="Q62">
        <f t="shared" si="2"/>
        <v>-140</v>
      </c>
      <c r="R62">
        <f t="shared" si="5"/>
        <v>9.0566141692964498E-4</v>
      </c>
      <c r="S62">
        <f>R62-(bitcoin_futures!S66/100/360)</f>
        <v>7.5632808359631164E-4</v>
      </c>
      <c r="U62">
        <f>-'Future Returns'!Q62+Compare_IBIT_to_BTC!B61</f>
        <v>1.4780015463647378E-3</v>
      </c>
    </row>
    <row r="63" spans="1:21">
      <c r="A63" t="str">
        <f>bitcoin_futures!A67</f>
        <v>25.03.2024</v>
      </c>
      <c r="B63">
        <f>ROUND(bitcoin_futures!D67/bitcoin_futures!B67, 0)</f>
        <v>1746</v>
      </c>
      <c r="C63">
        <f t="shared" si="7"/>
        <v>1770</v>
      </c>
      <c r="D63">
        <f t="shared" si="7"/>
        <v>69720.3</v>
      </c>
      <c r="E63">
        <f t="shared" si="7"/>
        <v>35180</v>
      </c>
      <c r="F63">
        <f>'Future Returns'!S63*F$4</f>
        <v>16178.75</v>
      </c>
      <c r="I63">
        <f>(C63-C62)*bitcoin_futures!B67</f>
        <v>0</v>
      </c>
      <c r="J63">
        <f>C63*bitcoin_futures!B67</f>
        <v>71773.5</v>
      </c>
      <c r="K63">
        <f t="shared" si="3"/>
        <v>7327.8000000000029</v>
      </c>
      <c r="M63">
        <f>-'Future CF'!Q63</f>
        <v>-7210</v>
      </c>
      <c r="O63">
        <f t="shared" si="0"/>
        <v>123132.25</v>
      </c>
      <c r="P63">
        <f t="shared" si="4"/>
        <v>117.80000000000291</v>
      </c>
      <c r="Q63">
        <f t="shared" si="2"/>
        <v>-353.75</v>
      </c>
      <c r="R63">
        <f t="shared" si="5"/>
        <v>9.5669493572969643E-4</v>
      </c>
      <c r="S63">
        <f>R63-(bitcoin_futures!S67/100/360)</f>
        <v>8.0702826906302978E-4</v>
      </c>
      <c r="U63">
        <f>-'Future Returns'!Q63+Compare_IBIT_to_BTC!B62</f>
        <v>2.2934522680445879E-3</v>
      </c>
    </row>
    <row r="64" spans="1:21">
      <c r="A64" t="str">
        <f>bitcoin_futures!A68</f>
        <v>26.03.2024</v>
      </c>
      <c r="B64">
        <f>ROUND(bitcoin_futures!D68/bitcoin_futures!B68, 0)</f>
        <v>1761</v>
      </c>
      <c r="C64">
        <f t="shared" si="7"/>
        <v>1770</v>
      </c>
      <c r="D64">
        <f t="shared" si="7"/>
        <v>69720.3</v>
      </c>
      <c r="E64">
        <f t="shared" si="7"/>
        <v>35180</v>
      </c>
      <c r="F64">
        <f>'Future Returns'!S64*F$4</f>
        <v>17981.25</v>
      </c>
      <c r="I64">
        <f>(C64-C63)*bitcoin_futures!B68</f>
        <v>0</v>
      </c>
      <c r="J64">
        <f>C64*bitcoin_futures!B68</f>
        <v>70145.100000000006</v>
      </c>
      <c r="K64">
        <f t="shared" si="3"/>
        <v>-1628.3999999999942</v>
      </c>
      <c r="M64">
        <f>-'Future CF'!Q64</f>
        <v>1715</v>
      </c>
      <c r="O64">
        <f t="shared" si="0"/>
        <v>123306.35</v>
      </c>
      <c r="P64">
        <f t="shared" si="4"/>
        <v>86.600000000005821</v>
      </c>
      <c r="Q64">
        <f t="shared" si="2"/>
        <v>1802.5</v>
      </c>
      <c r="R64">
        <f t="shared" si="5"/>
        <v>7.0231581747416747E-4</v>
      </c>
      <c r="S64">
        <f>R64-(bitcoin_futures!S68/100/360)</f>
        <v>5.5292692858527857E-4</v>
      </c>
      <c r="U64">
        <f>-'Future Returns'!Q64+Compare_IBIT_to_BTC!B63</f>
        <v>1.1562427809830265E-3</v>
      </c>
    </row>
    <row r="65" spans="1:21">
      <c r="A65" t="str">
        <f>bitcoin_futures!A69</f>
        <v>27.03.2024</v>
      </c>
      <c r="B65">
        <f>ROUND(bitcoin_futures!D69/bitcoin_futures!B69, 0)</f>
        <v>1754</v>
      </c>
      <c r="C65">
        <f t="shared" si="7"/>
        <v>1770</v>
      </c>
      <c r="D65">
        <f t="shared" si="7"/>
        <v>69720.3</v>
      </c>
      <c r="E65">
        <f t="shared" si="7"/>
        <v>35180</v>
      </c>
      <c r="F65">
        <f>'Future Returns'!S65*F$4</f>
        <v>17552.5</v>
      </c>
      <c r="I65">
        <f>(C65-C64)*bitcoin_futures!B69</f>
        <v>0</v>
      </c>
      <c r="J65">
        <f>C65*bitcoin_futures!B69</f>
        <v>69260.100000000006</v>
      </c>
      <c r="K65">
        <f t="shared" si="3"/>
        <v>-885</v>
      </c>
      <c r="M65">
        <f>-'Future CF'!Q65</f>
        <v>900</v>
      </c>
      <c r="O65">
        <f t="shared" si="0"/>
        <v>121992.6</v>
      </c>
      <c r="P65">
        <f t="shared" si="4"/>
        <v>15</v>
      </c>
      <c r="Q65">
        <f t="shared" si="2"/>
        <v>-428.75</v>
      </c>
      <c r="R65">
        <f t="shared" si="5"/>
        <v>1.2295827779717786E-4</v>
      </c>
      <c r="S65">
        <f>R65-(bitcoin_futures!S69/100/360)</f>
        <v>-2.6319499980599907E-5</v>
      </c>
      <c r="U65">
        <f>-'Future Returns'!Q65+Compare_IBIT_to_BTC!B64</f>
        <v>2.0198227997238194E-4</v>
      </c>
    </row>
    <row r="66" spans="1:21">
      <c r="A66" t="str">
        <f>bitcoin_futures!A70</f>
        <v>28.03.2024</v>
      </c>
      <c r="B66">
        <f>ROUND(bitcoin_futures!D70/bitcoin_futures!B70, 0)</f>
        <v>1748</v>
      </c>
      <c r="C66">
        <f t="shared" si="7"/>
        <v>1770</v>
      </c>
      <c r="D66">
        <f t="shared" si="7"/>
        <v>69720.3</v>
      </c>
      <c r="E66">
        <f t="shared" si="7"/>
        <v>35180</v>
      </c>
      <c r="F66">
        <f>'Future Returns'!S66*F$4</f>
        <v>17327.5</v>
      </c>
      <c r="I66">
        <f>(C66-C65)*bitcoin_futures!B70</f>
        <v>0</v>
      </c>
      <c r="J66">
        <f>C66*bitcoin_futures!B70</f>
        <v>71631.899999999994</v>
      </c>
      <c r="K66">
        <f t="shared" si="3"/>
        <v>2371.7999999999884</v>
      </c>
      <c r="M66">
        <f>-'Future CF'!Q66</f>
        <v>-2220</v>
      </c>
      <c r="O66">
        <f t="shared" si="0"/>
        <v>124139.4</v>
      </c>
      <c r="P66">
        <f t="shared" si="4"/>
        <v>151.79999999998836</v>
      </c>
      <c r="Q66">
        <f t="shared" si="2"/>
        <v>-225</v>
      </c>
      <c r="R66">
        <f t="shared" si="5"/>
        <v>1.2228188633100238E-3</v>
      </c>
      <c r="S66">
        <f>R66-(bitcoin_futures!S70/100/360)</f>
        <v>1.0737355299766905E-3</v>
      </c>
      <c r="U66">
        <f>-'Future Returns'!Q66+Compare_IBIT_to_BTC!B65</f>
        <v>2.2148148429465345E-3</v>
      </c>
    </row>
    <row r="67" spans="1:21">
      <c r="A67" t="str">
        <f>bitcoin_futures!A71</f>
        <v>29.03.2024</v>
      </c>
      <c r="B67">
        <f>ROUND(bitcoin_futures!D71/bitcoin_futures!B71, 0)</f>
        <v>1718</v>
      </c>
      <c r="C67">
        <f t="shared" si="7"/>
        <v>1770</v>
      </c>
      <c r="D67">
        <f t="shared" si="7"/>
        <v>69720.3</v>
      </c>
      <c r="E67">
        <f t="shared" si="7"/>
        <v>35180</v>
      </c>
      <c r="F67">
        <f>'Future Returns'!S67*F$4</f>
        <v>17882.5</v>
      </c>
      <c r="I67">
        <f>(C67-C66)*bitcoin_futures!B71</f>
        <v>0</v>
      </c>
      <c r="J67">
        <f>C67*bitcoin_futures!B71</f>
        <v>71631.899999999994</v>
      </c>
      <c r="K67">
        <f t="shared" si="3"/>
        <v>0</v>
      </c>
      <c r="M67">
        <f>-'Future CF'!Q67</f>
        <v>0</v>
      </c>
      <c r="O67">
        <f t="shared" si="0"/>
        <v>124694.39999999999</v>
      </c>
      <c r="P67">
        <f t="shared" si="4"/>
        <v>0</v>
      </c>
      <c r="Q67">
        <f t="shared" si="2"/>
        <v>555</v>
      </c>
      <c r="R67">
        <f t="shared" si="5"/>
        <v>0</v>
      </c>
      <c r="S67">
        <f>R67-(bitcoin_futures!S71/100/360)</f>
        <v>-1.4877777777777776E-4</v>
      </c>
      <c r="U67">
        <f>-'Future Returns'!Q67+Compare_IBIT_to_BTC!B66</f>
        <v>0</v>
      </c>
    </row>
    <row r="68" spans="1:21">
      <c r="A68" t="str">
        <f>bitcoin_futures!A72</f>
        <v>01.04.2024</v>
      </c>
      <c r="B68">
        <f>ROUND(bitcoin_futures!D72/bitcoin_futures!B72, 0)</f>
        <v>1744</v>
      </c>
      <c r="C68">
        <f t="shared" si="7"/>
        <v>1770</v>
      </c>
      <c r="D68">
        <f t="shared" si="7"/>
        <v>69720.3</v>
      </c>
      <c r="E68">
        <f t="shared" si="7"/>
        <v>35180</v>
      </c>
      <c r="F68">
        <f>'Future Returns'!S68*F$4</f>
        <v>17882.5</v>
      </c>
      <c r="I68">
        <f>(C68-C67)*bitcoin_futures!B72</f>
        <v>0</v>
      </c>
      <c r="J68">
        <f>C68*bitcoin_futures!B72</f>
        <v>70357.5</v>
      </c>
      <c r="K68">
        <f t="shared" si="3"/>
        <v>-1274.3999999999942</v>
      </c>
      <c r="M68">
        <f>-'Future CF'!Q68</f>
        <v>1150</v>
      </c>
      <c r="O68">
        <f t="shared" si="0"/>
        <v>123420</v>
      </c>
      <c r="P68">
        <f t="shared" si="4"/>
        <v>-124.39999999999418</v>
      </c>
      <c r="Q68">
        <f t="shared" si="2"/>
        <v>0</v>
      </c>
      <c r="R68">
        <f t="shared" si="5"/>
        <v>-1.0079403662290891E-3</v>
      </c>
      <c r="S68">
        <f>R68-(bitcoin_futures!S72/100/360)</f>
        <v>-1.157690366229089E-3</v>
      </c>
      <c r="U68">
        <f>-'Future Returns'!Q68+Compare_IBIT_to_BTC!B67</f>
        <v>-1.7137858458927263E-3</v>
      </c>
    </row>
    <row r="69" spans="1:21">
      <c r="A69" t="str">
        <f>bitcoin_futures!A73</f>
        <v>02.04.2024</v>
      </c>
      <c r="B69">
        <f>ROUND(bitcoin_futures!D73/bitcoin_futures!B73, 0)</f>
        <v>1757</v>
      </c>
      <c r="C69">
        <f t="shared" si="7"/>
        <v>1770</v>
      </c>
      <c r="D69">
        <f t="shared" si="7"/>
        <v>69720.3</v>
      </c>
      <c r="E69">
        <f t="shared" si="7"/>
        <v>35180</v>
      </c>
      <c r="F69">
        <f>'Future Returns'!S69*F$4</f>
        <v>17595</v>
      </c>
      <c r="I69">
        <f>(C69-C68)*bitcoin_futures!B73</f>
        <v>0</v>
      </c>
      <c r="J69">
        <f>C69*bitcoin_futures!B73</f>
        <v>66552</v>
      </c>
      <c r="K69">
        <f t="shared" si="3"/>
        <v>-3805.5</v>
      </c>
      <c r="M69">
        <f>-'Future CF'!Q69</f>
        <v>3830</v>
      </c>
      <c r="O69">
        <f t="shared" si="0"/>
        <v>119327</v>
      </c>
      <c r="P69">
        <f t="shared" si="4"/>
        <v>24.5</v>
      </c>
      <c r="Q69">
        <f t="shared" si="2"/>
        <v>-287.5</v>
      </c>
      <c r="R69">
        <f t="shared" si="5"/>
        <v>2.0531815934365233E-4</v>
      </c>
      <c r="S69">
        <f>R69-(bitcoin_futures!S73/100/360)</f>
        <v>5.567927045476345E-5</v>
      </c>
      <c r="U69">
        <f>-'Future Returns'!Q69+Compare_IBIT_to_BTC!B68</f>
        <v>3.3081868240873724E-4</v>
      </c>
    </row>
    <row r="70" spans="1:21">
      <c r="A70" t="str">
        <f>bitcoin_futures!A74</f>
        <v>03.04.2024</v>
      </c>
      <c r="B70">
        <f>ROUND(bitcoin_futures!D74/bitcoin_futures!B74, 0)</f>
        <v>1755</v>
      </c>
      <c r="C70">
        <f t="shared" si="7"/>
        <v>1770</v>
      </c>
      <c r="D70">
        <f t="shared" si="7"/>
        <v>69720.3</v>
      </c>
      <c r="E70">
        <f t="shared" si="7"/>
        <v>35180</v>
      </c>
      <c r="F70">
        <f>'Future Returns'!S70*F$4</f>
        <v>16637.5</v>
      </c>
      <c r="I70">
        <f>(C70-C69)*bitcoin_futures!B74</f>
        <v>0</v>
      </c>
      <c r="J70">
        <f>C70*bitcoin_futures!B74</f>
        <v>66445.8</v>
      </c>
      <c r="K70">
        <f t="shared" si="3"/>
        <v>-106.19999999999709</v>
      </c>
      <c r="M70">
        <f>-'Future CF'!Q70</f>
        <v>245</v>
      </c>
      <c r="O70">
        <f t="shared" si="0"/>
        <v>118263.3</v>
      </c>
      <c r="P70">
        <f t="shared" si="4"/>
        <v>138.80000000000291</v>
      </c>
      <c r="Q70">
        <f t="shared" si="2"/>
        <v>-957.5</v>
      </c>
      <c r="R70">
        <f t="shared" si="5"/>
        <v>1.1736523503065018E-3</v>
      </c>
      <c r="S70">
        <f>R70-(bitcoin_futures!S74/100/360)</f>
        <v>1.0243745725287241E-3</v>
      </c>
      <c r="U70">
        <f>-'Future Returns'!Q70+Compare_IBIT_to_BTC!B69</f>
        <v>2.0856978435666068E-3</v>
      </c>
    </row>
    <row r="71" spans="1:21">
      <c r="A71" t="str">
        <f>bitcoin_futures!A75</f>
        <v>04.04.2024</v>
      </c>
      <c r="B71">
        <f>ROUND(bitcoin_futures!D75/bitcoin_futures!B75, 0)</f>
        <v>1758</v>
      </c>
      <c r="C71">
        <f t="shared" si="7"/>
        <v>1770</v>
      </c>
      <c r="D71">
        <f t="shared" si="7"/>
        <v>69720.3</v>
      </c>
      <c r="E71">
        <f t="shared" si="7"/>
        <v>35180</v>
      </c>
      <c r="F71">
        <f>'Future Returns'!S71*F$4</f>
        <v>16576.25</v>
      </c>
      <c r="I71">
        <f>(C71-C70)*bitcoin_futures!B75</f>
        <v>0</v>
      </c>
      <c r="J71">
        <f>C71*bitcoin_futures!B75</f>
        <v>69171.599999999991</v>
      </c>
      <c r="K71">
        <f t="shared" si="3"/>
        <v>2725.7999999999884</v>
      </c>
      <c r="M71">
        <f>-'Future CF'!Q71</f>
        <v>-2535</v>
      </c>
      <c r="O71">
        <f t="shared" si="0"/>
        <v>120927.84999999999</v>
      </c>
      <c r="P71">
        <f t="shared" si="4"/>
        <v>190.79999999998836</v>
      </c>
      <c r="Q71">
        <f t="shared" si="2"/>
        <v>-61.25</v>
      </c>
      <c r="R71">
        <f t="shared" si="5"/>
        <v>1.5778003164696004E-3</v>
      </c>
      <c r="S71">
        <f>R71-(bitcoin_futures!S75/100/360)</f>
        <v>1.428855872025156E-3</v>
      </c>
      <c r="U71">
        <f>-'Future Returns'!Q71+Compare_IBIT_to_BTC!B70</f>
        <v>2.7904980684303748E-3</v>
      </c>
    </row>
    <row r="72" spans="1:21">
      <c r="A72" t="str">
        <f>bitcoin_futures!A76</f>
        <v>05.04.2024</v>
      </c>
      <c r="B72">
        <f>ROUND(bitcoin_futures!D76/bitcoin_futures!B76, 0)</f>
        <v>1765</v>
      </c>
      <c r="C72">
        <f t="shared" si="7"/>
        <v>1770</v>
      </c>
      <c r="D72">
        <f t="shared" si="7"/>
        <v>69720.3</v>
      </c>
      <c r="E72">
        <f t="shared" si="7"/>
        <v>35180</v>
      </c>
      <c r="F72">
        <f>'Future Returns'!S72*F$4</f>
        <v>17210</v>
      </c>
      <c r="I72">
        <f>(C72-C71)*bitcoin_futures!B76</f>
        <v>0</v>
      </c>
      <c r="J72">
        <f>C72*bitcoin_futures!B76</f>
        <v>67985.7</v>
      </c>
      <c r="K72">
        <f t="shared" si="3"/>
        <v>-1185.8999999999942</v>
      </c>
      <c r="M72">
        <f>-'Future CF'!Q72</f>
        <v>1085</v>
      </c>
      <c r="O72">
        <f t="shared" si="0"/>
        <v>120375.7</v>
      </c>
      <c r="P72">
        <f t="shared" si="4"/>
        <v>-100.89999999999418</v>
      </c>
      <c r="Q72">
        <f t="shared" si="2"/>
        <v>633.75</v>
      </c>
      <c r="R72">
        <f t="shared" si="5"/>
        <v>-8.3820904052889559E-4</v>
      </c>
      <c r="S72">
        <f>R72-(bitcoin_futures!S76/100/360)</f>
        <v>-9.8693126275111787E-4</v>
      </c>
      <c r="U72">
        <f>-'Future Returns'!Q72+Compare_IBIT_to_BTC!B71</f>
        <v>-1.383133987583135E-3</v>
      </c>
    </row>
    <row r="73" spans="1:21">
      <c r="A73" t="str">
        <f>bitcoin_futures!A77</f>
        <v>08.04.2024</v>
      </c>
      <c r="B73">
        <f>ROUND(bitcoin_futures!D77/bitcoin_futures!B77, 0)</f>
        <v>1754</v>
      </c>
      <c r="C73">
        <f t="shared" si="7"/>
        <v>1770</v>
      </c>
      <c r="D73">
        <f t="shared" si="7"/>
        <v>69720.3</v>
      </c>
      <c r="E73">
        <f t="shared" si="7"/>
        <v>35180</v>
      </c>
      <c r="F73">
        <f>'Future Returns'!S73*F$4</f>
        <v>16938.75</v>
      </c>
      <c r="I73">
        <f>(C73-C72)*bitcoin_futures!B77</f>
        <v>0</v>
      </c>
      <c r="J73">
        <f>C73*bitcoin_futures!B77</f>
        <v>72481.5</v>
      </c>
      <c r="K73">
        <f t="shared" si="3"/>
        <v>4495.8000000000029</v>
      </c>
      <c r="M73">
        <f>-'Future CF'!Q73</f>
        <v>-4355</v>
      </c>
      <c r="O73">
        <f t="shared" si="0"/>
        <v>124600.25</v>
      </c>
      <c r="P73">
        <f t="shared" si="4"/>
        <v>140.80000000000291</v>
      </c>
      <c r="Q73">
        <f t="shared" si="2"/>
        <v>-271.25</v>
      </c>
      <c r="R73">
        <f t="shared" si="5"/>
        <v>1.1300137840815159E-3</v>
      </c>
      <c r="S73">
        <f>R73-(bitcoin_futures!S77/100/360)</f>
        <v>9.8065267297040471E-4</v>
      </c>
      <c r="U73">
        <f>-'Future Returns'!Q73+Compare_IBIT_to_BTC!B72</f>
        <v>1.8529131301461138E-3</v>
      </c>
    </row>
    <row r="74" spans="1:21">
      <c r="A74" t="str">
        <f>bitcoin_futures!A78</f>
        <v>09.04.2024</v>
      </c>
      <c r="B74">
        <f>ROUND(bitcoin_futures!D78/bitcoin_futures!B78, 0)</f>
        <v>1751</v>
      </c>
      <c r="C74">
        <f t="shared" si="7"/>
        <v>1770</v>
      </c>
      <c r="D74">
        <f t="shared" si="7"/>
        <v>69720.3</v>
      </c>
      <c r="E74">
        <f t="shared" si="7"/>
        <v>35180</v>
      </c>
      <c r="F74">
        <f>'Future Returns'!S74*F$4</f>
        <v>18027.5</v>
      </c>
      <c r="I74">
        <f>(C74-C73)*bitcoin_futures!B78</f>
        <v>0</v>
      </c>
      <c r="J74">
        <f>C74*bitcoin_futures!B78</f>
        <v>69614.099999999991</v>
      </c>
      <c r="K74">
        <f t="shared" si="3"/>
        <v>-2867.4000000000087</v>
      </c>
      <c r="M74">
        <f>-'Future CF'!Q74</f>
        <v>2755</v>
      </c>
      <c r="O74">
        <f t="shared" si="0"/>
        <v>122821.59999999999</v>
      </c>
      <c r="P74">
        <f t="shared" si="4"/>
        <v>-112.40000000000873</v>
      </c>
      <c r="Q74">
        <f t="shared" si="2"/>
        <v>1088.75</v>
      </c>
      <c r="R74">
        <f t="shared" si="5"/>
        <v>-9.1514847551252168E-4</v>
      </c>
      <c r="S74">
        <f>R74-(bitcoin_futures!S78/100/360)</f>
        <v>-1.0646484755125218E-3</v>
      </c>
      <c r="U74">
        <f>-'Future Returns'!Q74+Compare_IBIT_to_BTC!B73</f>
        <v>-1.3549202149952116E-3</v>
      </c>
    </row>
    <row r="75" spans="1:21">
      <c r="A75" t="str">
        <f>bitcoin_futures!A79</f>
        <v>10.04.2024</v>
      </c>
      <c r="B75">
        <f>ROUND(bitcoin_futures!D79/bitcoin_futures!B79, 0)</f>
        <v>1739</v>
      </c>
      <c r="C75">
        <f t="shared" si="7"/>
        <v>1770</v>
      </c>
      <c r="D75">
        <f t="shared" si="7"/>
        <v>69720.3</v>
      </c>
      <c r="E75">
        <f t="shared" si="7"/>
        <v>35180</v>
      </c>
      <c r="F75">
        <f>'Future Returns'!S75*F$4</f>
        <v>17338.75</v>
      </c>
      <c r="I75">
        <f>(C75-C74)*bitcoin_futures!B79</f>
        <v>0</v>
      </c>
      <c r="J75">
        <f>C75*bitcoin_futures!B79</f>
        <v>70800</v>
      </c>
      <c r="K75">
        <f t="shared" si="3"/>
        <v>1185.9000000000087</v>
      </c>
      <c r="M75">
        <f>-'Future CF'!Q75</f>
        <v>-1055</v>
      </c>
      <c r="O75">
        <f t="shared" si="0"/>
        <v>123318.75</v>
      </c>
      <c r="P75">
        <f t="shared" si="4"/>
        <v>130.90000000000873</v>
      </c>
      <c r="Q75">
        <f t="shared" si="2"/>
        <v>-688.75</v>
      </c>
      <c r="R75">
        <f t="shared" si="5"/>
        <v>1.0614768638184276E-3</v>
      </c>
      <c r="S75">
        <f>R75-(bitcoin_futures!S79/100/360)</f>
        <v>9.1178241937398311E-4</v>
      </c>
      <c r="U75">
        <f>-'Future Returns'!Q75+Compare_IBIT_to_BTC!B74</f>
        <v>1.8237494469536247E-3</v>
      </c>
    </row>
    <row r="76" spans="1:21">
      <c r="A76" t="str">
        <f>bitcoin_futures!A80</f>
        <v>11.04.2024</v>
      </c>
      <c r="B76">
        <f>ROUND(bitcoin_futures!D80/bitcoin_futures!B80, 0)</f>
        <v>1749</v>
      </c>
      <c r="C76">
        <f t="shared" si="7"/>
        <v>1770</v>
      </c>
      <c r="D76">
        <f t="shared" si="7"/>
        <v>69720.3</v>
      </c>
      <c r="E76">
        <f t="shared" si="7"/>
        <v>35180</v>
      </c>
      <c r="F76">
        <f>'Future Returns'!S76*F$4</f>
        <v>17602.5</v>
      </c>
      <c r="I76">
        <f>(C76-C75)*bitcoin_futures!B80</f>
        <v>0</v>
      </c>
      <c r="J76">
        <f>C76*bitcoin_futures!B80</f>
        <v>71100.900000000009</v>
      </c>
      <c r="K76">
        <f t="shared" si="3"/>
        <v>300.90000000000873</v>
      </c>
      <c r="M76">
        <f>-'Future CF'!Q76</f>
        <v>-390</v>
      </c>
      <c r="O76">
        <f t="shared" si="0"/>
        <v>123883.40000000001</v>
      </c>
      <c r="P76">
        <f t="shared" si="4"/>
        <v>-89.099999999991269</v>
      </c>
      <c r="Q76">
        <f t="shared" si="2"/>
        <v>263.75</v>
      </c>
      <c r="R76">
        <f t="shared" si="5"/>
        <v>-7.1922469031356312E-4</v>
      </c>
      <c r="S76">
        <f>R76-(bitcoin_futures!S80/100/360)</f>
        <v>-8.6883580142467422E-4</v>
      </c>
      <c r="U76">
        <f>-'Future Returns'!Q76+Compare_IBIT_to_BTC!B75</f>
        <v>-1.2889859394971878E-3</v>
      </c>
    </row>
    <row r="77" spans="1:21">
      <c r="A77" t="str">
        <f>bitcoin_futures!A81</f>
        <v>12.04.2024</v>
      </c>
      <c r="B77">
        <f>ROUND(bitcoin_futures!D81/bitcoin_futures!B81, 0)</f>
        <v>1752</v>
      </c>
      <c r="C77">
        <f t="shared" si="7"/>
        <v>1770</v>
      </c>
      <c r="D77">
        <f t="shared" si="7"/>
        <v>69720.3</v>
      </c>
      <c r="E77">
        <f t="shared" si="7"/>
        <v>35180</v>
      </c>
      <c r="F77">
        <f>'Future Returns'!S77*F$4</f>
        <v>17700</v>
      </c>
      <c r="I77">
        <f>(C77-C76)*bitcoin_futures!B81</f>
        <v>0</v>
      </c>
      <c r="J77">
        <f>C77*bitcoin_futures!B81</f>
        <v>67507.8</v>
      </c>
      <c r="K77">
        <f t="shared" si="3"/>
        <v>-3593.1000000000058</v>
      </c>
      <c r="M77">
        <f>-'Future CF'!Q77</f>
        <v>3630</v>
      </c>
      <c r="O77">
        <f t="shared" ref="O77:O140" si="8">J77+E77+F77</f>
        <v>120387.8</v>
      </c>
      <c r="P77">
        <f t="shared" si="4"/>
        <v>36.899999999994179</v>
      </c>
      <c r="Q77">
        <f t="shared" si="2"/>
        <v>97.5</v>
      </c>
      <c r="R77">
        <f t="shared" si="5"/>
        <v>3.0650946358347093E-4</v>
      </c>
      <c r="S77">
        <f>R77-(bitcoin_futures!S81/100/360)</f>
        <v>1.5717613025013758E-4</v>
      </c>
      <c r="U77">
        <f>-'Future Returns'!Q77+Compare_IBIT_to_BTC!B76</f>
        <v>7.359611481710937E-4</v>
      </c>
    </row>
    <row r="78" spans="1:21" s="3" customFormat="1">
      <c r="A78" s="3" t="str">
        <f>bitcoin_futures!A82</f>
        <v>15.04.2024</v>
      </c>
      <c r="B78">
        <f>ROUND(bitcoin_futures!D82/bitcoin_futures!B82, 0)</f>
        <v>1751</v>
      </c>
      <c r="C78" s="3">
        <f>B78</f>
        <v>1751</v>
      </c>
      <c r="D78" s="3">
        <f>B78*bitcoin_futures!B82</f>
        <v>63176.079999999994</v>
      </c>
      <c r="E78" s="3">
        <f>'Future Returns'!S78</f>
        <v>33982.5</v>
      </c>
      <c r="F78" s="3">
        <f>'Future Returns'!S78*F$4</f>
        <v>16991.25</v>
      </c>
      <c r="I78">
        <f>(C78-C77)*bitcoin_futures!B82</f>
        <v>-685.52</v>
      </c>
      <c r="J78">
        <f>C78*bitcoin_futures!B82</f>
        <v>63176.079999999994</v>
      </c>
      <c r="K78">
        <f t="shared" ref="K78:K141" si="9">J78-J77-I78</f>
        <v>-3646.2000000000085</v>
      </c>
      <c r="M78">
        <f>-'Future CF'!Q78</f>
        <v>3610</v>
      </c>
      <c r="O78">
        <f t="shared" si="8"/>
        <v>114149.82999999999</v>
      </c>
      <c r="P78">
        <f t="shared" ref="P78:P141" si="10">K78+M78</f>
        <v>-36.200000000008458</v>
      </c>
      <c r="Q78">
        <f t="shared" ref="Q78:Q141" si="11">O78-O77-K78</f>
        <v>-2591.7700000000073</v>
      </c>
      <c r="R78">
        <f t="shared" ref="R78:R141" si="12">P78/O78</f>
        <v>-3.1712706011045714E-4</v>
      </c>
      <c r="S78">
        <f>R78-(bitcoin_futures!S82/100/360)</f>
        <v>-4.6693261566601273E-4</v>
      </c>
      <c r="U78">
        <f>-'Future Returns'!Q78+Compare_IBIT_to_BTC!B77</f>
        <v>-2.6730538914682134E-4</v>
      </c>
    </row>
    <row r="79" spans="1:21">
      <c r="A79" t="str">
        <f>bitcoin_futures!A83</f>
        <v>16.04.2024</v>
      </c>
      <c r="B79">
        <f>ROUND(bitcoin_futures!D83/bitcoin_futures!B83, 0)</f>
        <v>1759</v>
      </c>
      <c r="C79">
        <f t="shared" ref="C79:E99" si="13">C$78</f>
        <v>1751</v>
      </c>
      <c r="D79">
        <f t="shared" si="13"/>
        <v>63176.079999999994</v>
      </c>
      <c r="E79">
        <f t="shared" si="13"/>
        <v>33982.5</v>
      </c>
      <c r="F79">
        <f>'Future Returns'!S79*F$4</f>
        <v>16085</v>
      </c>
      <c r="I79">
        <f>(C79-C78)*bitcoin_futures!B83</f>
        <v>0</v>
      </c>
      <c r="J79">
        <f>C79*bitcoin_futures!B83</f>
        <v>62598.25</v>
      </c>
      <c r="K79">
        <f t="shared" si="9"/>
        <v>-577.82999999999447</v>
      </c>
      <c r="M79">
        <f>-'Future CF'!Q79</f>
        <v>655</v>
      </c>
      <c r="O79">
        <f t="shared" si="8"/>
        <v>112665.75</v>
      </c>
      <c r="P79">
        <f t="shared" si="10"/>
        <v>77.17000000000553</v>
      </c>
      <c r="Q79">
        <f t="shared" si="11"/>
        <v>-906.24999999999272</v>
      </c>
      <c r="R79">
        <f t="shared" si="12"/>
        <v>6.84946401191183E-4</v>
      </c>
      <c r="S79">
        <f>R79-(bitcoin_futures!S83/100/360)</f>
        <v>5.3514084563562742E-4</v>
      </c>
      <c r="U79">
        <f>-'Future Returns'!Q79+Compare_IBIT_to_BTC!B78</f>
        <v>1.0339507342851332E-3</v>
      </c>
    </row>
    <row r="80" spans="1:21">
      <c r="A80" t="str">
        <f>bitcoin_futures!A84</f>
        <v>17.04.2024</v>
      </c>
      <c r="B80">
        <f>ROUND(bitcoin_futures!D84/bitcoin_futures!B84, 0)</f>
        <v>1757</v>
      </c>
      <c r="C80">
        <f t="shared" si="13"/>
        <v>1751</v>
      </c>
      <c r="D80">
        <f t="shared" si="13"/>
        <v>63176.079999999994</v>
      </c>
      <c r="E80">
        <f t="shared" si="13"/>
        <v>33982.5</v>
      </c>
      <c r="F80">
        <f>'Future Returns'!S80*F$4</f>
        <v>15921.25</v>
      </c>
      <c r="I80">
        <f>(C80-C79)*bitcoin_futures!B84</f>
        <v>0</v>
      </c>
      <c r="J80">
        <f>C80*bitcoin_futures!B84</f>
        <v>60864.759999999995</v>
      </c>
      <c r="K80">
        <f t="shared" si="9"/>
        <v>-1733.4900000000052</v>
      </c>
      <c r="M80">
        <f>-'Future CF'!Q80</f>
        <v>1840</v>
      </c>
      <c r="O80">
        <f t="shared" si="8"/>
        <v>110768.51</v>
      </c>
      <c r="P80">
        <f t="shared" si="10"/>
        <v>106.50999999999476</v>
      </c>
      <c r="Q80">
        <f t="shared" si="11"/>
        <v>-163.75</v>
      </c>
      <c r="R80">
        <f t="shared" si="12"/>
        <v>9.6155486789516957E-4</v>
      </c>
      <c r="S80">
        <f>R80-(bitcoin_futures!S84/100/360)</f>
        <v>8.1172153456183626E-4</v>
      </c>
      <c r="U80">
        <f>-'Future Returns'!Q80+Compare_IBIT_to_BTC!B79</f>
        <v>1.1998961233474284E-3</v>
      </c>
    </row>
    <row r="81" spans="1:21">
      <c r="A81" t="str">
        <f>bitcoin_futures!A85</f>
        <v>18.04.2024</v>
      </c>
      <c r="B81">
        <f>ROUND(bitcoin_futures!D85/bitcoin_futures!B85, 0)</f>
        <v>1750</v>
      </c>
      <c r="C81">
        <f t="shared" si="13"/>
        <v>1751</v>
      </c>
      <c r="D81">
        <f t="shared" si="13"/>
        <v>63176.079999999994</v>
      </c>
      <c r="E81">
        <f t="shared" si="13"/>
        <v>33982.5</v>
      </c>
      <c r="F81">
        <f>'Future Returns'!S81*F$4</f>
        <v>15461.25</v>
      </c>
      <c r="I81">
        <f>(C81-C80)*bitcoin_futures!B85</f>
        <v>0</v>
      </c>
      <c r="J81">
        <f>C81*bitcoin_futures!B85</f>
        <v>63403.71</v>
      </c>
      <c r="K81">
        <f t="shared" si="9"/>
        <v>2538.9500000000044</v>
      </c>
      <c r="M81">
        <f>-'Future CF'!Q81</f>
        <v>-2520</v>
      </c>
      <c r="O81">
        <f t="shared" si="8"/>
        <v>112847.45999999999</v>
      </c>
      <c r="P81">
        <f t="shared" si="10"/>
        <v>18.950000000004366</v>
      </c>
      <c r="Q81">
        <f t="shared" si="11"/>
        <v>-460.00000000000728</v>
      </c>
      <c r="R81">
        <f t="shared" si="12"/>
        <v>1.6792580001361455E-4</v>
      </c>
      <c r="S81">
        <f>R81-(bitcoin_futures!S85/100/360)</f>
        <v>1.8120244458058989E-5</v>
      </c>
      <c r="U81">
        <f>-'Future Returns'!Q81+Compare_IBIT_to_BTC!B80</f>
        <v>9.6758563694592653E-4</v>
      </c>
    </row>
    <row r="82" spans="1:21">
      <c r="A82" t="str">
        <f>bitcoin_futures!A86</f>
        <v>19.04.2024</v>
      </c>
      <c r="B82">
        <f>ROUND(bitcoin_futures!D86/bitcoin_futures!B86, 0)</f>
        <v>1752</v>
      </c>
      <c r="C82">
        <f t="shared" si="13"/>
        <v>1751</v>
      </c>
      <c r="D82">
        <f t="shared" si="13"/>
        <v>63176.079999999994</v>
      </c>
      <c r="E82">
        <f t="shared" si="13"/>
        <v>33982.5</v>
      </c>
      <c r="F82">
        <f>'Future Returns'!S82*F$4</f>
        <v>16091.25</v>
      </c>
      <c r="I82">
        <f>(C82-C81)*bitcoin_futures!B86</f>
        <v>0</v>
      </c>
      <c r="J82">
        <f>C82*bitcoin_futures!B86</f>
        <v>64209.170000000006</v>
      </c>
      <c r="K82">
        <f t="shared" si="9"/>
        <v>805.4600000000064</v>
      </c>
      <c r="M82">
        <f>-'Future CF'!Q82</f>
        <v>-690</v>
      </c>
      <c r="O82">
        <f t="shared" si="8"/>
        <v>114282.92000000001</v>
      </c>
      <c r="P82">
        <f t="shared" si="10"/>
        <v>115.4600000000064</v>
      </c>
      <c r="Q82">
        <f t="shared" si="11"/>
        <v>630.00000000001455</v>
      </c>
      <c r="R82">
        <f t="shared" si="12"/>
        <v>1.0102997018277657E-3</v>
      </c>
      <c r="S82">
        <f>R82-(bitcoin_futures!S86/100/360)</f>
        <v>8.6054970182776567E-4</v>
      </c>
      <c r="U82">
        <f>-'Future Returns'!Q82+Compare_IBIT_to_BTC!B81</f>
        <v>1.9835611564663781E-3</v>
      </c>
    </row>
    <row r="83" spans="1:21">
      <c r="A83" t="str">
        <f>bitcoin_futures!A87</f>
        <v>22.04.2024</v>
      </c>
      <c r="B83">
        <f>ROUND(bitcoin_futures!D87/bitcoin_futures!B87, 0)</f>
        <v>1750</v>
      </c>
      <c r="C83">
        <f t="shared" si="13"/>
        <v>1751</v>
      </c>
      <c r="D83">
        <f t="shared" si="13"/>
        <v>63176.079999999994</v>
      </c>
      <c r="E83">
        <f t="shared" si="13"/>
        <v>33982.5</v>
      </c>
      <c r="F83">
        <f>'Future Returns'!S83*F$4</f>
        <v>16263.75</v>
      </c>
      <c r="I83">
        <f>(C83-C82)*bitcoin_futures!B87</f>
        <v>0</v>
      </c>
      <c r="J83">
        <f>C83*bitcoin_futures!B87</f>
        <v>66415.429999999993</v>
      </c>
      <c r="K83">
        <f t="shared" si="9"/>
        <v>2206.2599999999875</v>
      </c>
      <c r="M83">
        <f>-'Future CF'!Q83</f>
        <v>-2300</v>
      </c>
      <c r="O83">
        <f t="shared" si="8"/>
        <v>116661.68</v>
      </c>
      <c r="P83">
        <f t="shared" si="10"/>
        <v>-93.740000000012515</v>
      </c>
      <c r="Q83">
        <f t="shared" si="11"/>
        <v>172.49999999999272</v>
      </c>
      <c r="R83">
        <f t="shared" si="12"/>
        <v>-8.0352005902891615E-4</v>
      </c>
      <c r="S83">
        <f>R83-(bitcoin_futures!S87/100/360)</f>
        <v>-9.5332561458447173E-4</v>
      </c>
      <c r="U83">
        <f>-'Future Returns'!Q83+Compare_IBIT_to_BTC!B82</f>
        <v>-9.941871886759851E-4</v>
      </c>
    </row>
    <row r="84" spans="1:21">
      <c r="A84" t="str">
        <f>bitcoin_futures!A88</f>
        <v>23.04.2024</v>
      </c>
      <c r="B84">
        <f>ROUND(bitcoin_futures!D88/bitcoin_futures!B88, 0)</f>
        <v>1757</v>
      </c>
      <c r="C84">
        <f t="shared" si="13"/>
        <v>1751</v>
      </c>
      <c r="D84">
        <f t="shared" si="13"/>
        <v>63176.079999999994</v>
      </c>
      <c r="E84">
        <f t="shared" si="13"/>
        <v>33982.5</v>
      </c>
      <c r="F84">
        <f>'Future Returns'!S84*F$4</f>
        <v>16838.75</v>
      </c>
      <c r="I84">
        <f>(C84-C83)*bitcoin_futures!B88</f>
        <v>0</v>
      </c>
      <c r="J84">
        <f>C84*bitcoin_futures!B88</f>
        <v>66362.899999999994</v>
      </c>
      <c r="K84">
        <f t="shared" si="9"/>
        <v>-52.529999999998836</v>
      </c>
      <c r="M84">
        <f>-'Future CF'!Q84</f>
        <v>200</v>
      </c>
      <c r="O84">
        <f t="shared" si="8"/>
        <v>117184.15</v>
      </c>
      <c r="P84">
        <f t="shared" si="10"/>
        <v>147.47000000000116</v>
      </c>
      <c r="Q84">
        <f t="shared" si="11"/>
        <v>575</v>
      </c>
      <c r="R84">
        <f t="shared" si="12"/>
        <v>1.258446641461334E-3</v>
      </c>
      <c r="S84">
        <f>R84-(bitcoin_futures!S88/100/360)</f>
        <v>1.1086410859057784E-3</v>
      </c>
      <c r="U84">
        <f>-'Future Returns'!Q84+Compare_IBIT_to_BTC!B83</f>
        <v>2.1784108867662672E-3</v>
      </c>
    </row>
    <row r="85" spans="1:21">
      <c r="A85" t="str">
        <f>bitcoin_futures!A89</f>
        <v>24.04.2024</v>
      </c>
      <c r="B85">
        <f>ROUND(bitcoin_futures!D89/bitcoin_futures!B89, 0)</f>
        <v>1764</v>
      </c>
      <c r="C85">
        <f t="shared" si="13"/>
        <v>1751</v>
      </c>
      <c r="D85">
        <f t="shared" si="13"/>
        <v>63176.079999999994</v>
      </c>
      <c r="E85">
        <f t="shared" si="13"/>
        <v>33982.5</v>
      </c>
      <c r="F85">
        <f>'Future Returns'!S85*F$4</f>
        <v>16788.75</v>
      </c>
      <c r="I85">
        <f>(C85-C84)*bitcoin_futures!B89</f>
        <v>0</v>
      </c>
      <c r="J85">
        <f>C85*bitcoin_futures!B89</f>
        <v>63753.909999999996</v>
      </c>
      <c r="K85">
        <f t="shared" si="9"/>
        <v>-2608.989999999998</v>
      </c>
      <c r="M85">
        <f>-'Future CF'!Q85</f>
        <v>2665</v>
      </c>
      <c r="O85">
        <f t="shared" si="8"/>
        <v>114525.16</v>
      </c>
      <c r="P85">
        <f t="shared" si="10"/>
        <v>56.010000000002037</v>
      </c>
      <c r="Q85">
        <f t="shared" si="11"/>
        <v>-49.999999999992724</v>
      </c>
      <c r="R85">
        <f t="shared" si="12"/>
        <v>4.8906283999081103E-4</v>
      </c>
      <c r="S85">
        <f>R85-(bitcoin_futures!S89/100/360)</f>
        <v>3.395906177685888E-4</v>
      </c>
      <c r="U85">
        <f>-'Future Returns'!Q85+Compare_IBIT_to_BTC!B84</f>
        <v>3.7032824271965303E-4</v>
      </c>
    </row>
    <row r="86" spans="1:21">
      <c r="A86" t="str">
        <f>bitcoin_futures!A90</f>
        <v>25.04.2024</v>
      </c>
      <c r="B86">
        <f>ROUND(bitcoin_futures!D90/bitcoin_futures!B90, 0)</f>
        <v>1754</v>
      </c>
      <c r="C86">
        <f t="shared" si="13"/>
        <v>1751</v>
      </c>
      <c r="D86">
        <f t="shared" si="13"/>
        <v>63176.079999999994</v>
      </c>
      <c r="E86">
        <f t="shared" si="13"/>
        <v>33982.5</v>
      </c>
      <c r="F86">
        <f>'Future Returns'!S86*F$4</f>
        <v>16122.5</v>
      </c>
      <c r="I86">
        <f>(C86-C85)*bitcoin_futures!B90</f>
        <v>0</v>
      </c>
      <c r="J86">
        <f>C86*bitcoin_futures!B90</f>
        <v>64541.86</v>
      </c>
      <c r="K86">
        <f t="shared" si="9"/>
        <v>787.95000000000437</v>
      </c>
      <c r="M86">
        <f>-'Future CF'!Q86</f>
        <v>-780</v>
      </c>
      <c r="O86">
        <f t="shared" si="8"/>
        <v>114646.86</v>
      </c>
      <c r="P86">
        <f t="shared" si="10"/>
        <v>7.9500000000043656</v>
      </c>
      <c r="Q86">
        <f t="shared" si="11"/>
        <v>-666.25000000000728</v>
      </c>
      <c r="R86">
        <f t="shared" si="12"/>
        <v>6.9343373207119373E-5</v>
      </c>
      <c r="S86">
        <f>R86-(bitcoin_futures!S90/100/360)</f>
        <v>-7.9878849015102847E-5</v>
      </c>
      <c r="U86">
        <f>-'Future Returns'!Q86+Compare_IBIT_to_BTC!B85</f>
        <v>2.6434353262708501E-4</v>
      </c>
    </row>
    <row r="87" spans="1:21">
      <c r="A87" t="str">
        <f>bitcoin_futures!A91</f>
        <v>26.04.2024</v>
      </c>
      <c r="B87">
        <f>ROUND(bitcoin_futures!D91/bitcoin_futures!B91, 0)</f>
        <v>1759</v>
      </c>
      <c r="C87">
        <f t="shared" si="13"/>
        <v>1751</v>
      </c>
      <c r="D87">
        <f t="shared" si="13"/>
        <v>63176.079999999994</v>
      </c>
      <c r="E87">
        <f t="shared" si="13"/>
        <v>33982.5</v>
      </c>
      <c r="F87">
        <f>'Future Returns'!S87*F$4</f>
        <v>16317.5</v>
      </c>
      <c r="I87">
        <f>(C87-C86)*bitcoin_futures!B91</f>
        <v>0</v>
      </c>
      <c r="J87">
        <f>C87*bitcoin_futures!B91</f>
        <v>63596.32</v>
      </c>
      <c r="K87">
        <f t="shared" si="9"/>
        <v>-945.54000000000087</v>
      </c>
      <c r="M87">
        <f>-'Future CF'!Q87</f>
        <v>970</v>
      </c>
      <c r="O87">
        <f t="shared" si="8"/>
        <v>113896.32000000001</v>
      </c>
      <c r="P87">
        <f t="shared" si="10"/>
        <v>24.459999999999127</v>
      </c>
      <c r="Q87">
        <f t="shared" si="11"/>
        <v>195.00000000000728</v>
      </c>
      <c r="R87">
        <f t="shared" si="12"/>
        <v>2.1475671909328701E-4</v>
      </c>
      <c r="S87">
        <f>R87-(bitcoin_futures!S91/100/360)</f>
        <v>6.5395607982175909E-5</v>
      </c>
      <c r="U87">
        <f>-'Future Returns'!Q87+Compare_IBIT_to_BTC!B86</f>
        <v>2.1131805187370005E-4</v>
      </c>
    </row>
    <row r="88" spans="1:21">
      <c r="A88" t="str">
        <f>bitcoin_futures!A92</f>
        <v>29.04.2024</v>
      </c>
      <c r="B88">
        <f>ROUND(bitcoin_futures!D92/bitcoin_futures!B92, 0)</f>
        <v>1748</v>
      </c>
      <c r="C88">
        <f t="shared" si="13"/>
        <v>1751</v>
      </c>
      <c r="D88">
        <f t="shared" si="13"/>
        <v>63176.079999999994</v>
      </c>
      <c r="E88">
        <f t="shared" si="13"/>
        <v>33982.5</v>
      </c>
      <c r="F88">
        <f>'Future Returns'!S88*F$4</f>
        <v>16075</v>
      </c>
      <c r="I88">
        <f>(C88-C87)*bitcoin_futures!B92</f>
        <v>0</v>
      </c>
      <c r="J88">
        <f>C88*bitcoin_futures!B92</f>
        <v>62808.369999999995</v>
      </c>
      <c r="K88">
        <f t="shared" si="9"/>
        <v>-787.95000000000437</v>
      </c>
      <c r="M88">
        <f>-'Future CF'!Q88</f>
        <v>850</v>
      </c>
      <c r="O88">
        <f t="shared" si="8"/>
        <v>112865.87</v>
      </c>
      <c r="P88">
        <f t="shared" si="10"/>
        <v>62.049999999995634</v>
      </c>
      <c r="Q88">
        <f t="shared" si="11"/>
        <v>-242.50000000000728</v>
      </c>
      <c r="R88">
        <f t="shared" si="12"/>
        <v>5.4976761353982067E-4</v>
      </c>
      <c r="S88">
        <f>R88-(bitcoin_futures!S92/100/360)</f>
        <v>4.0026761353982067E-4</v>
      </c>
      <c r="U88">
        <f>-'Future Returns'!Q88+Compare_IBIT_to_BTC!B87</f>
        <v>8.2941676201169108E-4</v>
      </c>
    </row>
    <row r="89" spans="1:21">
      <c r="A89" t="str">
        <f>bitcoin_futures!A93</f>
        <v>30.04.2024</v>
      </c>
      <c r="B89">
        <f>ROUND(bitcoin_futures!D93/bitcoin_futures!B93, 0)</f>
        <v>1786</v>
      </c>
      <c r="C89">
        <f t="shared" si="13"/>
        <v>1751</v>
      </c>
      <c r="D89">
        <f t="shared" si="13"/>
        <v>63176.079999999994</v>
      </c>
      <c r="E89">
        <f t="shared" si="13"/>
        <v>33982.5</v>
      </c>
      <c r="F89">
        <f>'Future Returns'!S89*F$4</f>
        <v>15862.5</v>
      </c>
      <c r="I89">
        <f>(C89-C88)*bitcoin_futures!B93</f>
        <v>0</v>
      </c>
      <c r="J89">
        <f>C89*bitcoin_futures!B93</f>
        <v>58781.07</v>
      </c>
      <c r="K89">
        <f t="shared" si="9"/>
        <v>-4027.2999999999956</v>
      </c>
      <c r="M89">
        <f>-'Future CF'!Q89</f>
        <v>4050</v>
      </c>
      <c r="O89">
        <f t="shared" si="8"/>
        <v>108626.07</v>
      </c>
      <c r="P89">
        <f t="shared" si="10"/>
        <v>22.700000000004366</v>
      </c>
      <c r="Q89">
        <f t="shared" si="11"/>
        <v>-212.49999999999272</v>
      </c>
      <c r="R89">
        <f t="shared" si="12"/>
        <v>2.0897377581647171E-4</v>
      </c>
      <c r="S89">
        <f>R89-(bitcoin_futures!S93/100/360)</f>
        <v>5.9557109149805065E-5</v>
      </c>
      <c r="U89">
        <f>-'Future Returns'!Q89+Compare_IBIT_to_BTC!B88</f>
        <v>-2.9064766977672518E-4</v>
      </c>
    </row>
    <row r="90" spans="1:21">
      <c r="A90" t="str">
        <f>bitcoin_futures!A94</f>
        <v>01.05.2024</v>
      </c>
      <c r="B90">
        <f>ROUND(bitcoin_futures!D94/bitcoin_futures!B94, 0)</f>
        <v>1788</v>
      </c>
      <c r="C90">
        <f t="shared" si="13"/>
        <v>1751</v>
      </c>
      <c r="D90">
        <f t="shared" si="13"/>
        <v>63176.079999999994</v>
      </c>
      <c r="E90">
        <f t="shared" si="13"/>
        <v>33982.5</v>
      </c>
      <c r="F90">
        <f>'Future Returns'!S90*F$4</f>
        <v>14850</v>
      </c>
      <c r="I90">
        <f>(C90-C89)*bitcoin_futures!B94</f>
        <v>0</v>
      </c>
      <c r="J90">
        <f>C90*bitcoin_futures!B94</f>
        <v>56714.89</v>
      </c>
      <c r="K90">
        <f t="shared" si="9"/>
        <v>-2066.1800000000003</v>
      </c>
      <c r="M90">
        <f>-'Future CF'!Q90</f>
        <v>2045</v>
      </c>
      <c r="O90">
        <f t="shared" si="8"/>
        <v>105547.39</v>
      </c>
      <c r="P90">
        <f t="shared" si="10"/>
        <v>-21.180000000000291</v>
      </c>
      <c r="Q90">
        <f t="shared" si="11"/>
        <v>-1012.5000000000073</v>
      </c>
      <c r="R90">
        <f t="shared" si="12"/>
        <v>-2.0066815484494967E-4</v>
      </c>
      <c r="S90">
        <f>R90-(bitcoin_futures!S94/100/360)</f>
        <v>-3.4969593262272744E-4</v>
      </c>
      <c r="U90">
        <f>-'Future Returns'!Q90+Compare_IBIT_to_BTC!B89</f>
        <v>-7.2282250566432088E-4</v>
      </c>
    </row>
    <row r="91" spans="1:21">
      <c r="A91" t="str">
        <f>bitcoin_futures!A95</f>
        <v>02.05.2024</v>
      </c>
      <c r="B91">
        <f>ROUND(bitcoin_futures!D95/bitcoin_futures!B95, 0)</f>
        <v>1751</v>
      </c>
      <c r="C91">
        <f t="shared" si="13"/>
        <v>1751</v>
      </c>
      <c r="D91">
        <f t="shared" si="13"/>
        <v>63176.079999999994</v>
      </c>
      <c r="E91">
        <f t="shared" si="13"/>
        <v>33982.5</v>
      </c>
      <c r="F91">
        <f>'Future Returns'!S91*F$4</f>
        <v>14338.75</v>
      </c>
      <c r="I91">
        <f>(C91-C90)*bitcoin_futures!B95</f>
        <v>0</v>
      </c>
      <c r="J91">
        <f>C91*bitcoin_futures!B95</f>
        <v>59183.799999999996</v>
      </c>
      <c r="K91">
        <f t="shared" si="9"/>
        <v>2468.9099999999962</v>
      </c>
      <c r="M91">
        <f>-'Future CF'!Q91</f>
        <v>-2410</v>
      </c>
      <c r="O91">
        <f t="shared" si="8"/>
        <v>107505.04999999999</v>
      </c>
      <c r="P91">
        <f t="shared" si="10"/>
        <v>58.909999999996217</v>
      </c>
      <c r="Q91">
        <f t="shared" si="11"/>
        <v>-511.25000000000728</v>
      </c>
      <c r="R91">
        <f t="shared" si="12"/>
        <v>5.4797425795342848E-4</v>
      </c>
      <c r="S91">
        <f>R91-(bitcoin_futures!S95/100/360)</f>
        <v>3.993075912867618E-4</v>
      </c>
      <c r="U91">
        <f>-'Future Returns'!Q91+Compare_IBIT_to_BTC!B90</f>
        <v>1.5129498608904904E-3</v>
      </c>
    </row>
    <row r="92" spans="1:21">
      <c r="A92" t="str">
        <f>bitcoin_futures!A96</f>
        <v>03.05.2024</v>
      </c>
      <c r="B92">
        <f>ROUND(bitcoin_futures!D96/bitcoin_futures!B96, 0)</f>
        <v>1745</v>
      </c>
      <c r="C92">
        <f t="shared" si="13"/>
        <v>1751</v>
      </c>
      <c r="D92">
        <f t="shared" si="13"/>
        <v>63176.079999999994</v>
      </c>
      <c r="E92">
        <f t="shared" si="13"/>
        <v>33982.5</v>
      </c>
      <c r="F92">
        <f>'Future Returns'!S92*F$4</f>
        <v>14941.25</v>
      </c>
      <c r="I92">
        <f>(C92-C91)*bitcoin_futures!B96</f>
        <v>0</v>
      </c>
      <c r="J92">
        <f>C92*bitcoin_futures!B96</f>
        <v>61985.399999999994</v>
      </c>
      <c r="K92">
        <f t="shared" si="9"/>
        <v>2801.5999999999985</v>
      </c>
      <c r="M92">
        <f>-'Future CF'!Q92</f>
        <v>-2825</v>
      </c>
      <c r="O92">
        <f t="shared" si="8"/>
        <v>110909.15</v>
      </c>
      <c r="P92">
        <f t="shared" si="10"/>
        <v>-23.400000000001455</v>
      </c>
      <c r="Q92">
        <f t="shared" si="11"/>
        <v>602.50000000000728</v>
      </c>
      <c r="R92">
        <f t="shared" si="12"/>
        <v>-2.109834941481515E-4</v>
      </c>
      <c r="S92">
        <f>R92-(bitcoin_futures!S96/100/360)</f>
        <v>-3.6031682748148487E-4</v>
      </c>
      <c r="U92">
        <f>-'Future Returns'!Q92+Compare_IBIT_to_BTC!B91</f>
        <v>6.8809939521553842E-5</v>
      </c>
    </row>
    <row r="93" spans="1:21">
      <c r="A93" t="str">
        <f>bitcoin_futures!A97</f>
        <v>06.05.2024</v>
      </c>
      <c r="B93">
        <f>ROUND(bitcoin_futures!D97/bitcoin_futures!B97, 0)</f>
        <v>1751</v>
      </c>
      <c r="C93">
        <f t="shared" si="13"/>
        <v>1751</v>
      </c>
      <c r="D93">
        <f t="shared" si="13"/>
        <v>63176.079999999994</v>
      </c>
      <c r="E93">
        <f t="shared" si="13"/>
        <v>33982.5</v>
      </c>
      <c r="F93">
        <f>'Future Returns'!S93*F$4</f>
        <v>15647.5</v>
      </c>
      <c r="I93">
        <f>(C93-C92)*bitcoin_futures!B97</f>
        <v>0</v>
      </c>
      <c r="J93">
        <f>C93*bitcoin_futures!B97</f>
        <v>63053.509999999995</v>
      </c>
      <c r="K93">
        <f t="shared" si="9"/>
        <v>1068.1100000000006</v>
      </c>
      <c r="M93">
        <f>-'Future CF'!Q93</f>
        <v>-995</v>
      </c>
      <c r="O93">
        <f t="shared" si="8"/>
        <v>112683.51</v>
      </c>
      <c r="P93">
        <f t="shared" si="10"/>
        <v>73.110000000000582</v>
      </c>
      <c r="Q93">
        <f t="shared" si="11"/>
        <v>706.25</v>
      </c>
      <c r="R93">
        <f t="shared" si="12"/>
        <v>6.4880833051793102E-4</v>
      </c>
      <c r="S93">
        <f>R93-(bitcoin_futures!S97/100/360)</f>
        <v>4.9925277496237546E-4</v>
      </c>
      <c r="U93">
        <f>-'Future Returns'!Q93+Compare_IBIT_to_BTC!B92</f>
        <v>1.3345302538355919E-3</v>
      </c>
    </row>
    <row r="94" spans="1:21">
      <c r="A94" t="str">
        <f>bitcoin_futures!A98</f>
        <v>07.05.2024</v>
      </c>
      <c r="B94">
        <f>ROUND(bitcoin_futures!D98/bitcoin_futures!B98, 0)</f>
        <v>1757</v>
      </c>
      <c r="C94">
        <f t="shared" si="13"/>
        <v>1751</v>
      </c>
      <c r="D94">
        <f t="shared" si="13"/>
        <v>63176.079999999994</v>
      </c>
      <c r="E94">
        <f t="shared" si="13"/>
        <v>33982.5</v>
      </c>
      <c r="F94">
        <f>'Future Returns'!S94*F$4</f>
        <v>15896.25</v>
      </c>
      <c r="I94">
        <f>(C94-C93)*bitcoin_futures!B98</f>
        <v>0</v>
      </c>
      <c r="J94">
        <f>C94*bitcoin_futures!B98</f>
        <v>62913.43</v>
      </c>
      <c r="K94">
        <f t="shared" si="9"/>
        <v>-140.07999999999447</v>
      </c>
      <c r="M94">
        <f>-'Future CF'!Q94</f>
        <v>220</v>
      </c>
      <c r="O94">
        <f t="shared" si="8"/>
        <v>112792.18</v>
      </c>
      <c r="P94">
        <f t="shared" si="10"/>
        <v>79.92000000000553</v>
      </c>
      <c r="Q94">
        <f t="shared" si="11"/>
        <v>248.74999999999272</v>
      </c>
      <c r="R94">
        <f t="shared" si="12"/>
        <v>7.0855976008270727E-4</v>
      </c>
      <c r="S94">
        <f>R94-(bitcoin_futures!S98/100/360)</f>
        <v>5.5900420452715171E-4</v>
      </c>
      <c r="U94">
        <f>-'Future Returns'!Q94+Compare_IBIT_to_BTC!B93</f>
        <v>1.2383304096917971E-3</v>
      </c>
    </row>
    <row r="95" spans="1:21">
      <c r="A95" t="str">
        <f>bitcoin_futures!A99</f>
        <v>08.05.2024</v>
      </c>
      <c r="B95">
        <f>ROUND(bitcoin_futures!D99/bitcoin_futures!B99, 0)</f>
        <v>1760</v>
      </c>
      <c r="C95">
        <f t="shared" si="13"/>
        <v>1751</v>
      </c>
      <c r="D95">
        <f t="shared" si="13"/>
        <v>63176.079999999994</v>
      </c>
      <c r="E95">
        <f t="shared" si="13"/>
        <v>33982.5</v>
      </c>
      <c r="F95">
        <f>'Future Returns'!S95*F$4</f>
        <v>15841.25</v>
      </c>
      <c r="I95">
        <f>(C95-C94)*bitcoin_futures!B99</f>
        <v>0</v>
      </c>
      <c r="J95">
        <f>C95*bitcoin_futures!B99</f>
        <v>61950.380000000005</v>
      </c>
      <c r="K95">
        <f t="shared" si="9"/>
        <v>-963.04999999999563</v>
      </c>
      <c r="M95">
        <f>-'Future CF'!Q95</f>
        <v>905</v>
      </c>
      <c r="O95">
        <f t="shared" si="8"/>
        <v>111774.13</v>
      </c>
      <c r="P95">
        <f t="shared" si="10"/>
        <v>-58.049999999995634</v>
      </c>
      <c r="Q95">
        <f t="shared" si="11"/>
        <v>-54.999999999992724</v>
      </c>
      <c r="R95">
        <f t="shared" si="12"/>
        <v>-5.1935094462373028E-4</v>
      </c>
      <c r="S95">
        <f>R95-(bitcoin_futures!S99/100/360)</f>
        <v>-6.6885094462373028E-4</v>
      </c>
      <c r="U95">
        <f>-'Future Returns'!Q95+Compare_IBIT_to_BTC!B94</f>
        <v>-1.0252099256887835E-3</v>
      </c>
    </row>
    <row r="96" spans="1:21">
      <c r="A96" t="str">
        <f>bitcoin_futures!A100</f>
        <v>09.05.2024</v>
      </c>
      <c r="B96">
        <f>ROUND(bitcoin_futures!D100/bitcoin_futures!B100, 0)</f>
        <v>1752</v>
      </c>
      <c r="C96">
        <f t="shared" si="13"/>
        <v>1751</v>
      </c>
      <c r="D96">
        <f t="shared" si="13"/>
        <v>63176.079999999994</v>
      </c>
      <c r="E96">
        <f t="shared" si="13"/>
        <v>33982.5</v>
      </c>
      <c r="F96">
        <f>'Future Returns'!S96*F$4</f>
        <v>15615</v>
      </c>
      <c r="I96">
        <f>(C96-C95)*bitcoin_futures!B100</f>
        <v>0</v>
      </c>
      <c r="J96">
        <f>C96*bitcoin_futures!B100</f>
        <v>62300.579999999994</v>
      </c>
      <c r="K96">
        <f t="shared" si="9"/>
        <v>350.19999999998981</v>
      </c>
      <c r="M96">
        <f>-'Future CF'!Q96</f>
        <v>-380</v>
      </c>
      <c r="O96">
        <f t="shared" si="8"/>
        <v>111898.07999999999</v>
      </c>
      <c r="P96">
        <f t="shared" si="10"/>
        <v>-29.800000000010186</v>
      </c>
      <c r="Q96">
        <f t="shared" si="11"/>
        <v>-226.25000000000728</v>
      </c>
      <c r="R96">
        <f t="shared" si="12"/>
        <v>-2.66313774105956E-4</v>
      </c>
      <c r="S96">
        <f>R96-(bitcoin_futures!S100/100/360)</f>
        <v>-4.1559155188373379E-4</v>
      </c>
      <c r="U96">
        <f>-'Future Returns'!Q96+Compare_IBIT_to_BTC!B95</f>
        <v>-4.3098244266959098E-4</v>
      </c>
    </row>
    <row r="97" spans="1:21">
      <c r="A97" t="str">
        <f>bitcoin_futures!A101</f>
        <v>10.05.2024</v>
      </c>
      <c r="B97">
        <f>ROUND(bitcoin_futures!D101/bitcoin_futures!B101, 0)</f>
        <v>1754</v>
      </c>
      <c r="C97">
        <f t="shared" si="13"/>
        <v>1751</v>
      </c>
      <c r="D97">
        <f t="shared" si="13"/>
        <v>63176.079999999994</v>
      </c>
      <c r="E97">
        <f t="shared" si="13"/>
        <v>33982.5</v>
      </c>
      <c r="F97">
        <f>'Future Returns'!S97*F$4</f>
        <v>15710</v>
      </c>
      <c r="I97">
        <f>(C97-C96)*bitcoin_futures!B101</f>
        <v>0</v>
      </c>
      <c r="J97">
        <f>C97*bitcoin_futures!B101</f>
        <v>60549.579999999994</v>
      </c>
      <c r="K97">
        <f t="shared" si="9"/>
        <v>-1751</v>
      </c>
      <c r="M97">
        <f>-'Future CF'!Q97</f>
        <v>1890</v>
      </c>
      <c r="O97">
        <f t="shared" si="8"/>
        <v>110242.07999999999</v>
      </c>
      <c r="P97">
        <f t="shared" si="10"/>
        <v>139</v>
      </c>
      <c r="Q97">
        <f t="shared" si="11"/>
        <v>95</v>
      </c>
      <c r="R97">
        <f t="shared" si="12"/>
        <v>1.2608615512334311E-3</v>
      </c>
      <c r="S97">
        <f>R97-(bitcoin_futures!S101/100/360)</f>
        <v>1.1117782179000978E-3</v>
      </c>
      <c r="U97">
        <f>-'Future Returns'!Q97+Compare_IBIT_to_BTC!B96</f>
        <v>1.9707071216673484E-3</v>
      </c>
    </row>
    <row r="98" spans="1:21">
      <c r="A98" t="str">
        <f>bitcoin_futures!A102</f>
        <v>13.05.2024</v>
      </c>
      <c r="B98">
        <f>ROUND(bitcoin_futures!D102/bitcoin_futures!B102, 0)</f>
        <v>1750</v>
      </c>
      <c r="C98">
        <f t="shared" si="13"/>
        <v>1751</v>
      </c>
      <c r="D98">
        <f t="shared" si="13"/>
        <v>63176.079999999994</v>
      </c>
      <c r="E98">
        <f t="shared" si="13"/>
        <v>33982.5</v>
      </c>
      <c r="F98">
        <f>'Future Returns'!S98*F$4</f>
        <v>15237.5</v>
      </c>
      <c r="I98">
        <f>(C98-C97)*bitcoin_futures!B102</f>
        <v>0</v>
      </c>
      <c r="J98">
        <f>C98*bitcoin_futures!B102</f>
        <v>63036</v>
      </c>
      <c r="K98">
        <f t="shared" si="9"/>
        <v>2486.4200000000055</v>
      </c>
      <c r="M98">
        <f>-'Future CF'!Q98</f>
        <v>-2530</v>
      </c>
      <c r="O98">
        <f t="shared" si="8"/>
        <v>112256</v>
      </c>
      <c r="P98">
        <f t="shared" si="10"/>
        <v>-43.57999999999447</v>
      </c>
      <c r="Q98">
        <f t="shared" si="11"/>
        <v>-472.49999999999272</v>
      </c>
      <c r="R98">
        <f t="shared" si="12"/>
        <v>-3.8821978335228823E-4</v>
      </c>
      <c r="S98">
        <f>R98-(bitcoin_futures!S102/100/360)</f>
        <v>-5.3763645001895491E-4</v>
      </c>
      <c r="U98">
        <f>-'Future Returns'!Q98+Compare_IBIT_to_BTC!B97</f>
        <v>-4.4523500332829813E-4</v>
      </c>
    </row>
    <row r="99" spans="1:21">
      <c r="A99" t="str">
        <f>bitcoin_futures!A103</f>
        <v>14.05.2024</v>
      </c>
      <c r="B99">
        <f>ROUND(bitcoin_futures!D103/bitcoin_futures!B103, 0)</f>
        <v>1754</v>
      </c>
      <c r="C99">
        <f t="shared" si="13"/>
        <v>1751</v>
      </c>
      <c r="D99">
        <f t="shared" si="13"/>
        <v>63176.079999999994</v>
      </c>
      <c r="E99">
        <f t="shared" si="13"/>
        <v>33982.5</v>
      </c>
      <c r="F99">
        <f>'Future Returns'!S99*F$4</f>
        <v>15870</v>
      </c>
      <c r="I99">
        <f>(C99-C98)*bitcoin_futures!B103</f>
        <v>0</v>
      </c>
      <c r="J99">
        <f>C99*bitcoin_futures!B103</f>
        <v>61407.57</v>
      </c>
      <c r="K99">
        <f t="shared" si="9"/>
        <v>-1628.4300000000003</v>
      </c>
      <c r="M99">
        <f>-'Future CF'!Q99</f>
        <v>1645</v>
      </c>
      <c r="O99">
        <f t="shared" si="8"/>
        <v>111260.07</v>
      </c>
      <c r="P99">
        <f t="shared" si="10"/>
        <v>16.569999999999709</v>
      </c>
      <c r="Q99">
        <f t="shared" si="11"/>
        <v>632.50000000000728</v>
      </c>
      <c r="R99">
        <f t="shared" si="12"/>
        <v>1.4893033951892811E-4</v>
      </c>
      <c r="S99">
        <f>R99-(bitcoin_futures!S103/100/360)</f>
        <v>-2.6410492551636453E-7</v>
      </c>
      <c r="U99">
        <f>-'Future Returns'!Q99+Compare_IBIT_to_BTC!B98</f>
        <v>8.0340264650289456E-5</v>
      </c>
    </row>
    <row r="100" spans="1:21" s="3" customFormat="1">
      <c r="A100" s="3" t="str">
        <f>bitcoin_futures!A104</f>
        <v>15.05.2024</v>
      </c>
      <c r="B100">
        <f>ROUND(bitcoin_futures!D104/bitcoin_futures!B104, 0)</f>
        <v>1750</v>
      </c>
      <c r="C100" s="3">
        <f>B100</f>
        <v>1750</v>
      </c>
      <c r="D100" s="3">
        <f>B100*bitcoin_futures!B104</f>
        <v>65922.5</v>
      </c>
      <c r="E100" s="3">
        <f>'Future Returns'!S100</f>
        <v>31162.5</v>
      </c>
      <c r="F100" s="3">
        <f>'Future Returns'!S100*F$4</f>
        <v>15581.25</v>
      </c>
      <c r="I100">
        <f>(C100-C99)*bitcoin_futures!B104</f>
        <v>-37.67</v>
      </c>
      <c r="J100">
        <f>C100*bitcoin_futures!B104</f>
        <v>65922.5</v>
      </c>
      <c r="K100">
        <f t="shared" si="9"/>
        <v>4552.6000000000004</v>
      </c>
      <c r="M100">
        <f>-'Future CF'!Q100</f>
        <v>-4660</v>
      </c>
      <c r="O100">
        <f t="shared" si="8"/>
        <v>112666.25</v>
      </c>
      <c r="P100">
        <f t="shared" si="10"/>
        <v>-107.39999999999964</v>
      </c>
      <c r="Q100">
        <f t="shared" si="11"/>
        <v>-3146.4200000000073</v>
      </c>
      <c r="R100">
        <f t="shared" si="12"/>
        <v>-9.5325796323210931E-4</v>
      </c>
      <c r="S100">
        <f>R100-(bitcoin_futures!S104/100/360)</f>
        <v>-1.1022301854543316E-3</v>
      </c>
      <c r="U100">
        <f>-'Future Returns'!Q100+Compare_IBIT_to_BTC!B99</f>
        <v>-1.2244106780028435E-3</v>
      </c>
    </row>
    <row r="101" spans="1:21">
      <c r="A101" t="str">
        <f>bitcoin_futures!A105</f>
        <v>16.05.2024</v>
      </c>
      <c r="B101">
        <f>ROUND(bitcoin_futures!D105/bitcoin_futures!B105, 0)</f>
        <v>1758</v>
      </c>
      <c r="C101">
        <f t="shared" ref="C101:E121" si="14">C$100</f>
        <v>1750</v>
      </c>
      <c r="D101">
        <f t="shared" si="14"/>
        <v>65922.5</v>
      </c>
      <c r="E101">
        <f t="shared" si="14"/>
        <v>31162.5</v>
      </c>
      <c r="F101">
        <f>'Future Returns'!S101*F$4</f>
        <v>16757.5</v>
      </c>
      <c r="I101">
        <f>(C101-C100)*bitcoin_futures!B105</f>
        <v>0</v>
      </c>
      <c r="J101">
        <f>C101*bitcoin_futures!B105</f>
        <v>65012.5</v>
      </c>
      <c r="K101">
        <f t="shared" si="9"/>
        <v>-910</v>
      </c>
      <c r="M101">
        <f>-'Future CF'!Q101</f>
        <v>1035</v>
      </c>
      <c r="O101">
        <f t="shared" si="8"/>
        <v>112932.5</v>
      </c>
      <c r="P101">
        <f t="shared" si="10"/>
        <v>125</v>
      </c>
      <c r="Q101">
        <f t="shared" si="11"/>
        <v>1176.25</v>
      </c>
      <c r="R101">
        <f t="shared" si="12"/>
        <v>1.1068558652292297E-3</v>
      </c>
      <c r="S101">
        <f>R101-(bitcoin_futures!S105/100/360)</f>
        <v>9.5818919856256301E-4</v>
      </c>
      <c r="U101">
        <f>-'Future Returns'!Q101+Compare_IBIT_to_BTC!B100</f>
        <v>1.6367592479758046E-3</v>
      </c>
    </row>
    <row r="102" spans="1:21">
      <c r="A102" t="str">
        <f>bitcoin_futures!A106</f>
        <v>17.05.2024</v>
      </c>
      <c r="B102">
        <f>ROUND(bitcoin_futures!D106/bitcoin_futures!B106, 0)</f>
        <v>1747</v>
      </c>
      <c r="C102">
        <f t="shared" si="14"/>
        <v>1750</v>
      </c>
      <c r="D102">
        <f t="shared" si="14"/>
        <v>65922.5</v>
      </c>
      <c r="E102">
        <f t="shared" si="14"/>
        <v>31162.5</v>
      </c>
      <c r="F102">
        <f>'Future Returns'!S102*F$4</f>
        <v>16498.75</v>
      </c>
      <c r="I102">
        <f>(C102-C101)*bitcoin_futures!B106</f>
        <v>0</v>
      </c>
      <c r="J102">
        <f>C102*bitcoin_futures!B106</f>
        <v>66990</v>
      </c>
      <c r="K102">
        <f t="shared" si="9"/>
        <v>1977.5</v>
      </c>
      <c r="M102">
        <f>-'Future CF'!Q102</f>
        <v>-1920</v>
      </c>
      <c r="O102">
        <f t="shared" si="8"/>
        <v>114651.25</v>
      </c>
      <c r="P102">
        <f t="shared" si="10"/>
        <v>57.5</v>
      </c>
      <c r="Q102">
        <f t="shared" si="11"/>
        <v>-258.75</v>
      </c>
      <c r="R102">
        <f t="shared" si="12"/>
        <v>5.0152091669301466E-4</v>
      </c>
      <c r="S102">
        <f>R102-(bitcoin_futures!S106/100/360)</f>
        <v>3.5243758335968135E-4</v>
      </c>
      <c r="U102">
        <f>-'Future Returns'!Q102+Compare_IBIT_to_BTC!B101</f>
        <v>1.3241143416285843E-3</v>
      </c>
    </row>
    <row r="103" spans="1:21">
      <c r="A103" t="str">
        <f>bitcoin_futures!A107</f>
        <v>20.05.2024</v>
      </c>
      <c r="B103">
        <f>ROUND(bitcoin_futures!D107/bitcoin_futures!B107, 0)</f>
        <v>1735</v>
      </c>
      <c r="C103">
        <f t="shared" si="14"/>
        <v>1750</v>
      </c>
      <c r="D103">
        <f t="shared" si="14"/>
        <v>65922.5</v>
      </c>
      <c r="E103">
        <f t="shared" si="14"/>
        <v>31162.5</v>
      </c>
      <c r="F103">
        <f>'Future Returns'!S103*F$4</f>
        <v>16978.75</v>
      </c>
      <c r="I103">
        <f>(C103-C102)*bitcoin_futures!B107</f>
        <v>0</v>
      </c>
      <c r="J103">
        <f>C103*bitcoin_futures!B107</f>
        <v>69947.5</v>
      </c>
      <c r="K103">
        <f t="shared" si="9"/>
        <v>2957.5</v>
      </c>
      <c r="M103">
        <f>-'Future CF'!Q103</f>
        <v>-3080</v>
      </c>
      <c r="O103">
        <f t="shared" si="8"/>
        <v>118088.75</v>
      </c>
      <c r="P103">
        <f t="shared" si="10"/>
        <v>-122.5</v>
      </c>
      <c r="Q103">
        <f t="shared" si="11"/>
        <v>480</v>
      </c>
      <c r="R103">
        <f t="shared" si="12"/>
        <v>-1.0373553788993448E-3</v>
      </c>
      <c r="S103">
        <f>R103-(bitcoin_futures!S107/100/360)</f>
        <v>-1.1866609344549004E-3</v>
      </c>
      <c r="U103">
        <f>-'Future Returns'!Q103+Compare_IBIT_to_BTC!B102</f>
        <v>-1.2024257994754234E-3</v>
      </c>
    </row>
    <row r="104" spans="1:21">
      <c r="A104" t="str">
        <f>bitcoin_futures!A108</f>
        <v>21.05.2024</v>
      </c>
      <c r="B104">
        <f>ROUND(bitcoin_futures!D108/bitcoin_futures!B108, 0)</f>
        <v>1763</v>
      </c>
      <c r="C104">
        <f t="shared" si="14"/>
        <v>1750</v>
      </c>
      <c r="D104">
        <f t="shared" si="14"/>
        <v>65922.5</v>
      </c>
      <c r="E104">
        <f t="shared" si="14"/>
        <v>31162.5</v>
      </c>
      <c r="F104">
        <f>'Future Returns'!S104*F$4</f>
        <v>17748.75</v>
      </c>
      <c r="I104">
        <f>(C104-C103)*bitcoin_futures!B108</f>
        <v>0</v>
      </c>
      <c r="J104">
        <f>C104*bitcoin_futures!B108</f>
        <v>69072.5</v>
      </c>
      <c r="K104">
        <f t="shared" si="9"/>
        <v>-875</v>
      </c>
      <c r="M104">
        <f>-'Future CF'!Q104</f>
        <v>935</v>
      </c>
      <c r="O104">
        <f t="shared" si="8"/>
        <v>117983.75</v>
      </c>
      <c r="P104">
        <f t="shared" si="10"/>
        <v>60</v>
      </c>
      <c r="Q104">
        <f t="shared" si="11"/>
        <v>770</v>
      </c>
      <c r="R104">
        <f t="shared" si="12"/>
        <v>5.0854460889741175E-4</v>
      </c>
      <c r="S104">
        <f>R104-(bitcoin_futures!S108/100/360)</f>
        <v>3.5937794223074506E-4</v>
      </c>
      <c r="U104">
        <f>-'Future Returns'!Q104+Compare_IBIT_to_BTC!B103</f>
        <v>6.6055950865184267E-4</v>
      </c>
    </row>
    <row r="105" spans="1:21">
      <c r="A105" t="str">
        <f>bitcoin_futures!A109</f>
        <v>22.05.2024</v>
      </c>
      <c r="B105">
        <f>ROUND(bitcoin_futures!D109/bitcoin_futures!B109, 0)</f>
        <v>1753</v>
      </c>
      <c r="C105">
        <f t="shared" si="14"/>
        <v>1750</v>
      </c>
      <c r="D105">
        <f t="shared" si="14"/>
        <v>65922.5</v>
      </c>
      <c r="E105">
        <f t="shared" si="14"/>
        <v>31162.5</v>
      </c>
      <c r="F105">
        <f>'Future Returns'!S105*F$4</f>
        <v>17515</v>
      </c>
      <c r="I105">
        <f>(C105-C104)*bitcoin_futures!B109</f>
        <v>0</v>
      </c>
      <c r="J105">
        <f>C105*bitcoin_futures!B109</f>
        <v>69492.5</v>
      </c>
      <c r="K105">
        <f t="shared" si="9"/>
        <v>420</v>
      </c>
      <c r="M105">
        <f>-'Future CF'!Q105</f>
        <v>-330</v>
      </c>
      <c r="O105">
        <f t="shared" si="8"/>
        <v>118170</v>
      </c>
      <c r="P105">
        <f t="shared" si="10"/>
        <v>90</v>
      </c>
      <c r="Q105">
        <f t="shared" si="11"/>
        <v>-233.75</v>
      </c>
      <c r="R105">
        <f t="shared" si="12"/>
        <v>7.6161462300076163E-4</v>
      </c>
      <c r="S105">
        <f>R105-(bitcoin_futures!S109/100/360)</f>
        <v>6.1264240077853942E-4</v>
      </c>
      <c r="U105">
        <f>-'Future Returns'!Q105+Compare_IBIT_to_BTC!B104</f>
        <v>1.370319161085402E-3</v>
      </c>
    </row>
    <row r="106" spans="1:21">
      <c r="A106" t="str">
        <f>bitcoin_futures!A110</f>
        <v>23.05.2024</v>
      </c>
      <c r="B106">
        <f>ROUND(bitcoin_futures!D110/bitcoin_futures!B110, 0)</f>
        <v>1760</v>
      </c>
      <c r="C106">
        <f t="shared" si="14"/>
        <v>1750</v>
      </c>
      <c r="D106">
        <f t="shared" si="14"/>
        <v>65922.5</v>
      </c>
      <c r="E106">
        <f t="shared" si="14"/>
        <v>31162.5</v>
      </c>
      <c r="F106">
        <f>'Future Returns'!S106*F$4</f>
        <v>17597.5</v>
      </c>
      <c r="I106">
        <f>(C106-C105)*bitcoin_futures!B110</f>
        <v>0</v>
      </c>
      <c r="J106">
        <f>C106*bitcoin_futures!B110</f>
        <v>66972.5</v>
      </c>
      <c r="K106">
        <f t="shared" si="9"/>
        <v>-2520</v>
      </c>
      <c r="M106">
        <f>-'Future CF'!Q106</f>
        <v>2610</v>
      </c>
      <c r="O106">
        <f t="shared" si="8"/>
        <v>115732.5</v>
      </c>
      <c r="P106">
        <f t="shared" si="10"/>
        <v>90</v>
      </c>
      <c r="Q106">
        <f t="shared" si="11"/>
        <v>82.5</v>
      </c>
      <c r="R106">
        <f t="shared" si="12"/>
        <v>7.7765536906227719E-4</v>
      </c>
      <c r="S106">
        <f>R106-(bitcoin_futures!S110/100/360)</f>
        <v>6.2859981350672171E-4</v>
      </c>
      <c r="U106">
        <f>-'Future Returns'!Q106+Compare_IBIT_to_BTC!B105</f>
        <v>8.1622448931775032E-4</v>
      </c>
    </row>
    <row r="107" spans="1:21">
      <c r="A107" t="str">
        <f>bitcoin_futures!A111</f>
        <v>24.05.2024</v>
      </c>
      <c r="B107">
        <f>ROUND(bitcoin_futures!D111/bitcoin_futures!B111, 0)</f>
        <v>1747</v>
      </c>
      <c r="C107">
        <f t="shared" si="14"/>
        <v>1750</v>
      </c>
      <c r="D107">
        <f t="shared" si="14"/>
        <v>65922.5</v>
      </c>
      <c r="E107">
        <f t="shared" si="14"/>
        <v>31162.5</v>
      </c>
      <c r="F107">
        <f>'Future Returns'!S107*F$4</f>
        <v>16945</v>
      </c>
      <c r="I107">
        <f>(C107-C106)*bitcoin_futures!B111</f>
        <v>0</v>
      </c>
      <c r="J107">
        <f>C107*bitcoin_futures!B111</f>
        <v>69055</v>
      </c>
      <c r="K107">
        <f t="shared" si="9"/>
        <v>2082.5</v>
      </c>
      <c r="M107">
        <f>-'Future CF'!Q107</f>
        <v>-2285</v>
      </c>
      <c r="O107">
        <f t="shared" si="8"/>
        <v>117162.5</v>
      </c>
      <c r="P107">
        <f t="shared" si="10"/>
        <v>-202.5</v>
      </c>
      <c r="Q107">
        <f t="shared" si="11"/>
        <v>-652.5</v>
      </c>
      <c r="R107">
        <f t="shared" si="12"/>
        <v>-1.7283687186599808E-3</v>
      </c>
      <c r="S107">
        <f>R107-(bitcoin_futures!S111/100/360)</f>
        <v>-1.8778687186599809E-3</v>
      </c>
      <c r="U107">
        <f>-'Future Returns'!Q107+Compare_IBIT_to_BTC!B106</f>
        <v>-2.6171570775368434E-3</v>
      </c>
    </row>
    <row r="108" spans="1:21">
      <c r="A108" t="str">
        <f>bitcoin_futures!A112</f>
        <v>27.05.2024</v>
      </c>
      <c r="B108">
        <f>ROUND(bitcoin_futures!D112/bitcoin_futures!B112, 0)</f>
        <v>1767</v>
      </c>
      <c r="C108">
        <f t="shared" si="14"/>
        <v>1750</v>
      </c>
      <c r="D108">
        <f t="shared" si="14"/>
        <v>65922.5</v>
      </c>
      <c r="E108">
        <f t="shared" si="14"/>
        <v>31162.5</v>
      </c>
      <c r="F108">
        <f>'Future Returns'!S108*F$4</f>
        <v>17516.25</v>
      </c>
      <c r="I108">
        <f>(C108-C107)*bitcoin_futures!B112</f>
        <v>0</v>
      </c>
      <c r="J108">
        <f>C108*bitcoin_futures!B112</f>
        <v>69055</v>
      </c>
      <c r="K108">
        <f t="shared" si="9"/>
        <v>0</v>
      </c>
      <c r="M108">
        <f>-'Future CF'!Q108</f>
        <v>0</v>
      </c>
      <c r="O108">
        <f t="shared" si="8"/>
        <v>117733.75</v>
      </c>
      <c r="P108">
        <f t="shared" si="10"/>
        <v>0</v>
      </c>
      <c r="Q108">
        <f t="shared" si="11"/>
        <v>571.25</v>
      </c>
      <c r="R108">
        <f t="shared" si="12"/>
        <v>0</v>
      </c>
      <c r="S108">
        <f>R108-(bitcoin_futures!S112/100/360)</f>
        <v>-1.495E-4</v>
      </c>
      <c r="U108">
        <f>-'Future Returns'!Q108+Compare_IBIT_to_BTC!B107</f>
        <v>0</v>
      </c>
    </row>
    <row r="109" spans="1:21">
      <c r="A109" t="str">
        <f>bitcoin_futures!A113</f>
        <v>28.05.2024</v>
      </c>
      <c r="B109">
        <f>ROUND(bitcoin_futures!D113/bitcoin_futures!B113, 0)</f>
        <v>1750</v>
      </c>
      <c r="C109">
        <f t="shared" si="14"/>
        <v>1750</v>
      </c>
      <c r="D109">
        <f t="shared" si="14"/>
        <v>65922.5</v>
      </c>
      <c r="E109">
        <f t="shared" si="14"/>
        <v>31162.5</v>
      </c>
      <c r="F109">
        <f>'Future Returns'!S109*F$4</f>
        <v>17516.25</v>
      </c>
      <c r="I109">
        <f>(C109-C108)*bitcoin_futures!B113</f>
        <v>0</v>
      </c>
      <c r="J109">
        <f>C109*bitcoin_futures!B113</f>
        <v>68215</v>
      </c>
      <c r="K109">
        <f t="shared" si="9"/>
        <v>-840</v>
      </c>
      <c r="M109">
        <f>-'Future CF'!Q109</f>
        <v>990</v>
      </c>
      <c r="O109">
        <f t="shared" si="8"/>
        <v>116893.75</v>
      </c>
      <c r="P109">
        <f t="shared" si="10"/>
        <v>150</v>
      </c>
      <c r="Q109">
        <f t="shared" si="11"/>
        <v>0</v>
      </c>
      <c r="R109">
        <f t="shared" si="12"/>
        <v>1.2832165962679784E-3</v>
      </c>
      <c r="S109">
        <f>R109-(bitcoin_futures!S113/100/360)</f>
        <v>1.1337999296013117E-3</v>
      </c>
      <c r="U109">
        <f>-'Future Returns'!Q109+Compare_IBIT_to_BTC!B108</f>
        <v>1.9655197445539487E-3</v>
      </c>
    </row>
    <row r="110" spans="1:21">
      <c r="A110" t="str">
        <f>bitcoin_futures!A114</f>
        <v>29.05.2024</v>
      </c>
      <c r="B110">
        <f>ROUND(bitcoin_futures!D114/bitcoin_futures!B114, 0)</f>
        <v>1759</v>
      </c>
      <c r="C110">
        <f t="shared" si="14"/>
        <v>1750</v>
      </c>
      <c r="D110">
        <f t="shared" si="14"/>
        <v>65922.5</v>
      </c>
      <c r="E110">
        <f t="shared" si="14"/>
        <v>31162.5</v>
      </c>
      <c r="F110">
        <f>'Future Returns'!S110*F$4</f>
        <v>17268.75</v>
      </c>
      <c r="I110">
        <f>(C110-C109)*bitcoin_futures!B114</f>
        <v>0</v>
      </c>
      <c r="J110">
        <f>C110*bitcoin_futures!B114</f>
        <v>67060</v>
      </c>
      <c r="K110">
        <f t="shared" si="9"/>
        <v>-1155</v>
      </c>
      <c r="M110">
        <f>-'Future CF'!Q110</f>
        <v>1295</v>
      </c>
      <c r="O110">
        <f t="shared" si="8"/>
        <v>115491.25</v>
      </c>
      <c r="P110">
        <f t="shared" si="10"/>
        <v>140</v>
      </c>
      <c r="Q110">
        <f t="shared" si="11"/>
        <v>-247.5</v>
      </c>
      <c r="R110">
        <f t="shared" si="12"/>
        <v>1.2122130464429124E-3</v>
      </c>
      <c r="S110">
        <f>R110-(bitcoin_futures!S114/100/360)</f>
        <v>1.0628797131095791E-3</v>
      </c>
      <c r="U110">
        <f>-'Future Returns'!Q110+Compare_IBIT_to_BTC!B109</f>
        <v>1.8159780891191662E-3</v>
      </c>
    </row>
    <row r="111" spans="1:21">
      <c r="A111" t="str">
        <f>bitcoin_futures!A115</f>
        <v>30.05.2024</v>
      </c>
      <c r="B111">
        <f>ROUND(bitcoin_futures!D115/bitcoin_futures!B115, 0)</f>
        <v>1761</v>
      </c>
      <c r="C111">
        <f t="shared" si="14"/>
        <v>1750</v>
      </c>
      <c r="D111">
        <f t="shared" si="14"/>
        <v>65922.5</v>
      </c>
      <c r="E111">
        <f t="shared" si="14"/>
        <v>31162.5</v>
      </c>
      <c r="F111">
        <f>'Future Returns'!S111*F$4</f>
        <v>16945</v>
      </c>
      <c r="I111">
        <f>(C111-C110)*bitcoin_futures!B115</f>
        <v>0</v>
      </c>
      <c r="J111">
        <f>C111*bitcoin_futures!B115</f>
        <v>68530</v>
      </c>
      <c r="K111">
        <f t="shared" si="9"/>
        <v>1470</v>
      </c>
      <c r="M111">
        <f>-'Future CF'!Q111</f>
        <v>-1565</v>
      </c>
      <c r="O111">
        <f t="shared" si="8"/>
        <v>116637.5</v>
      </c>
      <c r="P111">
        <f t="shared" si="10"/>
        <v>-95</v>
      </c>
      <c r="Q111">
        <f t="shared" si="11"/>
        <v>-323.75</v>
      </c>
      <c r="R111">
        <f t="shared" si="12"/>
        <v>-8.144893366198693E-4</v>
      </c>
      <c r="S111">
        <f>R111-(bitcoin_futures!S115/100/360)</f>
        <v>-9.6393378106431375E-4</v>
      </c>
      <c r="U111">
        <f>-'Future Returns'!Q111+Compare_IBIT_to_BTC!B110</f>
        <v>-1.1687388462366284E-3</v>
      </c>
    </row>
    <row r="112" spans="1:21">
      <c r="A112" t="str">
        <f>bitcoin_futures!A116</f>
        <v>31.05.2024</v>
      </c>
      <c r="B112">
        <f>ROUND(bitcoin_futures!D116/bitcoin_futures!B116, 0)</f>
        <v>1751</v>
      </c>
      <c r="C112">
        <f t="shared" si="14"/>
        <v>1750</v>
      </c>
      <c r="D112">
        <f t="shared" si="14"/>
        <v>65922.5</v>
      </c>
      <c r="E112">
        <f t="shared" si="14"/>
        <v>31162.5</v>
      </c>
      <c r="F112">
        <f>'Future Returns'!S112*F$4</f>
        <v>17336.25</v>
      </c>
      <c r="I112">
        <f>(C112-C111)*bitcoin_futures!B116</f>
        <v>0</v>
      </c>
      <c r="J112">
        <f>C112*bitcoin_futures!B116</f>
        <v>67462.5</v>
      </c>
      <c r="K112">
        <f t="shared" si="9"/>
        <v>-1067.5</v>
      </c>
      <c r="M112">
        <f>-'Future CF'!Q112</f>
        <v>1310</v>
      </c>
      <c r="O112">
        <f t="shared" si="8"/>
        <v>115961.25</v>
      </c>
      <c r="P112">
        <f t="shared" si="10"/>
        <v>242.5</v>
      </c>
      <c r="Q112">
        <f t="shared" si="11"/>
        <v>391.25</v>
      </c>
      <c r="R112">
        <f t="shared" si="12"/>
        <v>2.0912158156280655E-3</v>
      </c>
      <c r="S112">
        <f>R112-(bitcoin_futures!S116/100/360)</f>
        <v>1.942299148961399E-3</v>
      </c>
      <c r="U112">
        <f>-'Future Returns'!Q112+Compare_IBIT_to_BTC!B111</f>
        <v>3.3139324767408225E-3</v>
      </c>
    </row>
    <row r="113" spans="1:21">
      <c r="A113" t="str">
        <f>bitcoin_futures!A117</f>
        <v>03.06.2024</v>
      </c>
      <c r="B113">
        <f>ROUND(bitcoin_futures!D117/bitcoin_futures!B117, 0)</f>
        <v>1752</v>
      </c>
      <c r="C113">
        <f t="shared" si="14"/>
        <v>1750</v>
      </c>
      <c r="D113">
        <f t="shared" si="14"/>
        <v>65922.5</v>
      </c>
      <c r="E113">
        <f t="shared" si="14"/>
        <v>31162.5</v>
      </c>
      <c r="F113">
        <f>'Future Returns'!S113*F$4</f>
        <v>17008.75</v>
      </c>
      <c r="I113">
        <f>(C113-C112)*bitcoin_futures!B117</f>
        <v>0</v>
      </c>
      <c r="J113">
        <f>C113*bitcoin_futures!B117</f>
        <v>69020</v>
      </c>
      <c r="K113">
        <f t="shared" si="9"/>
        <v>1557.5</v>
      </c>
      <c r="M113">
        <f>-'Future CF'!Q113</f>
        <v>-1625</v>
      </c>
      <c r="O113">
        <f t="shared" si="8"/>
        <v>117191.25</v>
      </c>
      <c r="P113">
        <f t="shared" si="10"/>
        <v>-67.5</v>
      </c>
      <c r="Q113">
        <f t="shared" si="11"/>
        <v>-327.5</v>
      </c>
      <c r="R113">
        <f t="shared" si="12"/>
        <v>-5.7598156858980516E-4</v>
      </c>
      <c r="S113">
        <f>R113-(bitcoin_futures!S117/100/360)</f>
        <v>-7.2514823525647186E-4</v>
      </c>
      <c r="U113">
        <f>-'Future Returns'!Q113+Compare_IBIT_to_BTC!B112</f>
        <v>-7.9786506468354154E-4</v>
      </c>
    </row>
    <row r="114" spans="1:21">
      <c r="A114" t="str">
        <f>bitcoin_futures!A118</f>
        <v>04.06.2024</v>
      </c>
      <c r="B114">
        <f>ROUND(bitcoin_futures!D118/bitcoin_futures!B118, 0)</f>
        <v>1754</v>
      </c>
      <c r="C114">
        <f t="shared" si="14"/>
        <v>1750</v>
      </c>
      <c r="D114">
        <f t="shared" si="14"/>
        <v>65922.5</v>
      </c>
      <c r="E114">
        <f t="shared" si="14"/>
        <v>31162.5</v>
      </c>
      <c r="F114">
        <f>'Future Returns'!S114*F$4</f>
        <v>17415</v>
      </c>
      <c r="I114">
        <f>(C114-C113)*bitcoin_futures!B118</f>
        <v>0</v>
      </c>
      <c r="J114">
        <f>C114*bitcoin_futures!B118</f>
        <v>70297.5</v>
      </c>
      <c r="K114">
        <f t="shared" si="9"/>
        <v>1277.5</v>
      </c>
      <c r="M114">
        <f>-'Future CF'!Q114</f>
        <v>-1425</v>
      </c>
      <c r="O114">
        <f t="shared" si="8"/>
        <v>118875</v>
      </c>
      <c r="P114">
        <f t="shared" si="10"/>
        <v>-147.5</v>
      </c>
      <c r="Q114">
        <f t="shared" si="11"/>
        <v>406.25</v>
      </c>
      <c r="R114">
        <f t="shared" si="12"/>
        <v>-1.2407991587802313E-3</v>
      </c>
      <c r="S114">
        <f>R114-(bitcoin_futures!S118/100/360)</f>
        <v>-1.3899658254468979E-3</v>
      </c>
      <c r="U114">
        <f>-'Future Returns'!Q114+Compare_IBIT_to_BTC!B113</f>
        <v>-1.9473752255957932E-3</v>
      </c>
    </row>
    <row r="115" spans="1:21">
      <c r="A115" t="str">
        <f>bitcoin_futures!A119</f>
        <v>05.06.2024</v>
      </c>
      <c r="B115">
        <f>ROUND(bitcoin_futures!D119/bitcoin_futures!B119, 0)</f>
        <v>1748</v>
      </c>
      <c r="C115">
        <f t="shared" si="14"/>
        <v>1750</v>
      </c>
      <c r="D115">
        <f t="shared" si="14"/>
        <v>65922.5</v>
      </c>
      <c r="E115">
        <f t="shared" si="14"/>
        <v>31162.5</v>
      </c>
      <c r="F115">
        <f>'Future Returns'!S115*F$4</f>
        <v>17771.25</v>
      </c>
      <c r="I115">
        <f>(C115-C114)*bitcoin_futures!B119</f>
        <v>0</v>
      </c>
      <c r="J115">
        <f>C115*bitcoin_futures!B119</f>
        <v>71172.5</v>
      </c>
      <c r="K115">
        <f t="shared" si="9"/>
        <v>875</v>
      </c>
      <c r="M115">
        <f>-'Future CF'!Q115</f>
        <v>-805</v>
      </c>
      <c r="O115">
        <f t="shared" si="8"/>
        <v>120106.25</v>
      </c>
      <c r="P115">
        <f t="shared" si="10"/>
        <v>70</v>
      </c>
      <c r="Q115">
        <f t="shared" si="11"/>
        <v>356.25</v>
      </c>
      <c r="R115">
        <f t="shared" si="12"/>
        <v>5.8281729718478428E-4</v>
      </c>
      <c r="S115">
        <f>R115-(bitcoin_futures!S119/100/360)</f>
        <v>4.3373396385145097E-4</v>
      </c>
      <c r="U115">
        <f>-'Future Returns'!Q115+Compare_IBIT_to_BTC!B114</f>
        <v>1.1226291216539456E-3</v>
      </c>
    </row>
    <row r="116" spans="1:21">
      <c r="A116" t="str">
        <f>bitcoin_futures!A120</f>
        <v>06.06.2024</v>
      </c>
      <c r="B116">
        <f>ROUND(bitcoin_futures!D120/bitcoin_futures!B120, 0)</f>
        <v>1763</v>
      </c>
      <c r="C116">
        <f t="shared" si="14"/>
        <v>1750</v>
      </c>
      <c r="D116">
        <f t="shared" si="14"/>
        <v>65922.5</v>
      </c>
      <c r="E116">
        <f t="shared" si="14"/>
        <v>31162.5</v>
      </c>
      <c r="F116">
        <f>'Future Returns'!S116*F$4</f>
        <v>17972.5</v>
      </c>
      <c r="I116">
        <f>(C116-C115)*bitcoin_futures!B120</f>
        <v>0</v>
      </c>
      <c r="J116">
        <f>C116*bitcoin_futures!B120</f>
        <v>70280</v>
      </c>
      <c r="K116">
        <f t="shared" si="9"/>
        <v>-892.5</v>
      </c>
      <c r="M116">
        <f>-'Future CF'!Q116</f>
        <v>930</v>
      </c>
      <c r="O116">
        <f t="shared" si="8"/>
        <v>119415</v>
      </c>
      <c r="P116">
        <f t="shared" si="10"/>
        <v>37.5</v>
      </c>
      <c r="Q116">
        <f t="shared" si="11"/>
        <v>201.25</v>
      </c>
      <c r="R116">
        <f t="shared" si="12"/>
        <v>3.1403090064062303E-4</v>
      </c>
      <c r="S116">
        <f>R116-(bitcoin_futures!S120/100/360)</f>
        <v>1.653086784184008E-4</v>
      </c>
      <c r="U116">
        <f>-'Future Returns'!Q116+Compare_IBIT_to_BTC!B115</f>
        <v>3.9647491661684228E-4</v>
      </c>
    </row>
    <row r="117" spans="1:21">
      <c r="A117" t="str">
        <f>bitcoin_futures!A121</f>
        <v>07.06.2024</v>
      </c>
      <c r="B117">
        <f>ROUND(bitcoin_futures!D121/bitcoin_futures!B121, 0)</f>
        <v>1752</v>
      </c>
      <c r="C117">
        <f t="shared" si="14"/>
        <v>1750</v>
      </c>
      <c r="D117">
        <f t="shared" si="14"/>
        <v>65922.5</v>
      </c>
      <c r="E117">
        <f t="shared" si="14"/>
        <v>31162.5</v>
      </c>
      <c r="F117">
        <f>'Future Returns'!S117*F$4</f>
        <v>17740</v>
      </c>
      <c r="I117">
        <f>(C117-C116)*bitcoin_futures!B121</f>
        <v>0</v>
      </c>
      <c r="J117">
        <f>C117*bitcoin_futures!B121</f>
        <v>68985</v>
      </c>
      <c r="K117">
        <f t="shared" si="9"/>
        <v>-1295</v>
      </c>
      <c r="M117">
        <f>-'Future CF'!Q117</f>
        <v>1205</v>
      </c>
      <c r="O117">
        <f t="shared" si="8"/>
        <v>117887.5</v>
      </c>
      <c r="P117">
        <f t="shared" si="10"/>
        <v>-90</v>
      </c>
      <c r="Q117">
        <f t="shared" si="11"/>
        <v>-232.5</v>
      </c>
      <c r="R117">
        <f t="shared" si="12"/>
        <v>-7.6343972007210262E-4</v>
      </c>
      <c r="S117">
        <f>R117-(bitcoin_futures!S121/100/360)</f>
        <v>-9.1199527562765815E-4</v>
      </c>
      <c r="U117">
        <f>-'Future Returns'!Q117+Compare_IBIT_to_BTC!B116</f>
        <v>-1.4448968500292911E-3</v>
      </c>
    </row>
    <row r="118" spans="1:21">
      <c r="A118" t="str">
        <f>bitcoin_futures!A122</f>
        <v>10.06.2024</v>
      </c>
      <c r="B118">
        <f>ROUND(bitcoin_futures!D122/bitcoin_futures!B122, 0)</f>
        <v>1759</v>
      </c>
      <c r="C118">
        <f t="shared" si="14"/>
        <v>1750</v>
      </c>
      <c r="D118">
        <f t="shared" si="14"/>
        <v>65922.5</v>
      </c>
      <c r="E118">
        <f t="shared" si="14"/>
        <v>31162.5</v>
      </c>
      <c r="F118">
        <f>'Future Returns'!S118*F$4</f>
        <v>17438.75</v>
      </c>
      <c r="I118">
        <f>(C118-C117)*bitcoin_futures!B122</f>
        <v>0</v>
      </c>
      <c r="J118">
        <f>C118*bitcoin_futures!B122</f>
        <v>69282.5</v>
      </c>
      <c r="K118">
        <f t="shared" si="9"/>
        <v>297.5</v>
      </c>
      <c r="M118">
        <f>-'Future CF'!Q118</f>
        <v>-120</v>
      </c>
      <c r="O118">
        <f t="shared" si="8"/>
        <v>117883.75</v>
      </c>
      <c r="P118">
        <f t="shared" si="10"/>
        <v>177.5</v>
      </c>
      <c r="Q118">
        <f t="shared" si="11"/>
        <v>-301.25</v>
      </c>
      <c r="R118">
        <f t="shared" si="12"/>
        <v>1.5057206782105252E-3</v>
      </c>
      <c r="S118">
        <f>R118-(bitcoin_futures!S122/100/360)</f>
        <v>1.3568873448771919E-3</v>
      </c>
      <c r="U118">
        <f>-'Future Returns'!Q118+Compare_IBIT_to_BTC!B117</f>
        <v>2.5922249217481593E-3</v>
      </c>
    </row>
    <row r="119" spans="1:21">
      <c r="A119" t="str">
        <f>bitcoin_futures!A123</f>
        <v>11.06.2024</v>
      </c>
      <c r="B119">
        <f>ROUND(bitcoin_futures!D123/bitcoin_futures!B123, 0)</f>
        <v>1750</v>
      </c>
      <c r="C119">
        <f t="shared" si="14"/>
        <v>1750</v>
      </c>
      <c r="D119">
        <f t="shared" si="14"/>
        <v>65922.5</v>
      </c>
      <c r="E119">
        <f t="shared" si="14"/>
        <v>31162.5</v>
      </c>
      <c r="F119">
        <f>'Future Returns'!S119*F$4</f>
        <v>17468.75</v>
      </c>
      <c r="I119">
        <f>(C119-C118)*bitcoin_futures!B123</f>
        <v>0</v>
      </c>
      <c r="J119">
        <f>C119*bitcoin_futures!B123</f>
        <v>67252.5</v>
      </c>
      <c r="K119">
        <f t="shared" si="9"/>
        <v>-2030</v>
      </c>
      <c r="M119">
        <f>-'Future CF'!Q119</f>
        <v>2140</v>
      </c>
      <c r="O119">
        <f t="shared" si="8"/>
        <v>115883.75</v>
      </c>
      <c r="P119">
        <f t="shared" si="10"/>
        <v>110</v>
      </c>
      <c r="Q119">
        <f t="shared" si="11"/>
        <v>30</v>
      </c>
      <c r="R119">
        <f t="shared" si="12"/>
        <v>9.4922713495205319E-4</v>
      </c>
      <c r="S119">
        <f>R119-(bitcoin_futures!S123/100/360)</f>
        <v>8.0075491272983104E-4</v>
      </c>
      <c r="U119">
        <f>-'Future Returns'!Q119+Compare_IBIT_to_BTC!B118</f>
        <v>1.3257897022295149E-3</v>
      </c>
    </row>
    <row r="120" spans="1:21">
      <c r="A120" t="str">
        <f>bitcoin_futures!A124</f>
        <v>12.06.2024</v>
      </c>
      <c r="B120">
        <f>ROUND(bitcoin_futures!D124/bitcoin_futures!B124, 0)</f>
        <v>1779</v>
      </c>
      <c r="C120">
        <f t="shared" si="14"/>
        <v>1750</v>
      </c>
      <c r="D120">
        <f t="shared" si="14"/>
        <v>65922.5</v>
      </c>
      <c r="E120">
        <f t="shared" si="14"/>
        <v>31162.5</v>
      </c>
      <c r="F120">
        <f>'Future Returns'!S120*F$4</f>
        <v>16933.75</v>
      </c>
      <c r="I120">
        <f>(C120-C119)*bitcoin_futures!B124</f>
        <v>0</v>
      </c>
      <c r="J120">
        <f>C120*bitcoin_futures!B124</f>
        <v>67287.5</v>
      </c>
      <c r="K120">
        <f t="shared" si="9"/>
        <v>35</v>
      </c>
      <c r="M120">
        <f>-'Future CF'!Q120</f>
        <v>-140</v>
      </c>
      <c r="O120">
        <f t="shared" si="8"/>
        <v>115383.75</v>
      </c>
      <c r="P120">
        <f t="shared" si="10"/>
        <v>-105</v>
      </c>
      <c r="Q120">
        <f t="shared" si="11"/>
        <v>-535</v>
      </c>
      <c r="R120">
        <f t="shared" si="12"/>
        <v>-9.1000682505118784E-4</v>
      </c>
      <c r="S120">
        <f>R120-(bitcoin_futures!S124/100/360)</f>
        <v>-1.0585068250511878E-3</v>
      </c>
      <c r="U120">
        <f>-'Future Returns'!Q120+Compare_IBIT_to_BTC!B119</f>
        <v>-1.5464515256979536E-3</v>
      </c>
    </row>
    <row r="121" spans="1:21">
      <c r="A121" t="str">
        <f>bitcoin_futures!A125</f>
        <v>13.06.2024</v>
      </c>
      <c r="B121">
        <f>ROUND(bitcoin_futures!D125/bitcoin_futures!B125, 0)</f>
        <v>1760</v>
      </c>
      <c r="C121">
        <f t="shared" si="14"/>
        <v>1750</v>
      </c>
      <c r="D121">
        <f t="shared" si="14"/>
        <v>65922.5</v>
      </c>
      <c r="E121">
        <f t="shared" si="14"/>
        <v>31162.5</v>
      </c>
      <c r="F121">
        <f>'Future Returns'!S121*F$4</f>
        <v>16968.75</v>
      </c>
      <c r="I121">
        <f>(C121-C120)*bitcoin_futures!B125</f>
        <v>0</v>
      </c>
      <c r="J121">
        <f>C121*bitcoin_futures!B125</f>
        <v>66325</v>
      </c>
      <c r="K121">
        <f t="shared" si="9"/>
        <v>-962.5</v>
      </c>
      <c r="M121">
        <f>-'Future CF'!Q121</f>
        <v>1015</v>
      </c>
      <c r="O121">
        <f t="shared" si="8"/>
        <v>114456.25</v>
      </c>
      <c r="P121">
        <f t="shared" si="10"/>
        <v>52.5</v>
      </c>
      <c r="Q121">
        <f t="shared" si="11"/>
        <v>35</v>
      </c>
      <c r="R121">
        <f t="shared" si="12"/>
        <v>4.5869054769835638E-4</v>
      </c>
      <c r="S121">
        <f>R121-(bitcoin_futures!S125/100/360)</f>
        <v>3.1077388103168974E-4</v>
      </c>
      <c r="U121">
        <f>-'Future Returns'!Q121+Compare_IBIT_to_BTC!B120</f>
        <v>6.4966819695989886E-4</v>
      </c>
    </row>
    <row r="122" spans="1:21" s="3" customFormat="1">
      <c r="A122" s="3" t="str">
        <f>bitcoin_futures!A126</f>
        <v>14.06.2024</v>
      </c>
      <c r="B122">
        <f>ROUND(bitcoin_futures!D126/bitcoin_futures!B126, 0)</f>
        <v>1754</v>
      </c>
      <c r="C122" s="3">
        <f>B122</f>
        <v>1754</v>
      </c>
      <c r="D122" s="3">
        <f>B122*bitcoin_futures!B126</f>
        <v>65424.2</v>
      </c>
      <c r="E122" s="3">
        <f>'Future Returns'!S122</f>
        <v>33700</v>
      </c>
      <c r="F122" s="3">
        <f>'Future Returns'!S122*F$4</f>
        <v>16850</v>
      </c>
      <c r="I122">
        <f>(C122-C121)*bitcoin_futures!B126</f>
        <v>149.19999999999999</v>
      </c>
      <c r="J122">
        <f>C122*bitcoin_futures!B126</f>
        <v>65424.2</v>
      </c>
      <c r="K122">
        <f t="shared" si="9"/>
        <v>-1050.000000000003</v>
      </c>
      <c r="M122">
        <f>-'Future CF'!Q122</f>
        <v>1220</v>
      </c>
      <c r="O122">
        <f t="shared" si="8"/>
        <v>115974.2</v>
      </c>
      <c r="P122">
        <f t="shared" si="10"/>
        <v>169.99999999999704</v>
      </c>
      <c r="Q122">
        <f t="shared" si="11"/>
        <v>2567.9499999999998</v>
      </c>
      <c r="R122">
        <f t="shared" si="12"/>
        <v>1.4658432651399797E-3</v>
      </c>
      <c r="S122">
        <f>R122-(bitcoin_futures!S126/100/360)</f>
        <v>1.3175099318066463E-3</v>
      </c>
      <c r="U122">
        <f>-'Future Returns'!Q122+Compare_IBIT_to_BTC!B121</f>
        <v>2.4159488933280411E-3</v>
      </c>
    </row>
    <row r="123" spans="1:21">
      <c r="A123" t="str">
        <f>bitcoin_futures!A127</f>
        <v>17.06.2024</v>
      </c>
      <c r="B123">
        <f>ROUND(bitcoin_futures!D127/bitcoin_futures!B127, 0)</f>
        <v>1758</v>
      </c>
      <c r="C123">
        <f t="shared" ref="C123:E142" si="15">C$122</f>
        <v>1754</v>
      </c>
      <c r="D123">
        <f t="shared" si="15"/>
        <v>65424.2</v>
      </c>
      <c r="E123">
        <f t="shared" si="15"/>
        <v>33700</v>
      </c>
      <c r="F123">
        <f>'Future Returns'!S123*F$4</f>
        <v>16547.5</v>
      </c>
      <c r="I123">
        <f>(C123-C122)*bitcoin_futures!B127</f>
        <v>0</v>
      </c>
      <c r="J123">
        <f>C123*bitcoin_futures!B127</f>
        <v>66616.92</v>
      </c>
      <c r="K123">
        <f t="shared" si="9"/>
        <v>1192.7200000000012</v>
      </c>
      <c r="M123">
        <f>-'Future CF'!Q123</f>
        <v>-1270</v>
      </c>
      <c r="O123">
        <f t="shared" si="8"/>
        <v>116864.42</v>
      </c>
      <c r="P123">
        <f t="shared" si="10"/>
        <v>-77.279999999998836</v>
      </c>
      <c r="Q123">
        <f t="shared" si="11"/>
        <v>-302.5</v>
      </c>
      <c r="R123">
        <f t="shared" si="12"/>
        <v>-6.6127911300974953E-4</v>
      </c>
      <c r="S123">
        <f>R123-(bitcoin_futures!S127/100/360)</f>
        <v>-8.0952911300974958E-4</v>
      </c>
      <c r="U123">
        <f>-'Future Returns'!Q123+Compare_IBIT_to_BTC!B122</f>
        <v>-9.5662539435786842E-4</v>
      </c>
    </row>
    <row r="124" spans="1:21">
      <c r="A124" t="str">
        <f>bitcoin_futures!A128</f>
        <v>18.06.2024</v>
      </c>
      <c r="B124">
        <f>ROUND(bitcoin_futures!D128/bitcoin_futures!B128, 0)</f>
        <v>1758</v>
      </c>
      <c r="C124">
        <f t="shared" si="15"/>
        <v>1754</v>
      </c>
      <c r="D124">
        <f t="shared" si="15"/>
        <v>65424.2</v>
      </c>
      <c r="E124">
        <f t="shared" si="15"/>
        <v>33700</v>
      </c>
      <c r="F124">
        <f>'Future Returns'!S124*F$4</f>
        <v>16865</v>
      </c>
      <c r="I124">
        <f>(C124-C123)*bitcoin_futures!B128</f>
        <v>0</v>
      </c>
      <c r="J124">
        <f>C124*bitcoin_futures!B128</f>
        <v>64266.559999999998</v>
      </c>
      <c r="K124">
        <f t="shared" si="9"/>
        <v>-2350.3600000000006</v>
      </c>
      <c r="M124">
        <f>-'Future CF'!Q124</f>
        <v>2405</v>
      </c>
      <c r="O124">
        <f t="shared" si="8"/>
        <v>114831.56</v>
      </c>
      <c r="P124">
        <f t="shared" si="10"/>
        <v>54.639999999999418</v>
      </c>
      <c r="Q124">
        <f t="shared" si="11"/>
        <v>317.5</v>
      </c>
      <c r="R124">
        <f t="shared" si="12"/>
        <v>4.7582737707298775E-4</v>
      </c>
      <c r="S124">
        <f>R124-(bitcoin_futures!S128/100/360)</f>
        <v>3.2874404373965443E-4</v>
      </c>
      <c r="U124">
        <f>-'Future Returns'!Q124+Compare_IBIT_to_BTC!B123</f>
        <v>3.6902877870257506E-4</v>
      </c>
    </row>
    <row r="125" spans="1:21">
      <c r="A125" t="str">
        <f>bitcoin_futures!A129</f>
        <v>19.06.2024</v>
      </c>
      <c r="B125">
        <f>ROUND(bitcoin_futures!D129/bitcoin_futures!B129, 0)</f>
        <v>1770</v>
      </c>
      <c r="C125">
        <f t="shared" si="15"/>
        <v>1754</v>
      </c>
      <c r="D125">
        <f t="shared" si="15"/>
        <v>65424.2</v>
      </c>
      <c r="E125">
        <f t="shared" si="15"/>
        <v>33700</v>
      </c>
      <c r="F125">
        <f>'Future Returns'!S125*F$4</f>
        <v>16263.75</v>
      </c>
      <c r="I125">
        <f>(C125-C124)*bitcoin_futures!B129</f>
        <v>0</v>
      </c>
      <c r="J125">
        <f>C125*bitcoin_futures!B129</f>
        <v>64266.559999999998</v>
      </c>
      <c r="K125">
        <f t="shared" si="9"/>
        <v>0</v>
      </c>
      <c r="M125">
        <f>-'Future CF'!Q125</f>
        <v>0</v>
      </c>
      <c r="O125">
        <f t="shared" si="8"/>
        <v>114230.31</v>
      </c>
      <c r="P125">
        <f t="shared" si="10"/>
        <v>0</v>
      </c>
      <c r="Q125">
        <f t="shared" si="11"/>
        <v>-601.25</v>
      </c>
      <c r="R125">
        <f t="shared" si="12"/>
        <v>0</v>
      </c>
      <c r="S125">
        <f>R125-(bitcoin_futures!S129/100/360)</f>
        <v>-1.4708333333333332E-4</v>
      </c>
      <c r="U125">
        <f>-'Future Returns'!Q125+Compare_IBIT_to_BTC!B124</f>
        <v>0</v>
      </c>
    </row>
    <row r="126" spans="1:21">
      <c r="A126" t="str">
        <f>bitcoin_futures!A130</f>
        <v>20.06.2024</v>
      </c>
      <c r="B126">
        <f>ROUND(bitcoin_futures!D130/bitcoin_futures!B130, 0)</f>
        <v>1754</v>
      </c>
      <c r="C126">
        <f t="shared" si="15"/>
        <v>1754</v>
      </c>
      <c r="D126">
        <f t="shared" si="15"/>
        <v>65424.2</v>
      </c>
      <c r="E126">
        <f t="shared" si="15"/>
        <v>33700</v>
      </c>
      <c r="F126">
        <f>'Future Returns'!S126*F$4</f>
        <v>16263.75</v>
      </c>
      <c r="I126">
        <f>(C126-C125)*bitcoin_futures!B130</f>
        <v>0</v>
      </c>
      <c r="J126">
        <f>C126*bitcoin_futures!B130</f>
        <v>64968.159999999996</v>
      </c>
      <c r="K126">
        <f t="shared" si="9"/>
        <v>701.59999999999854</v>
      </c>
      <c r="M126">
        <f>-'Future CF'!Q126</f>
        <v>-620</v>
      </c>
      <c r="O126">
        <f t="shared" si="8"/>
        <v>114931.91</v>
      </c>
      <c r="P126">
        <f t="shared" si="10"/>
        <v>81.599999999998545</v>
      </c>
      <c r="Q126">
        <f t="shared" si="11"/>
        <v>7.2759576141834259E-12</v>
      </c>
      <c r="R126">
        <f t="shared" si="12"/>
        <v>7.0998559059880359E-4</v>
      </c>
      <c r="S126">
        <f>R126-(bitcoin_futures!S130/100/360)</f>
        <v>5.6381892393213696E-4</v>
      </c>
      <c r="U126">
        <f>-'Future Returns'!Q126+Compare_IBIT_to_BTC!B125</f>
        <v>1.3866332116022374E-3</v>
      </c>
    </row>
    <row r="127" spans="1:21">
      <c r="A127" t="str">
        <f>bitcoin_futures!A131</f>
        <v>21.06.2024</v>
      </c>
      <c r="B127">
        <f>ROUND(bitcoin_futures!D131/bitcoin_futures!B131, 0)</f>
        <v>1751</v>
      </c>
      <c r="C127">
        <f t="shared" si="15"/>
        <v>1754</v>
      </c>
      <c r="D127">
        <f t="shared" si="15"/>
        <v>65424.2</v>
      </c>
      <c r="E127">
        <f t="shared" si="15"/>
        <v>33700</v>
      </c>
      <c r="F127">
        <f>'Future Returns'!S127*F$4</f>
        <v>16418.75</v>
      </c>
      <c r="I127">
        <f>(C127-C126)*bitcoin_futures!B131</f>
        <v>0</v>
      </c>
      <c r="J127">
        <f>C127*bitcoin_futures!B131</f>
        <v>64161.32</v>
      </c>
      <c r="K127">
        <f t="shared" si="9"/>
        <v>-806.83999999999651</v>
      </c>
      <c r="M127">
        <f>-'Future CF'!Q127</f>
        <v>865</v>
      </c>
      <c r="O127">
        <f t="shared" si="8"/>
        <v>114280.07</v>
      </c>
      <c r="P127">
        <f t="shared" si="10"/>
        <v>58.160000000003492</v>
      </c>
      <c r="Q127">
        <f t="shared" si="11"/>
        <v>155</v>
      </c>
      <c r="R127">
        <f t="shared" si="12"/>
        <v>5.0892513454011258E-4</v>
      </c>
      <c r="S127">
        <f>R127-(bitcoin_futures!S131/100/360)</f>
        <v>3.6195291231789031E-4</v>
      </c>
      <c r="U127">
        <f>-'Future Returns'!Q127+Compare_IBIT_to_BTC!B126</f>
        <v>7.5191091678784502E-4</v>
      </c>
    </row>
    <row r="128" spans="1:21">
      <c r="A128" t="str">
        <f>bitcoin_futures!A132</f>
        <v>24.06.2024</v>
      </c>
      <c r="B128">
        <f>ROUND(bitcoin_futures!D132/bitcoin_futures!B132, 0)</f>
        <v>1776</v>
      </c>
      <c r="C128">
        <f t="shared" si="15"/>
        <v>1754</v>
      </c>
      <c r="D128">
        <f t="shared" si="15"/>
        <v>65424.2</v>
      </c>
      <c r="E128">
        <f t="shared" si="15"/>
        <v>33700</v>
      </c>
      <c r="F128">
        <f>'Future Returns'!S128*F$4</f>
        <v>16202.5</v>
      </c>
      <c r="I128">
        <f>(C128-C127)*bitcoin_futures!B132</f>
        <v>0</v>
      </c>
      <c r="J128">
        <f>C128*bitcoin_futures!B132</f>
        <v>59223.81</v>
      </c>
      <c r="K128">
        <f t="shared" si="9"/>
        <v>-4937.510000000002</v>
      </c>
      <c r="M128">
        <f>-'Future CF'!Q128</f>
        <v>5220</v>
      </c>
      <c r="O128">
        <f t="shared" si="8"/>
        <v>109126.31</v>
      </c>
      <c r="P128">
        <f t="shared" si="10"/>
        <v>282.48999999999796</v>
      </c>
      <c r="Q128">
        <f t="shared" si="11"/>
        <v>-216.25000000000728</v>
      </c>
      <c r="R128">
        <f t="shared" si="12"/>
        <v>2.5886516276413815E-3</v>
      </c>
      <c r="S128">
        <f>R128-(bitcoin_futures!S132/100/360)</f>
        <v>2.4409571831969369E-3</v>
      </c>
      <c r="U128">
        <f>-'Future Returns'!Q128+Compare_IBIT_to_BTC!B127</f>
        <v>3.5885060498582061E-3</v>
      </c>
    </row>
    <row r="129" spans="1:21">
      <c r="A129" t="str">
        <f>bitcoin_futures!A133</f>
        <v>25.06.2024</v>
      </c>
      <c r="B129">
        <f>ROUND(bitcoin_futures!D133/bitcoin_futures!B133, 0)</f>
        <v>1755</v>
      </c>
      <c r="C129">
        <f t="shared" si="15"/>
        <v>1754</v>
      </c>
      <c r="D129">
        <f t="shared" si="15"/>
        <v>65424.2</v>
      </c>
      <c r="E129">
        <f t="shared" si="15"/>
        <v>33700</v>
      </c>
      <c r="F129">
        <f>'Future Returns'!S129*F$4</f>
        <v>14897.5</v>
      </c>
      <c r="I129">
        <f>(C129-C128)*bitcoin_futures!B133</f>
        <v>0</v>
      </c>
      <c r="J129">
        <f>C129*bitcoin_futures!B133</f>
        <v>61916.2</v>
      </c>
      <c r="K129">
        <f t="shared" si="9"/>
        <v>2692.3899999999994</v>
      </c>
      <c r="M129">
        <f>-'Future CF'!Q129</f>
        <v>-2960</v>
      </c>
      <c r="O129">
        <f t="shared" si="8"/>
        <v>110513.7</v>
      </c>
      <c r="P129">
        <f t="shared" si="10"/>
        <v>-267.61000000000058</v>
      </c>
      <c r="Q129">
        <f t="shared" si="11"/>
        <v>-1305</v>
      </c>
      <c r="R129">
        <f t="shared" si="12"/>
        <v>-2.4215097313726769E-3</v>
      </c>
      <c r="S129">
        <f>R129-(bitcoin_futures!S133/100/360)</f>
        <v>-2.5692875091504548E-3</v>
      </c>
      <c r="U129">
        <f>-'Future Returns'!Q129+Compare_IBIT_to_BTC!B128</f>
        <v>-4.2114874168410893E-3</v>
      </c>
    </row>
    <row r="130" spans="1:21">
      <c r="A130" t="str">
        <f>bitcoin_futures!A134</f>
        <v>26.06.2024</v>
      </c>
      <c r="B130">
        <f>ROUND(bitcoin_futures!D134/bitcoin_futures!B134, 0)</f>
        <v>1752</v>
      </c>
      <c r="C130">
        <f t="shared" si="15"/>
        <v>1754</v>
      </c>
      <c r="D130">
        <f t="shared" si="15"/>
        <v>65424.2</v>
      </c>
      <c r="E130">
        <f t="shared" si="15"/>
        <v>33700</v>
      </c>
      <c r="F130">
        <f>'Future Returns'!S130*F$4</f>
        <v>15637.5</v>
      </c>
      <c r="I130">
        <f>(C130-C129)*bitcoin_futures!B134</f>
        <v>0</v>
      </c>
      <c r="J130">
        <f>C130*bitcoin_futures!B134</f>
        <v>60881.340000000004</v>
      </c>
      <c r="K130">
        <f t="shared" si="9"/>
        <v>-1034.8599999999933</v>
      </c>
      <c r="M130">
        <f>-'Future CF'!Q130</f>
        <v>1120</v>
      </c>
      <c r="O130">
        <f t="shared" si="8"/>
        <v>110218.84</v>
      </c>
      <c r="P130">
        <f t="shared" si="10"/>
        <v>85.140000000006694</v>
      </c>
      <c r="Q130">
        <f t="shared" si="11"/>
        <v>739.99999999999272</v>
      </c>
      <c r="R130">
        <f t="shared" si="12"/>
        <v>7.7246321953675697E-4</v>
      </c>
      <c r="S130">
        <f>R130-(bitcoin_futures!S134/100/360)</f>
        <v>6.2449099731453478E-4</v>
      </c>
      <c r="U130">
        <f>-'Future Returns'!Q130+Compare_IBIT_to_BTC!B129</f>
        <v>1.1917944398023676E-3</v>
      </c>
    </row>
    <row r="131" spans="1:21">
      <c r="A131" t="str">
        <f>bitcoin_futures!A135</f>
        <v>27.06.2024</v>
      </c>
      <c r="B131">
        <f>ROUND(bitcoin_futures!D135/bitcoin_futures!B135, 0)</f>
        <v>1758</v>
      </c>
      <c r="C131">
        <f t="shared" si="15"/>
        <v>1754</v>
      </c>
      <c r="D131">
        <f t="shared" si="15"/>
        <v>65424.2</v>
      </c>
      <c r="E131">
        <f t="shared" si="15"/>
        <v>33700</v>
      </c>
      <c r="F131">
        <f>'Future Returns'!S131*F$4</f>
        <v>15357.5</v>
      </c>
      <c r="I131">
        <f>(C131-C130)*bitcoin_futures!B135</f>
        <v>0</v>
      </c>
      <c r="J131">
        <f>C131*bitcoin_futures!B135</f>
        <v>61354.919999999991</v>
      </c>
      <c r="K131">
        <f t="shared" si="9"/>
        <v>473.57999999998719</v>
      </c>
      <c r="M131">
        <f>-'Future CF'!Q131</f>
        <v>-415</v>
      </c>
      <c r="O131">
        <f t="shared" si="8"/>
        <v>110412.41999999998</v>
      </c>
      <c r="P131">
        <f t="shared" si="10"/>
        <v>58.579999999987194</v>
      </c>
      <c r="Q131">
        <f t="shared" si="11"/>
        <v>-280</v>
      </c>
      <c r="R131">
        <f t="shared" si="12"/>
        <v>5.3055625445024392E-4</v>
      </c>
      <c r="S131">
        <f>R131-(bitcoin_futures!S135/100/360)</f>
        <v>3.8261181000579945E-4</v>
      </c>
      <c r="U131">
        <f>-'Future Returns'!Q131+Compare_IBIT_to_BTC!B130</f>
        <v>1.0230812706270055E-3</v>
      </c>
    </row>
    <row r="132" spans="1:21">
      <c r="A132" t="str">
        <f>bitcoin_futures!A136</f>
        <v>28.06.2024</v>
      </c>
      <c r="B132">
        <f>ROUND(bitcoin_futures!D136/bitcoin_futures!B136, 0)</f>
        <v>1767</v>
      </c>
      <c r="C132">
        <f t="shared" si="15"/>
        <v>1754</v>
      </c>
      <c r="D132">
        <f t="shared" si="15"/>
        <v>65424.2</v>
      </c>
      <c r="E132">
        <f t="shared" si="15"/>
        <v>33700</v>
      </c>
      <c r="F132">
        <f>'Future Returns'!S132*F$4</f>
        <v>15461.25</v>
      </c>
      <c r="I132">
        <f>(C132-C131)*bitcoin_futures!B136</f>
        <v>0</v>
      </c>
      <c r="J132">
        <f>C132*bitcoin_futures!B136</f>
        <v>59881.56</v>
      </c>
      <c r="K132">
        <f t="shared" si="9"/>
        <v>-1473.3599999999933</v>
      </c>
      <c r="M132">
        <f>-'Future CF'!Q132</f>
        <v>1520</v>
      </c>
      <c r="O132">
        <f t="shared" si="8"/>
        <v>109042.81</v>
      </c>
      <c r="P132">
        <f t="shared" si="10"/>
        <v>46.640000000006694</v>
      </c>
      <c r="Q132">
        <f t="shared" si="11"/>
        <v>103.75000000000728</v>
      </c>
      <c r="R132">
        <f t="shared" si="12"/>
        <v>4.2772191949204809E-4</v>
      </c>
      <c r="S132">
        <f>R132-(bitcoin_futures!S136/100/360)</f>
        <v>2.7986080838093694E-4</v>
      </c>
      <c r="U132">
        <f>-'Future Returns'!Q132+Compare_IBIT_to_BTC!B131</f>
        <v>5.6385083774016659E-4</v>
      </c>
    </row>
    <row r="133" spans="1:21">
      <c r="A133" t="str">
        <f>bitcoin_futures!A137</f>
        <v>01.07.2024</v>
      </c>
      <c r="B133">
        <f>ROUND(bitcoin_futures!D137/bitcoin_futures!B137, 0)</f>
        <v>1758</v>
      </c>
      <c r="C133">
        <f t="shared" si="15"/>
        <v>1754</v>
      </c>
      <c r="D133">
        <f t="shared" si="15"/>
        <v>65424.2</v>
      </c>
      <c r="E133">
        <f t="shared" si="15"/>
        <v>33700</v>
      </c>
      <c r="F133">
        <f>'Future Returns'!S133*F$4</f>
        <v>15081.25</v>
      </c>
      <c r="I133">
        <f>(C133-C132)*bitcoin_futures!B137</f>
        <v>0</v>
      </c>
      <c r="J133">
        <f>C133*bitcoin_futures!B137</f>
        <v>63144</v>
      </c>
      <c r="K133">
        <f t="shared" si="9"/>
        <v>3262.4400000000023</v>
      </c>
      <c r="M133">
        <f>-'Future CF'!Q133</f>
        <v>-3370</v>
      </c>
      <c r="O133">
        <f t="shared" si="8"/>
        <v>111925.25</v>
      </c>
      <c r="P133">
        <f t="shared" si="10"/>
        <v>-107.55999999999767</v>
      </c>
      <c r="Q133">
        <f t="shared" si="11"/>
        <v>-380</v>
      </c>
      <c r="R133">
        <f t="shared" si="12"/>
        <v>-9.6099852356816421E-4</v>
      </c>
      <c r="S133">
        <f>R133-(bitcoin_futures!S137/100/360)</f>
        <v>-1.1102207457903863E-3</v>
      </c>
      <c r="U133">
        <f>-'Future Returns'!Q133+Compare_IBIT_to_BTC!B132</f>
        <v>-1.3825230499411312E-3</v>
      </c>
    </row>
    <row r="134" spans="1:21">
      <c r="A134" t="str">
        <f>bitcoin_futures!A138</f>
        <v>02.07.2024</v>
      </c>
      <c r="B134">
        <f>ROUND(bitcoin_futures!D138/bitcoin_futures!B138, 0)</f>
        <v>1760</v>
      </c>
      <c r="C134">
        <f t="shared" si="15"/>
        <v>1754</v>
      </c>
      <c r="D134">
        <f t="shared" si="15"/>
        <v>65424.2</v>
      </c>
      <c r="E134">
        <f t="shared" si="15"/>
        <v>33700</v>
      </c>
      <c r="F134">
        <f>'Future Returns'!S134*F$4</f>
        <v>15923.75</v>
      </c>
      <c r="I134">
        <f>(C134-C133)*bitcoin_futures!B138</f>
        <v>0</v>
      </c>
      <c r="J134">
        <f>C134*bitcoin_futures!B138</f>
        <v>61775.88</v>
      </c>
      <c r="K134">
        <f t="shared" si="9"/>
        <v>-1368.1200000000026</v>
      </c>
      <c r="M134">
        <f>-'Future CF'!Q134</f>
        <v>1510</v>
      </c>
      <c r="O134">
        <f t="shared" si="8"/>
        <v>111399.63</v>
      </c>
      <c r="P134">
        <f t="shared" si="10"/>
        <v>141.87999999999738</v>
      </c>
      <c r="Q134">
        <f t="shared" si="11"/>
        <v>842.50000000000728</v>
      </c>
      <c r="R134">
        <f t="shared" si="12"/>
        <v>1.27361284772667E-3</v>
      </c>
      <c r="S134">
        <f>R134-(bitcoin_futures!S138/100/360)</f>
        <v>1.12461284772667E-3</v>
      </c>
      <c r="U134">
        <f>-'Future Returns'!Q134+Compare_IBIT_to_BTC!B133</f>
        <v>2.0400607059685161E-3</v>
      </c>
    </row>
    <row r="135" spans="1:21">
      <c r="A135" t="str">
        <f>bitcoin_futures!A139</f>
        <v>03.07.2024</v>
      </c>
      <c r="B135">
        <f>ROUND(bitcoin_futures!D139/bitcoin_futures!B139, 0)</f>
        <v>1739</v>
      </c>
      <c r="C135">
        <f t="shared" si="15"/>
        <v>1754</v>
      </c>
      <c r="D135">
        <f t="shared" si="15"/>
        <v>65424.2</v>
      </c>
      <c r="E135">
        <f t="shared" si="15"/>
        <v>33700</v>
      </c>
      <c r="F135">
        <f>'Future Returns'!S135*F$4</f>
        <v>15546.25</v>
      </c>
      <c r="I135">
        <f>(C135-C134)*bitcoin_futures!B139</f>
        <v>0</v>
      </c>
      <c r="J135">
        <f>C135*bitcoin_futures!B139</f>
        <v>60407.759999999995</v>
      </c>
      <c r="K135">
        <f t="shared" si="9"/>
        <v>-1368.1200000000026</v>
      </c>
      <c r="M135">
        <f>-'Future CF'!Q135</f>
        <v>2360</v>
      </c>
      <c r="O135">
        <f t="shared" si="8"/>
        <v>109654.01</v>
      </c>
      <c r="P135">
        <f t="shared" si="10"/>
        <v>991.87999999999738</v>
      </c>
      <c r="Q135">
        <f t="shared" si="11"/>
        <v>-377.50000000000728</v>
      </c>
      <c r="R135">
        <f t="shared" si="12"/>
        <v>9.0455424293192505E-3</v>
      </c>
      <c r="S135">
        <f>R135-(bitcoin_futures!S139/100/360)</f>
        <v>8.8968479848748061E-3</v>
      </c>
      <c r="U135">
        <f>-'Future Returns'!Q135+Compare_IBIT_to_BTC!B134</f>
        <v>1.5804766756993546E-2</v>
      </c>
    </row>
    <row r="136" spans="1:21">
      <c r="A136" t="str">
        <f>bitcoin_futures!A140</f>
        <v>04.07.2024</v>
      </c>
      <c r="B136">
        <f>ROUND(bitcoin_futures!D140/bitcoin_futures!B140, 0)</f>
        <v>1694</v>
      </c>
      <c r="C136">
        <f t="shared" si="15"/>
        <v>1754</v>
      </c>
      <c r="D136">
        <f t="shared" si="15"/>
        <v>65424.2</v>
      </c>
      <c r="E136">
        <f t="shared" si="15"/>
        <v>33700</v>
      </c>
      <c r="F136">
        <f>'Future Returns'!S136*F$4</f>
        <v>14956.25</v>
      </c>
      <c r="I136">
        <f>(C136-C135)*bitcoin_futures!B140</f>
        <v>0</v>
      </c>
      <c r="J136">
        <f>C136*bitcoin_futures!B140</f>
        <v>60407.759999999995</v>
      </c>
      <c r="K136">
        <f t="shared" si="9"/>
        <v>0</v>
      </c>
      <c r="M136">
        <f>-'Future CF'!Q136</f>
        <v>0</v>
      </c>
      <c r="O136">
        <f t="shared" si="8"/>
        <v>109064.01</v>
      </c>
      <c r="P136">
        <f t="shared" si="10"/>
        <v>0</v>
      </c>
      <c r="Q136">
        <f t="shared" si="11"/>
        <v>-590</v>
      </c>
      <c r="R136">
        <f t="shared" si="12"/>
        <v>0</v>
      </c>
      <c r="S136">
        <f>R136-(bitcoin_futures!S140/100/360)</f>
        <v>-1.482777777777778E-4</v>
      </c>
      <c r="U136">
        <f>-'Future Returns'!Q136+Compare_IBIT_to_BTC!B135</f>
        <v>0</v>
      </c>
    </row>
    <row r="137" spans="1:21">
      <c r="A137" t="str">
        <f>bitcoin_futures!A141</f>
        <v>05.07.2024</v>
      </c>
      <c r="B137">
        <f>ROUND(bitcoin_futures!D141/bitcoin_futures!B141, 0)</f>
        <v>1756</v>
      </c>
      <c r="C137">
        <f t="shared" si="15"/>
        <v>1754</v>
      </c>
      <c r="D137">
        <f t="shared" si="15"/>
        <v>65424.2</v>
      </c>
      <c r="E137">
        <f t="shared" si="15"/>
        <v>33700</v>
      </c>
      <c r="F137">
        <f>'Future Returns'!S137*F$4</f>
        <v>14956.25</v>
      </c>
      <c r="I137">
        <f>(C137-C136)*bitcoin_futures!B141</f>
        <v>0</v>
      </c>
      <c r="J137">
        <f>C137*bitcoin_futures!B141</f>
        <v>56478.8</v>
      </c>
      <c r="K137">
        <f t="shared" si="9"/>
        <v>-3928.9599999999919</v>
      </c>
      <c r="M137">
        <f>-'Future CF'!Q137</f>
        <v>3140</v>
      </c>
      <c r="O137">
        <f t="shared" si="8"/>
        <v>105135.05</v>
      </c>
      <c r="P137">
        <f t="shared" si="10"/>
        <v>-788.95999999999185</v>
      </c>
      <c r="Q137">
        <f t="shared" si="11"/>
        <v>0</v>
      </c>
      <c r="R137">
        <f t="shared" si="12"/>
        <v>-7.5042528633409294E-3</v>
      </c>
      <c r="S137">
        <f>R137-(bitcoin_futures!S141/100/360)</f>
        <v>-7.6528361966742625E-3</v>
      </c>
      <c r="U137">
        <f>-'Future Returns'!Q137+Compare_IBIT_to_BTC!B136</f>
        <v>-1.2554231685233549E-2</v>
      </c>
    </row>
    <row r="138" spans="1:21">
      <c r="A138" t="str">
        <f>bitcoin_futures!A142</f>
        <v>08.07.2024</v>
      </c>
      <c r="B138">
        <f>ROUND(bitcoin_futures!D142/bitcoin_futures!B142, 0)</f>
        <v>1751</v>
      </c>
      <c r="C138">
        <f t="shared" si="15"/>
        <v>1754</v>
      </c>
      <c r="D138">
        <f t="shared" si="15"/>
        <v>65424.2</v>
      </c>
      <c r="E138">
        <f t="shared" si="15"/>
        <v>33700</v>
      </c>
      <c r="F138">
        <f>'Future Returns'!S138*F$4</f>
        <v>14171.25</v>
      </c>
      <c r="I138">
        <f>(C138-C137)*bitcoin_futures!B142</f>
        <v>0</v>
      </c>
      <c r="J138">
        <f>C138*bitcoin_futures!B142</f>
        <v>56408.639999999992</v>
      </c>
      <c r="K138">
        <f t="shared" si="9"/>
        <v>-70.160000000010768</v>
      </c>
      <c r="M138">
        <f>-'Future CF'!Q138</f>
        <v>-70</v>
      </c>
      <c r="O138">
        <f t="shared" si="8"/>
        <v>104279.88999999998</v>
      </c>
      <c r="P138">
        <f t="shared" si="10"/>
        <v>-140.16000000001077</v>
      </c>
      <c r="Q138">
        <f t="shared" si="11"/>
        <v>-785.00000000000728</v>
      </c>
      <c r="R138">
        <f t="shared" si="12"/>
        <v>-1.3440750656719218E-3</v>
      </c>
      <c r="S138">
        <f>R138-(bitcoin_futures!S142/100/360)</f>
        <v>-1.493047287894144E-3</v>
      </c>
      <c r="U138">
        <f>-'Future Returns'!Q138+Compare_IBIT_to_BTC!B137</f>
        <v>-2.4771306177707327E-3</v>
      </c>
    </row>
    <row r="139" spans="1:21">
      <c r="A139" t="str">
        <f>bitcoin_futures!A143</f>
        <v>09.07.2024</v>
      </c>
      <c r="B139">
        <f>ROUND(bitcoin_futures!D143/bitcoin_futures!B143, 0)</f>
        <v>1753</v>
      </c>
      <c r="C139">
        <f t="shared" si="15"/>
        <v>1754</v>
      </c>
      <c r="D139">
        <f t="shared" si="15"/>
        <v>65424.2</v>
      </c>
      <c r="E139">
        <f t="shared" si="15"/>
        <v>33700</v>
      </c>
      <c r="F139">
        <f>'Future Returns'!S139*F$4</f>
        <v>14188.75</v>
      </c>
      <c r="I139">
        <f>(C139-C138)*bitcoin_futures!B143</f>
        <v>0</v>
      </c>
      <c r="J139">
        <f>C139*bitcoin_futures!B143</f>
        <v>57811.840000000004</v>
      </c>
      <c r="K139">
        <f t="shared" si="9"/>
        <v>1403.2000000000116</v>
      </c>
      <c r="M139">
        <f>-'Future CF'!Q139</f>
        <v>-1405</v>
      </c>
      <c r="O139">
        <f t="shared" si="8"/>
        <v>105700.59</v>
      </c>
      <c r="P139">
        <f t="shared" si="10"/>
        <v>-1.7999999999883585</v>
      </c>
      <c r="Q139">
        <f t="shared" si="11"/>
        <v>17.5</v>
      </c>
      <c r="R139">
        <f t="shared" si="12"/>
        <v>-1.7029233233119689E-5</v>
      </c>
      <c r="S139">
        <f>R139-(bitcoin_futures!S143/100/360)</f>
        <v>-1.6494589989978636E-4</v>
      </c>
      <c r="U139">
        <f>-'Future Returns'!Q139+Compare_IBIT_to_BTC!B138</f>
        <v>1.2009374324760402E-4</v>
      </c>
    </row>
    <row r="140" spans="1:21">
      <c r="A140" t="str">
        <f>bitcoin_futures!A144</f>
        <v>10.07.2024</v>
      </c>
      <c r="B140">
        <f>ROUND(bitcoin_futures!D144/bitcoin_futures!B144, 0)</f>
        <v>1759</v>
      </c>
      <c r="C140">
        <f t="shared" si="15"/>
        <v>1754</v>
      </c>
      <c r="D140">
        <f t="shared" si="15"/>
        <v>65424.2</v>
      </c>
      <c r="E140">
        <f t="shared" si="15"/>
        <v>33700</v>
      </c>
      <c r="F140">
        <f>'Future Returns'!S140*F$4</f>
        <v>14540</v>
      </c>
      <c r="I140">
        <f>(C140-C139)*bitcoin_futures!B144</f>
        <v>0</v>
      </c>
      <c r="J140">
        <f>C140*bitcoin_futures!B144</f>
        <v>57303.18</v>
      </c>
      <c r="K140">
        <f t="shared" si="9"/>
        <v>-508.66000000000349</v>
      </c>
      <c r="M140">
        <f>-'Future CF'!Q140</f>
        <v>535</v>
      </c>
      <c r="O140">
        <f t="shared" si="8"/>
        <v>105543.18</v>
      </c>
      <c r="P140">
        <f t="shared" si="10"/>
        <v>26.339999999996508</v>
      </c>
      <c r="Q140">
        <f t="shared" si="11"/>
        <v>351.25</v>
      </c>
      <c r="R140">
        <f t="shared" si="12"/>
        <v>2.4956610176040279E-4</v>
      </c>
      <c r="S140">
        <f>R140-(bitcoin_futures!S144/100/360)</f>
        <v>1.0151054620484724E-4</v>
      </c>
      <c r="U140">
        <f>-'Future Returns'!Q140+Compare_IBIT_to_BTC!B139</f>
        <v>4.0021834644304866E-4</v>
      </c>
    </row>
    <row r="141" spans="1:21">
      <c r="A141" t="str">
        <f>bitcoin_futures!A145</f>
        <v>11.07.2024</v>
      </c>
      <c r="B141">
        <f>ROUND(bitcoin_futures!D145/bitcoin_futures!B145, 0)</f>
        <v>1761</v>
      </c>
      <c r="C141">
        <f t="shared" si="15"/>
        <v>1754</v>
      </c>
      <c r="D141">
        <f t="shared" si="15"/>
        <v>65424.2</v>
      </c>
      <c r="E141">
        <f t="shared" si="15"/>
        <v>33700</v>
      </c>
      <c r="F141">
        <f>'Future Returns'!S141*F$4</f>
        <v>14406.25</v>
      </c>
      <c r="I141">
        <f>(C141-C140)*bitcoin_futures!B145</f>
        <v>0</v>
      </c>
      <c r="J141">
        <f>C141*bitcoin_futures!B145</f>
        <v>57355.8</v>
      </c>
      <c r="K141">
        <f t="shared" si="9"/>
        <v>52.620000000002619</v>
      </c>
      <c r="M141">
        <f>-'Future CF'!Q141</f>
        <v>45</v>
      </c>
      <c r="O141">
        <f t="shared" ref="O141:O204" si="16">J141+E141+F141</f>
        <v>105462.05</v>
      </c>
      <c r="P141">
        <f t="shared" si="10"/>
        <v>97.620000000002619</v>
      </c>
      <c r="Q141">
        <f t="shared" si="11"/>
        <v>-133.74999999999272</v>
      </c>
      <c r="R141">
        <f t="shared" si="12"/>
        <v>9.2564102442539871E-4</v>
      </c>
      <c r="S141">
        <f>R141-(bitcoin_futures!S145/100/360)</f>
        <v>7.7791880220317655E-4</v>
      </c>
      <c r="U141">
        <f>-'Future Returns'!Q141+Compare_IBIT_to_BTC!B140</f>
        <v>1.6991847084531322E-3</v>
      </c>
    </row>
    <row r="142" spans="1:21">
      <c r="A142" t="str">
        <f>bitcoin_futures!A146</f>
        <v>12.07.2024</v>
      </c>
      <c r="B142">
        <f>ROUND(bitcoin_futures!D146/bitcoin_futures!B146, 0)</f>
        <v>1764</v>
      </c>
      <c r="C142">
        <f t="shared" si="15"/>
        <v>1754</v>
      </c>
      <c r="D142">
        <f t="shared" si="15"/>
        <v>65424.2</v>
      </c>
      <c r="E142">
        <f t="shared" si="15"/>
        <v>33700</v>
      </c>
      <c r="F142">
        <f>'Future Returns'!S142*F$4</f>
        <v>14395</v>
      </c>
      <c r="I142">
        <f>(C142-C141)*bitcoin_futures!B146</f>
        <v>0</v>
      </c>
      <c r="J142">
        <f>C142*bitcoin_futures!B146</f>
        <v>57618.9</v>
      </c>
      <c r="K142">
        <f t="shared" ref="K142:K205" si="17">J142-J141-I142</f>
        <v>263.09999999999854</v>
      </c>
      <c r="M142">
        <f>-'Future CF'!Q142</f>
        <v>-265</v>
      </c>
      <c r="O142">
        <f t="shared" si="16"/>
        <v>105713.9</v>
      </c>
      <c r="P142">
        <f t="shared" ref="P142:P205" si="18">K142+M142</f>
        <v>-1.9000000000014552</v>
      </c>
      <c r="Q142">
        <f t="shared" ref="Q142:Q205" si="19">O142-O141-K142</f>
        <v>-11.250000000007276</v>
      </c>
      <c r="R142">
        <f t="shared" ref="R142:R205" si="20">P142/O142</f>
        <v>-1.7973038550289557E-5</v>
      </c>
      <c r="S142">
        <f>R142-(bitcoin_futures!S146/100/360)</f>
        <v>-1.6647303855028955E-4</v>
      </c>
      <c r="U142">
        <f>-'Future Returns'!Q142+Compare_IBIT_to_BTC!B141</f>
        <v>-1.5136499357937608E-5</v>
      </c>
    </row>
    <row r="143" spans="1:21" s="3" customFormat="1">
      <c r="A143" s="3" t="str">
        <f>bitcoin_futures!A147</f>
        <v>15.07.2024</v>
      </c>
      <c r="B143">
        <f>ROUND(bitcoin_futures!D147/bitcoin_futures!B147, 0)</f>
        <v>1759</v>
      </c>
      <c r="C143" s="3">
        <f>B143</f>
        <v>1759</v>
      </c>
      <c r="D143" s="3">
        <f>B143*bitcoin_futures!B147</f>
        <v>63587.85</v>
      </c>
      <c r="E143" s="3">
        <f>'Future Returns'!S143</f>
        <v>29220</v>
      </c>
      <c r="F143" s="3">
        <f>'Future Returns'!S143*F$4</f>
        <v>14610</v>
      </c>
      <c r="I143">
        <f>(C143-C142)*bitcoin_futures!B147</f>
        <v>180.75</v>
      </c>
      <c r="J143">
        <f>C143*bitcoin_futures!B147</f>
        <v>63587.85</v>
      </c>
      <c r="K143">
        <f t="shared" si="17"/>
        <v>5788.1999999999971</v>
      </c>
      <c r="M143">
        <f>-'Future CF'!Q143</f>
        <v>-5855</v>
      </c>
      <c r="O143">
        <f t="shared" si="16"/>
        <v>107417.85</v>
      </c>
      <c r="P143">
        <f t="shared" si="18"/>
        <v>-66.80000000000291</v>
      </c>
      <c r="Q143">
        <f t="shared" si="19"/>
        <v>-4084.2499999999854</v>
      </c>
      <c r="R143">
        <f t="shared" si="20"/>
        <v>-6.2187057365235767E-4</v>
      </c>
      <c r="S143">
        <f>R143-(bitcoin_futures!S147/100/360)</f>
        <v>-7.7084279587457988E-4</v>
      </c>
      <c r="U143">
        <f>-'Future Returns'!Q143+Compare_IBIT_to_BTC!B142</f>
        <v>-7.6215330609166743E-4</v>
      </c>
    </row>
    <row r="144" spans="1:21">
      <c r="A144" t="str">
        <f>bitcoin_futures!A148</f>
        <v>16.07.2024</v>
      </c>
      <c r="B144">
        <f>ROUND(bitcoin_futures!D148/bitcoin_futures!B148, 0)</f>
        <v>1747</v>
      </c>
      <c r="C144">
        <f t="shared" ref="C144:E165" si="21">C$143</f>
        <v>1759</v>
      </c>
      <c r="D144">
        <f t="shared" si="21"/>
        <v>63587.85</v>
      </c>
      <c r="E144">
        <f t="shared" si="21"/>
        <v>29220</v>
      </c>
      <c r="F144">
        <f>'Future Returns'!S144*F$4</f>
        <v>16088.75</v>
      </c>
      <c r="I144">
        <f>(C144-C143)*bitcoin_futures!B148</f>
        <v>0</v>
      </c>
      <c r="J144">
        <f>C144*bitcoin_futures!B148</f>
        <v>65382.030000000006</v>
      </c>
      <c r="K144">
        <f t="shared" si="17"/>
        <v>1794.1800000000076</v>
      </c>
      <c r="M144">
        <f>-'Future CF'!Q144</f>
        <v>-1775</v>
      </c>
      <c r="O144">
        <f t="shared" si="16"/>
        <v>110690.78</v>
      </c>
      <c r="P144">
        <f t="shared" si="18"/>
        <v>19.180000000007567</v>
      </c>
      <c r="Q144">
        <f t="shared" si="19"/>
        <v>1478.7499999999854</v>
      </c>
      <c r="R144">
        <f t="shared" si="20"/>
        <v>1.732754977425181E-4</v>
      </c>
      <c r="S144">
        <f>R144-(bitcoin_futures!S148/100/360)</f>
        <v>2.4469942186962536E-5</v>
      </c>
      <c r="U144">
        <f>-'Future Returns'!Q144+Compare_IBIT_to_BTC!B143</f>
        <v>6.3438312704660813E-4</v>
      </c>
    </row>
    <row r="145" spans="1:21">
      <c r="A145" t="str">
        <f>bitcoin_futures!A149</f>
        <v>17.07.2024</v>
      </c>
      <c r="B145">
        <f>ROUND(bitcoin_futures!D149/bitcoin_futures!B149, 0)</f>
        <v>1754</v>
      </c>
      <c r="C145">
        <f t="shared" si="21"/>
        <v>1759</v>
      </c>
      <c r="D145">
        <f t="shared" si="21"/>
        <v>63587.85</v>
      </c>
      <c r="E145">
        <f t="shared" si="21"/>
        <v>29220</v>
      </c>
      <c r="F145">
        <f>'Future Returns'!S145*F$4</f>
        <v>16532.5</v>
      </c>
      <c r="I145">
        <f>(C145-C144)*bitcoin_futures!B149</f>
        <v>0</v>
      </c>
      <c r="J145">
        <f>C145*bitcoin_futures!B149</f>
        <v>64801.560000000005</v>
      </c>
      <c r="K145">
        <f t="shared" si="17"/>
        <v>-580.47000000000116</v>
      </c>
      <c r="M145">
        <f>-'Future CF'!Q145</f>
        <v>730</v>
      </c>
      <c r="O145">
        <f t="shared" si="16"/>
        <v>110554.06</v>
      </c>
      <c r="P145">
        <f t="shared" si="18"/>
        <v>149.52999999999884</v>
      </c>
      <c r="Q145">
        <f t="shared" si="19"/>
        <v>443.75</v>
      </c>
      <c r="R145">
        <f t="shared" si="20"/>
        <v>1.352550960136596E-3</v>
      </c>
      <c r="S145">
        <f>R145-(bitcoin_futures!S149/100/360)</f>
        <v>1.2041620712477071E-3</v>
      </c>
      <c r="U145">
        <f>-'Future Returns'!Q145+Compare_IBIT_to_BTC!B144</f>
        <v>2.1607353237142989E-3</v>
      </c>
    </row>
    <row r="146" spans="1:21">
      <c r="A146" t="str">
        <f>bitcoin_futures!A150</f>
        <v>18.07.2024</v>
      </c>
      <c r="B146">
        <f>ROUND(bitcoin_futures!D150/bitcoin_futures!B150, 0)</f>
        <v>1754</v>
      </c>
      <c r="C146">
        <f t="shared" si="21"/>
        <v>1759</v>
      </c>
      <c r="D146">
        <f t="shared" si="21"/>
        <v>63587.85</v>
      </c>
      <c r="E146">
        <f t="shared" si="21"/>
        <v>29220</v>
      </c>
      <c r="F146">
        <f>'Future Returns'!S146*F$4</f>
        <v>16350</v>
      </c>
      <c r="I146">
        <f>(C146-C145)*bitcoin_futures!B150</f>
        <v>0</v>
      </c>
      <c r="J146">
        <f>C146*bitcoin_futures!B150</f>
        <v>63710.979999999996</v>
      </c>
      <c r="K146">
        <f t="shared" si="17"/>
        <v>-1090.580000000009</v>
      </c>
      <c r="M146">
        <f>-'Future CF'!Q146</f>
        <v>1105</v>
      </c>
      <c r="O146">
        <f t="shared" si="16"/>
        <v>109280.98</v>
      </c>
      <c r="P146">
        <f t="shared" si="18"/>
        <v>14.419999999990978</v>
      </c>
      <c r="Q146">
        <f t="shared" si="19"/>
        <v>-182.49999999999272</v>
      </c>
      <c r="R146">
        <f t="shared" si="20"/>
        <v>1.3195342867524594E-4</v>
      </c>
      <c r="S146">
        <f>R146-(bitcoin_futures!S150/100/360)</f>
        <v>-1.6435460213642939E-5</v>
      </c>
      <c r="U146">
        <f>-'Future Returns'!Q146+Compare_IBIT_to_BTC!B145</f>
        <v>6.6491348653614779E-5</v>
      </c>
    </row>
    <row r="147" spans="1:21">
      <c r="A147" t="str">
        <f>bitcoin_futures!A151</f>
        <v>19.07.2024</v>
      </c>
      <c r="B147">
        <f>ROUND(bitcoin_futures!D151/bitcoin_futures!B151, 0)</f>
        <v>1749</v>
      </c>
      <c r="C147">
        <f t="shared" si="21"/>
        <v>1759</v>
      </c>
      <c r="D147">
        <f t="shared" si="21"/>
        <v>63587.85</v>
      </c>
      <c r="E147">
        <f t="shared" si="21"/>
        <v>29220</v>
      </c>
      <c r="F147">
        <f>'Future Returns'!S147*F$4</f>
        <v>16073.75</v>
      </c>
      <c r="I147">
        <f>(C147-C146)*bitcoin_futures!B151</f>
        <v>0</v>
      </c>
      <c r="J147">
        <f>C147*bitcoin_futures!B151</f>
        <v>67545.599999999991</v>
      </c>
      <c r="K147">
        <f t="shared" si="17"/>
        <v>3834.6199999999953</v>
      </c>
      <c r="M147">
        <f>-'Future CF'!Q147</f>
        <v>-3950</v>
      </c>
      <c r="O147">
        <f t="shared" si="16"/>
        <v>112839.34999999999</v>
      </c>
      <c r="P147">
        <f t="shared" si="18"/>
        <v>-115.38000000000466</v>
      </c>
      <c r="Q147">
        <f t="shared" si="19"/>
        <v>-276.25</v>
      </c>
      <c r="R147">
        <f t="shared" si="20"/>
        <v>-1.0225156383832828E-3</v>
      </c>
      <c r="S147">
        <f>R147-(bitcoin_futures!S151/100/360)</f>
        <v>-1.171098971716616E-3</v>
      </c>
      <c r="U147">
        <f>-'Future Returns'!Q147+Compare_IBIT_to_BTC!B146</f>
        <v>-1.2478288383683603E-3</v>
      </c>
    </row>
    <row r="148" spans="1:21">
      <c r="A148" t="str">
        <f>bitcoin_futures!A152</f>
        <v>22.07.2024</v>
      </c>
      <c r="B148">
        <f>ROUND(bitcoin_futures!D152/bitcoin_futures!B152, 0)</f>
        <v>1743</v>
      </c>
      <c r="C148">
        <f t="shared" si="21"/>
        <v>1759</v>
      </c>
      <c r="D148">
        <f t="shared" si="21"/>
        <v>63587.85</v>
      </c>
      <c r="E148">
        <f t="shared" si="21"/>
        <v>29220</v>
      </c>
      <c r="F148">
        <f>'Future Returns'!S148*F$4</f>
        <v>17061.25</v>
      </c>
      <c r="I148">
        <f>(C148-C147)*bitcoin_futures!B152</f>
        <v>0</v>
      </c>
      <c r="J148">
        <f>C148*bitcoin_futures!B152</f>
        <v>68477.87</v>
      </c>
      <c r="K148">
        <f t="shared" si="17"/>
        <v>932.27000000000407</v>
      </c>
      <c r="M148">
        <f>-'Future CF'!Q148</f>
        <v>-845</v>
      </c>
      <c r="O148">
        <f t="shared" si="16"/>
        <v>114759.12</v>
      </c>
      <c r="P148">
        <f t="shared" si="18"/>
        <v>87.270000000004075</v>
      </c>
      <c r="Q148">
        <f t="shared" si="19"/>
        <v>987.5</v>
      </c>
      <c r="R148">
        <f t="shared" si="20"/>
        <v>7.6046243644953076E-4</v>
      </c>
      <c r="S148">
        <f>R148-(bitcoin_futures!S152/100/360)</f>
        <v>6.1121243644953079E-4</v>
      </c>
      <c r="U148">
        <f>-'Future Returns'!Q148+Compare_IBIT_to_BTC!B147</f>
        <v>1.4202238564486099E-3</v>
      </c>
    </row>
    <row r="149" spans="1:21">
      <c r="A149" t="str">
        <f>bitcoin_futures!A153</f>
        <v>23.07.2024</v>
      </c>
      <c r="B149">
        <f>ROUND(bitcoin_futures!D153/bitcoin_futures!B153, 0)</f>
        <v>1763</v>
      </c>
      <c r="C149">
        <f t="shared" si="21"/>
        <v>1759</v>
      </c>
      <c r="D149">
        <f t="shared" si="21"/>
        <v>63587.85</v>
      </c>
      <c r="E149">
        <f t="shared" si="21"/>
        <v>29220</v>
      </c>
      <c r="F149">
        <f>'Future Returns'!S149*F$4</f>
        <v>17272.5</v>
      </c>
      <c r="I149">
        <f>(C149-C148)*bitcoin_futures!B153</f>
        <v>0</v>
      </c>
      <c r="J149">
        <f>C149*bitcoin_futures!B153</f>
        <v>65681.060000000012</v>
      </c>
      <c r="K149">
        <f t="shared" si="17"/>
        <v>-2796.8099999999831</v>
      </c>
      <c r="M149">
        <f>-'Future CF'!Q149</f>
        <v>2795</v>
      </c>
      <c r="O149">
        <f t="shared" si="16"/>
        <v>112173.56000000001</v>
      </c>
      <c r="P149">
        <f t="shared" si="18"/>
        <v>-1.8099999999831198</v>
      </c>
      <c r="Q149">
        <f t="shared" si="19"/>
        <v>211.25</v>
      </c>
      <c r="R149">
        <f t="shared" si="20"/>
        <v>-1.6135709698284692E-5</v>
      </c>
      <c r="S149">
        <f>R149-(bitcoin_futures!S153/100/360)</f>
        <v>-1.6535793192050692E-4</v>
      </c>
      <c r="U149">
        <f>-'Future Returns'!Q149+Compare_IBIT_to_BTC!B148</f>
        <v>-3.8805822431164927E-4</v>
      </c>
    </row>
    <row r="150" spans="1:21">
      <c r="A150" t="str">
        <f>bitcoin_futures!A154</f>
        <v>24.07.2024</v>
      </c>
      <c r="B150">
        <f>ROUND(bitcoin_futures!D154/bitcoin_futures!B154, 0)</f>
        <v>1761</v>
      </c>
      <c r="C150">
        <f t="shared" si="21"/>
        <v>1759</v>
      </c>
      <c r="D150">
        <f t="shared" si="21"/>
        <v>63587.85</v>
      </c>
      <c r="E150">
        <f t="shared" si="21"/>
        <v>29220</v>
      </c>
      <c r="F150">
        <f>'Future Returns'!S150*F$4</f>
        <v>16573.75</v>
      </c>
      <c r="I150">
        <f>(C150-C149)*bitcoin_futures!B154</f>
        <v>0</v>
      </c>
      <c r="J150">
        <f>C150*bitcoin_futures!B154</f>
        <v>65821.78</v>
      </c>
      <c r="K150">
        <f t="shared" si="17"/>
        <v>140.71999999998661</v>
      </c>
      <c r="M150">
        <f>-'Future CF'!Q150</f>
        <v>-150</v>
      </c>
      <c r="O150">
        <f t="shared" si="16"/>
        <v>111615.53</v>
      </c>
      <c r="P150">
        <f t="shared" si="18"/>
        <v>-9.2800000000133878</v>
      </c>
      <c r="Q150">
        <f t="shared" si="19"/>
        <v>-698.75</v>
      </c>
      <c r="R150">
        <f t="shared" si="20"/>
        <v>-8.3142551937112941E-5</v>
      </c>
      <c r="S150">
        <f>R150-(bitcoin_futures!S154/100/360)</f>
        <v>-2.324203297148907E-4</v>
      </c>
      <c r="U150">
        <f>-'Future Returns'!Q150+Compare_IBIT_to_BTC!B149</f>
        <v>-1.2013951534496073E-4</v>
      </c>
    </row>
    <row r="151" spans="1:21">
      <c r="A151" t="str">
        <f>bitcoin_futures!A155</f>
        <v>25.07.2024</v>
      </c>
      <c r="B151">
        <f>ROUND(bitcoin_futures!D155/bitcoin_futures!B155, 0)</f>
        <v>1758</v>
      </c>
      <c r="C151">
        <f t="shared" si="21"/>
        <v>1759</v>
      </c>
      <c r="D151">
        <f t="shared" si="21"/>
        <v>63587.85</v>
      </c>
      <c r="E151">
        <f t="shared" si="21"/>
        <v>29220</v>
      </c>
      <c r="F151">
        <f>'Future Returns'!S151*F$4</f>
        <v>16611.25</v>
      </c>
      <c r="I151">
        <f>(C151-C150)*bitcoin_futures!B155</f>
        <v>0</v>
      </c>
      <c r="J151">
        <f>C151*bitcoin_futures!B155</f>
        <v>64783.969999999994</v>
      </c>
      <c r="K151">
        <f t="shared" si="17"/>
        <v>-1037.8100000000049</v>
      </c>
      <c r="M151">
        <f>-'Future CF'!Q151</f>
        <v>1055</v>
      </c>
      <c r="O151">
        <f t="shared" si="16"/>
        <v>110615.22</v>
      </c>
      <c r="P151">
        <f t="shared" si="18"/>
        <v>17.189999999995052</v>
      </c>
      <c r="Q151">
        <f t="shared" si="19"/>
        <v>37.500000000007276</v>
      </c>
      <c r="R151">
        <f t="shared" si="20"/>
        <v>1.5540356923753396E-4</v>
      </c>
      <c r="S151">
        <f>R151-(bitcoin_futures!S155/100/360)</f>
        <v>5.8757914597561795E-6</v>
      </c>
      <c r="U151">
        <f>-'Future Returns'!Q151+Compare_IBIT_to_BTC!B150</f>
        <v>1.1082412892447074E-4</v>
      </c>
    </row>
    <row r="152" spans="1:21">
      <c r="A152" t="str">
        <f>bitcoin_futures!A156</f>
        <v>26.07.2024</v>
      </c>
      <c r="B152">
        <f>ROUND(bitcoin_futures!D156/bitcoin_futures!B156, 0)</f>
        <v>1748</v>
      </c>
      <c r="C152">
        <f t="shared" si="21"/>
        <v>1759</v>
      </c>
      <c r="D152">
        <f t="shared" si="21"/>
        <v>63587.85</v>
      </c>
      <c r="E152">
        <f t="shared" si="21"/>
        <v>29220</v>
      </c>
      <c r="F152">
        <f>'Future Returns'!S152*F$4</f>
        <v>16347.5</v>
      </c>
      <c r="I152">
        <f>(C152-C151)*bitcoin_futures!B156</f>
        <v>0</v>
      </c>
      <c r="J152">
        <f>C152*bitcoin_futures!B156</f>
        <v>68231.61</v>
      </c>
      <c r="K152">
        <f t="shared" si="17"/>
        <v>3447.6400000000067</v>
      </c>
      <c r="M152">
        <f>-'Future CF'!Q152</f>
        <v>-3385</v>
      </c>
      <c r="O152">
        <f t="shared" si="16"/>
        <v>113799.11</v>
      </c>
      <c r="P152">
        <f t="shared" si="18"/>
        <v>62.640000000006694</v>
      </c>
      <c r="Q152">
        <f t="shared" si="19"/>
        <v>-263.75000000000728</v>
      </c>
      <c r="R152">
        <f t="shared" si="20"/>
        <v>5.5044367218695027E-4</v>
      </c>
      <c r="S152">
        <f>R152-(bitcoin_futures!S156/100/360)</f>
        <v>4.015270055202836E-4</v>
      </c>
      <c r="U152">
        <f>-'Future Returns'!Q152+Compare_IBIT_to_BTC!B151</f>
        <v>1.4511606191502657E-3</v>
      </c>
    </row>
    <row r="153" spans="1:21">
      <c r="A153" t="str">
        <f>bitcoin_futures!A157</f>
        <v>29.07.2024</v>
      </c>
      <c r="B153">
        <f>ROUND(bitcoin_futures!D157/bitcoin_futures!B157, 0)</f>
        <v>1758</v>
      </c>
      <c r="C153">
        <f t="shared" si="21"/>
        <v>1759</v>
      </c>
      <c r="D153">
        <f t="shared" si="21"/>
        <v>63587.85</v>
      </c>
      <c r="E153">
        <f t="shared" si="21"/>
        <v>29220</v>
      </c>
      <c r="F153">
        <f>'Future Returns'!S153*F$4</f>
        <v>17193.75</v>
      </c>
      <c r="I153">
        <f>(C153-C152)*bitcoin_futures!B157</f>
        <v>0</v>
      </c>
      <c r="J153">
        <f>C153*bitcoin_futures!B157</f>
        <v>67440.060000000012</v>
      </c>
      <c r="K153">
        <f t="shared" si="17"/>
        <v>-791.54999999998836</v>
      </c>
      <c r="M153">
        <f>-'Future CF'!Q153</f>
        <v>915</v>
      </c>
      <c r="O153">
        <f t="shared" si="16"/>
        <v>113853.81000000001</v>
      </c>
      <c r="P153">
        <f t="shared" si="18"/>
        <v>123.45000000001164</v>
      </c>
      <c r="Q153">
        <f t="shared" si="19"/>
        <v>846.25</v>
      </c>
      <c r="R153">
        <f t="shared" si="20"/>
        <v>1.0842851899291875E-3</v>
      </c>
      <c r="S153">
        <f>R153-(bitcoin_futures!S157/100/360)</f>
        <v>9.3478518992918755E-4</v>
      </c>
      <c r="U153">
        <f>-'Future Returns'!Q153+Compare_IBIT_to_BTC!B152</f>
        <v>1.7033249246636573E-3</v>
      </c>
    </row>
    <row r="154" spans="1:21">
      <c r="A154" t="str">
        <f>bitcoin_futures!A158</f>
        <v>30.07.2024</v>
      </c>
      <c r="B154">
        <f>ROUND(bitcoin_futures!D158/bitcoin_futures!B158, 0)</f>
        <v>1752</v>
      </c>
      <c r="C154">
        <f t="shared" si="21"/>
        <v>1759</v>
      </c>
      <c r="D154">
        <f t="shared" si="21"/>
        <v>63587.85</v>
      </c>
      <c r="E154">
        <f t="shared" si="21"/>
        <v>29220</v>
      </c>
      <c r="F154">
        <f>'Future Returns'!S154*F$4</f>
        <v>16965</v>
      </c>
      <c r="I154">
        <f>(C154-C153)*bitcoin_futures!B158</f>
        <v>0</v>
      </c>
      <c r="J154">
        <f>C154*bitcoin_futures!B158</f>
        <v>66050.45</v>
      </c>
      <c r="K154">
        <f t="shared" si="17"/>
        <v>-1389.6100000000151</v>
      </c>
      <c r="M154">
        <f>-'Future CF'!Q154</f>
        <v>1475</v>
      </c>
      <c r="O154">
        <f t="shared" si="16"/>
        <v>112235.45</v>
      </c>
      <c r="P154">
        <f t="shared" si="18"/>
        <v>85.389999999984866</v>
      </c>
      <c r="Q154">
        <f t="shared" si="19"/>
        <v>-228.75</v>
      </c>
      <c r="R154">
        <f t="shared" si="20"/>
        <v>7.608113122902333E-4</v>
      </c>
      <c r="S154">
        <f>R154-(bitcoin_futures!S158/100/360)</f>
        <v>6.1125575673467774E-4</v>
      </c>
      <c r="U154">
        <f>-'Future Returns'!Q154+Compare_IBIT_to_BTC!B153</f>
        <v>1.1308147539326116E-3</v>
      </c>
    </row>
    <row r="155" spans="1:21">
      <c r="A155" t="str">
        <f>bitcoin_futures!A159</f>
        <v>31.07.2024</v>
      </c>
      <c r="B155">
        <f>ROUND(bitcoin_futures!D159/bitcoin_futures!B159, 0)</f>
        <v>1771</v>
      </c>
      <c r="C155">
        <f t="shared" si="21"/>
        <v>1759</v>
      </c>
      <c r="D155">
        <f t="shared" si="21"/>
        <v>63587.85</v>
      </c>
      <c r="E155">
        <f t="shared" si="21"/>
        <v>29220</v>
      </c>
      <c r="F155">
        <f>'Future Returns'!S155*F$4</f>
        <v>16596.25</v>
      </c>
      <c r="I155">
        <f>(C155-C154)*bitcoin_futures!B159</f>
        <v>0</v>
      </c>
      <c r="J155">
        <f>C155*bitcoin_futures!B159</f>
        <v>65399.62</v>
      </c>
      <c r="K155">
        <f t="shared" si="17"/>
        <v>-650.82999999999447</v>
      </c>
      <c r="M155">
        <f>-'Future CF'!Q155</f>
        <v>700</v>
      </c>
      <c r="O155">
        <f t="shared" si="16"/>
        <v>111215.87</v>
      </c>
      <c r="P155">
        <f t="shared" si="18"/>
        <v>49.17000000000553</v>
      </c>
      <c r="Q155">
        <f t="shared" si="19"/>
        <v>-368.75000000000728</v>
      </c>
      <c r="R155">
        <f t="shared" si="20"/>
        <v>4.4211316244709977E-4</v>
      </c>
      <c r="S155">
        <f>R155-(bitcoin_futures!S159/100/360)</f>
        <v>2.9294649578043308E-4</v>
      </c>
      <c r="U155">
        <f>-'Future Returns'!Q155+Compare_IBIT_to_BTC!B154</f>
        <v>6.9102209832554683E-4</v>
      </c>
    </row>
    <row r="156" spans="1:21">
      <c r="A156" t="str">
        <f>bitcoin_futures!A160</f>
        <v>01.08.2024</v>
      </c>
      <c r="B156">
        <f>ROUND(bitcoin_futures!D160/bitcoin_futures!B160, 0)</f>
        <v>1753</v>
      </c>
      <c r="C156">
        <f t="shared" si="21"/>
        <v>1759</v>
      </c>
      <c r="D156">
        <f t="shared" si="21"/>
        <v>63587.85</v>
      </c>
      <c r="E156">
        <f t="shared" si="21"/>
        <v>29220</v>
      </c>
      <c r="F156">
        <f>'Future Returns'!S156*F$4</f>
        <v>16421.25</v>
      </c>
      <c r="I156">
        <f>(C156-C155)*bitcoin_futures!B160</f>
        <v>0</v>
      </c>
      <c r="J156">
        <f>C156*bitcoin_futures!B160</f>
        <v>63447.13</v>
      </c>
      <c r="K156">
        <f t="shared" si="17"/>
        <v>-1952.4900000000052</v>
      </c>
      <c r="M156">
        <f>-'Future CF'!Q156</f>
        <v>1895</v>
      </c>
      <c r="O156">
        <f t="shared" si="16"/>
        <v>109088.38</v>
      </c>
      <c r="P156">
        <f t="shared" si="18"/>
        <v>-57.490000000005239</v>
      </c>
      <c r="Q156">
        <f t="shared" si="19"/>
        <v>-174.99999999998545</v>
      </c>
      <c r="R156">
        <f t="shared" si="20"/>
        <v>-5.2700388437343403E-4</v>
      </c>
      <c r="S156">
        <f>R156-(bitcoin_futures!S160/100/360)</f>
        <v>-6.7561499548454511E-4</v>
      </c>
      <c r="U156">
        <f>-'Future Returns'!Q156+Compare_IBIT_to_BTC!B155</f>
        <v>-1.0049471201472732E-3</v>
      </c>
    </row>
    <row r="157" spans="1:21">
      <c r="A157" t="str">
        <f>bitcoin_futures!A161</f>
        <v>02.08.2024</v>
      </c>
      <c r="B157">
        <f>ROUND(bitcoin_futures!D161/bitcoin_futures!B161, 0)</f>
        <v>1760</v>
      </c>
      <c r="C157">
        <f t="shared" si="21"/>
        <v>1759</v>
      </c>
      <c r="D157">
        <f t="shared" si="21"/>
        <v>63587.85</v>
      </c>
      <c r="E157">
        <f t="shared" si="21"/>
        <v>29220</v>
      </c>
      <c r="F157">
        <f>'Future Returns'!S157*F$4</f>
        <v>15947.5</v>
      </c>
      <c r="I157">
        <f>(C157-C156)*bitcoin_futures!B161</f>
        <v>0</v>
      </c>
      <c r="J157">
        <f>C157*bitcoin_futures!B161</f>
        <v>62637.99</v>
      </c>
      <c r="K157">
        <f t="shared" si="17"/>
        <v>-809.13999999999942</v>
      </c>
      <c r="M157">
        <f>-'Future CF'!Q157</f>
        <v>845</v>
      </c>
      <c r="O157">
        <f t="shared" si="16"/>
        <v>107805.48999999999</v>
      </c>
      <c r="P157">
        <f t="shared" si="18"/>
        <v>35.860000000000582</v>
      </c>
      <c r="Q157">
        <f t="shared" si="19"/>
        <v>-473.75000000001455</v>
      </c>
      <c r="R157">
        <f t="shared" si="20"/>
        <v>3.3263612085062256E-4</v>
      </c>
      <c r="S157">
        <f>R157-(bitcoin_futures!S161/100/360)</f>
        <v>1.8455278751728922E-4</v>
      </c>
      <c r="U157">
        <f>-'Future Returns'!Q157+Compare_IBIT_to_BTC!B156</f>
        <v>4.9361005861473135E-4</v>
      </c>
    </row>
    <row r="158" spans="1:21">
      <c r="A158" t="str">
        <f>bitcoin_futures!A162</f>
        <v>05.08.2024</v>
      </c>
      <c r="B158">
        <f>ROUND(bitcoin_futures!D162/bitcoin_futures!B162, 0)</f>
        <v>1743</v>
      </c>
      <c r="C158">
        <f t="shared" si="21"/>
        <v>1759</v>
      </c>
      <c r="D158">
        <f t="shared" si="21"/>
        <v>63587.85</v>
      </c>
      <c r="E158">
        <f t="shared" si="21"/>
        <v>29220</v>
      </c>
      <c r="F158">
        <f>'Future Returns'!S158*F$4</f>
        <v>15736.25</v>
      </c>
      <c r="I158">
        <f>(C158-C157)*bitcoin_futures!B162</f>
        <v>0</v>
      </c>
      <c r="J158">
        <f>C158*bitcoin_futures!B162</f>
        <v>53614.32</v>
      </c>
      <c r="K158">
        <f t="shared" si="17"/>
        <v>-9023.6699999999983</v>
      </c>
      <c r="M158">
        <f>-'Future CF'!Q158</f>
        <v>9175</v>
      </c>
      <c r="O158">
        <f t="shared" si="16"/>
        <v>98570.57</v>
      </c>
      <c r="P158">
        <f t="shared" si="18"/>
        <v>151.33000000000175</v>
      </c>
      <c r="Q158">
        <f t="shared" si="19"/>
        <v>-211.24999999998545</v>
      </c>
      <c r="R158">
        <f t="shared" si="20"/>
        <v>1.53524525626667E-3</v>
      </c>
      <c r="S158">
        <f>R158-(bitcoin_futures!S162/100/360)</f>
        <v>1.3865230340444478E-3</v>
      </c>
      <c r="U158">
        <f>-'Future Returns'!Q158+Compare_IBIT_to_BTC!B157</f>
        <v>1.7015162071326306E-3</v>
      </c>
    </row>
    <row r="159" spans="1:21">
      <c r="A159" t="str">
        <f>bitcoin_futures!A163</f>
        <v>06.08.2024</v>
      </c>
      <c r="B159">
        <f>ROUND(bitcoin_futures!D163/bitcoin_futures!B163, 0)</f>
        <v>1753</v>
      </c>
      <c r="C159">
        <f t="shared" si="21"/>
        <v>1759</v>
      </c>
      <c r="D159">
        <f t="shared" si="21"/>
        <v>63587.85</v>
      </c>
      <c r="E159">
        <f t="shared" si="21"/>
        <v>29220</v>
      </c>
      <c r="F159">
        <f>'Future Returns'!S159*F$4</f>
        <v>13442.5</v>
      </c>
      <c r="I159">
        <f>(C159-C158)*bitcoin_futures!B163</f>
        <v>0</v>
      </c>
      <c r="J159">
        <f>C159*bitcoin_futures!B163</f>
        <v>56886.060000000005</v>
      </c>
      <c r="K159">
        <f t="shared" si="17"/>
        <v>3271.7400000000052</v>
      </c>
      <c r="M159">
        <f>-'Future CF'!Q159</f>
        <v>-3375</v>
      </c>
      <c r="O159">
        <f t="shared" si="16"/>
        <v>99548.56</v>
      </c>
      <c r="P159">
        <f t="shared" si="18"/>
        <v>-103.25999999999476</v>
      </c>
      <c r="Q159">
        <f t="shared" si="19"/>
        <v>-2293.7500000000146</v>
      </c>
      <c r="R159">
        <f t="shared" si="20"/>
        <v>-1.037282709061736E-3</v>
      </c>
      <c r="S159">
        <f>R159-(bitcoin_futures!S163/100/360)</f>
        <v>-1.1853660423950694E-3</v>
      </c>
      <c r="U159">
        <f>-'Future Returns'!Q159+Compare_IBIT_to_BTC!B158</f>
        <v>-1.7437203369849302E-3</v>
      </c>
    </row>
    <row r="160" spans="1:21">
      <c r="A160" t="str">
        <f>bitcoin_futures!A164</f>
        <v>07.08.2024</v>
      </c>
      <c r="B160">
        <f>ROUND(bitcoin_futures!D164/bitcoin_futures!B164, 0)</f>
        <v>1761</v>
      </c>
      <c r="C160">
        <f t="shared" si="21"/>
        <v>1759</v>
      </c>
      <c r="D160">
        <f t="shared" si="21"/>
        <v>63587.85</v>
      </c>
      <c r="E160">
        <f t="shared" si="21"/>
        <v>29220</v>
      </c>
      <c r="F160">
        <f>'Future Returns'!S160*F$4</f>
        <v>14286.25</v>
      </c>
      <c r="I160">
        <f>(C160-C159)*bitcoin_futures!B164</f>
        <v>0</v>
      </c>
      <c r="J160">
        <f>C160*bitcoin_futures!B164</f>
        <v>54863.21</v>
      </c>
      <c r="K160">
        <f t="shared" si="17"/>
        <v>-2022.8500000000058</v>
      </c>
      <c r="M160">
        <f>-'Future CF'!Q160</f>
        <v>2145</v>
      </c>
      <c r="O160">
        <f t="shared" si="16"/>
        <v>98369.459999999992</v>
      </c>
      <c r="P160">
        <f t="shared" si="18"/>
        <v>122.14999999999418</v>
      </c>
      <c r="Q160">
        <f t="shared" si="19"/>
        <v>843.75</v>
      </c>
      <c r="R160">
        <f t="shared" si="20"/>
        <v>1.2417471845427859E-3</v>
      </c>
      <c r="S160">
        <f>R160-(bitcoin_futures!S164/100/360)</f>
        <v>1.0933860734316748E-3</v>
      </c>
      <c r="U160">
        <f>-'Future Returns'!Q160+Compare_IBIT_to_BTC!B159</f>
        <v>1.9764139797137925E-3</v>
      </c>
    </row>
    <row r="161" spans="1:21">
      <c r="A161" t="str">
        <f>bitcoin_futures!A165</f>
        <v>08.08.2024</v>
      </c>
      <c r="B161">
        <f>ROUND(bitcoin_futures!D165/bitcoin_futures!B165, 0)</f>
        <v>1762</v>
      </c>
      <c r="C161">
        <f t="shared" si="21"/>
        <v>1759</v>
      </c>
      <c r="D161">
        <f t="shared" si="21"/>
        <v>63587.85</v>
      </c>
      <c r="E161">
        <f t="shared" si="21"/>
        <v>29220</v>
      </c>
      <c r="F161">
        <f>'Future Returns'!S161*F$4</f>
        <v>13750</v>
      </c>
      <c r="I161">
        <f>(C161-C160)*bitcoin_futures!B165</f>
        <v>0</v>
      </c>
      <c r="J161">
        <f>C161*bitcoin_futures!B165</f>
        <v>59594.920000000006</v>
      </c>
      <c r="K161">
        <f t="shared" si="17"/>
        <v>4731.7100000000064</v>
      </c>
      <c r="M161">
        <f>-'Future CF'!Q161</f>
        <v>-4695</v>
      </c>
      <c r="O161">
        <f t="shared" si="16"/>
        <v>102564.92000000001</v>
      </c>
      <c r="P161">
        <f t="shared" si="18"/>
        <v>36.710000000006403</v>
      </c>
      <c r="Q161">
        <f t="shared" si="19"/>
        <v>-536.24999999998545</v>
      </c>
      <c r="R161">
        <f t="shared" si="20"/>
        <v>3.5791964738047274E-4</v>
      </c>
      <c r="S161">
        <f>R161-(bitcoin_futures!S165/100/360)</f>
        <v>2.0947520293602829E-4</v>
      </c>
      <c r="U161">
        <f>-'Future Returns'!Q161+Compare_IBIT_to_BTC!B160</f>
        <v>8.8195517211231422E-4</v>
      </c>
    </row>
    <row r="162" spans="1:21">
      <c r="A162" t="str">
        <f>bitcoin_futures!A166</f>
        <v>09.08.2024</v>
      </c>
      <c r="B162">
        <f>ROUND(bitcoin_futures!D166/bitcoin_futures!B166, 0)</f>
        <v>1749</v>
      </c>
      <c r="C162">
        <f t="shared" si="21"/>
        <v>1759</v>
      </c>
      <c r="D162">
        <f t="shared" si="21"/>
        <v>63587.85</v>
      </c>
      <c r="E162">
        <f t="shared" si="21"/>
        <v>29220</v>
      </c>
      <c r="F162">
        <f>'Future Returns'!S162*F$4</f>
        <v>14923.75</v>
      </c>
      <c r="I162">
        <f>(C162-C161)*bitcoin_futures!B166</f>
        <v>0</v>
      </c>
      <c r="J162">
        <f>C162*bitcoin_futures!B166</f>
        <v>60861.4</v>
      </c>
      <c r="K162">
        <f t="shared" si="17"/>
        <v>1266.4799999999959</v>
      </c>
      <c r="M162">
        <f>-'Future CF'!Q162</f>
        <v>-1295</v>
      </c>
      <c r="O162">
        <f t="shared" si="16"/>
        <v>105005.15</v>
      </c>
      <c r="P162">
        <f t="shared" si="18"/>
        <v>-28.520000000004075</v>
      </c>
      <c r="Q162">
        <f t="shared" si="19"/>
        <v>1173.7499999999854</v>
      </c>
      <c r="R162">
        <f t="shared" si="20"/>
        <v>-2.7160572600490622E-4</v>
      </c>
      <c r="S162">
        <f>R162-(bitcoin_futures!S166/100/360)</f>
        <v>-4.2010572600490619E-4</v>
      </c>
      <c r="U162">
        <f>-'Future Returns'!Q162+Compare_IBIT_to_BTC!B161</f>
        <v>-4.4213338306801561E-4</v>
      </c>
    </row>
    <row r="163" spans="1:21">
      <c r="A163" t="str">
        <f>bitcoin_futures!A167</f>
        <v>12.08.2024</v>
      </c>
      <c r="B163">
        <f>ROUND(bitcoin_futures!D167/bitcoin_futures!B167, 0)</f>
        <v>1756</v>
      </c>
      <c r="C163">
        <f t="shared" si="21"/>
        <v>1759</v>
      </c>
      <c r="D163">
        <f t="shared" si="21"/>
        <v>63587.85</v>
      </c>
      <c r="E163">
        <f t="shared" si="21"/>
        <v>29220</v>
      </c>
      <c r="F163">
        <f>'Future Returns'!S163*F$4</f>
        <v>15247.5</v>
      </c>
      <c r="I163">
        <f>(C163-C162)*bitcoin_futures!B167</f>
        <v>0</v>
      </c>
      <c r="J163">
        <f>C163*bitcoin_futures!B167</f>
        <v>59172.76</v>
      </c>
      <c r="K163">
        <f t="shared" si="17"/>
        <v>-1688.6399999999994</v>
      </c>
      <c r="M163">
        <f>-'Future CF'!Q163</f>
        <v>1790</v>
      </c>
      <c r="O163">
        <f t="shared" si="16"/>
        <v>103640.26000000001</v>
      </c>
      <c r="P163">
        <f t="shared" si="18"/>
        <v>101.36000000000058</v>
      </c>
      <c r="Q163">
        <f t="shared" si="19"/>
        <v>323.75000000001455</v>
      </c>
      <c r="R163">
        <f t="shared" si="20"/>
        <v>9.7799831841410443E-4</v>
      </c>
      <c r="S163">
        <f>R163-(bitcoin_futures!S167/100/360)</f>
        <v>8.2916498508077115E-4</v>
      </c>
      <c r="U163">
        <f>-'Future Returns'!Q163+Compare_IBIT_to_BTC!B162</f>
        <v>1.6034088787415871E-3</v>
      </c>
    </row>
    <row r="164" spans="1:21">
      <c r="A164" t="str">
        <f>bitcoin_futures!A168</f>
        <v>13.08.2024</v>
      </c>
      <c r="B164">
        <f>ROUND(bitcoin_futures!D168/bitcoin_futures!B168, 0)</f>
        <v>1753</v>
      </c>
      <c r="C164">
        <f t="shared" si="21"/>
        <v>1759</v>
      </c>
      <c r="D164">
        <f t="shared" si="21"/>
        <v>63587.85</v>
      </c>
      <c r="E164">
        <f t="shared" si="21"/>
        <v>29220</v>
      </c>
      <c r="F164">
        <f>'Future Returns'!S164*F$4</f>
        <v>14800</v>
      </c>
      <c r="I164">
        <f>(C164-C163)*bitcoin_futures!B168</f>
        <v>0</v>
      </c>
      <c r="J164">
        <f>C164*bitcoin_futures!B168</f>
        <v>60931.76</v>
      </c>
      <c r="K164">
        <f t="shared" si="17"/>
        <v>1759</v>
      </c>
      <c r="M164">
        <f>-'Future CF'!Q164</f>
        <v>-1905</v>
      </c>
      <c r="O164">
        <f t="shared" si="16"/>
        <v>104951.76000000001</v>
      </c>
      <c r="P164">
        <f t="shared" si="18"/>
        <v>-146</v>
      </c>
      <c r="Q164">
        <f t="shared" si="19"/>
        <v>-447.5</v>
      </c>
      <c r="R164">
        <f t="shared" si="20"/>
        <v>-1.3911153085951107E-3</v>
      </c>
      <c r="S164">
        <f>R164-(bitcoin_futures!S168/100/360)</f>
        <v>-1.5388930863728884E-3</v>
      </c>
      <c r="U164">
        <f>-'Future Returns'!Q164+Compare_IBIT_to_BTC!B163</f>
        <v>-2.4525380017353833E-3</v>
      </c>
    </row>
    <row r="165" spans="1:21">
      <c r="A165" t="str">
        <f>bitcoin_futures!A169</f>
        <v>14.08.2024</v>
      </c>
      <c r="B165">
        <f>ROUND(bitcoin_futures!D169/bitcoin_futures!B169, 0)</f>
        <v>1756</v>
      </c>
      <c r="C165">
        <f t="shared" si="21"/>
        <v>1759</v>
      </c>
      <c r="D165">
        <f t="shared" si="21"/>
        <v>63587.85</v>
      </c>
      <c r="E165">
        <f t="shared" si="21"/>
        <v>29220</v>
      </c>
      <c r="F165">
        <f>'Future Returns'!S165*F$4</f>
        <v>15276.25</v>
      </c>
      <c r="I165">
        <f>(C165-C164)*bitcoin_futures!B169</f>
        <v>0</v>
      </c>
      <c r="J165">
        <f>C165*bitcoin_futures!B169</f>
        <v>59032.04</v>
      </c>
      <c r="K165">
        <f t="shared" si="17"/>
        <v>-1899.7200000000012</v>
      </c>
      <c r="M165">
        <f>-'Future CF'!Q165</f>
        <v>2025</v>
      </c>
      <c r="O165">
        <f t="shared" si="16"/>
        <v>103528.29000000001</v>
      </c>
      <c r="P165">
        <f t="shared" si="18"/>
        <v>125.27999999999884</v>
      </c>
      <c r="Q165">
        <f t="shared" si="19"/>
        <v>476.25</v>
      </c>
      <c r="R165">
        <f t="shared" si="20"/>
        <v>1.2101040208429873E-3</v>
      </c>
      <c r="S165">
        <f>R165-(bitcoin_futures!S169/100/360)</f>
        <v>1.0621873541763207E-3</v>
      </c>
      <c r="U165">
        <f>-'Future Returns'!Q165+Compare_IBIT_to_BTC!B164</f>
        <v>1.9618485048169404E-3</v>
      </c>
    </row>
    <row r="166" spans="1:21" s="3" customFormat="1">
      <c r="A166" s="3" t="str">
        <f>bitcoin_futures!A170</f>
        <v>15.08.2024</v>
      </c>
      <c r="B166">
        <f>ROUND(bitcoin_futures!D170/bitcoin_futures!B170, 0)</f>
        <v>1760</v>
      </c>
      <c r="C166" s="3">
        <f>B166</f>
        <v>1760</v>
      </c>
      <c r="D166" s="3">
        <f>B166*bitcoin_futures!B170</f>
        <v>57200</v>
      </c>
      <c r="E166" s="3">
        <f>'Future Returns'!S166</f>
        <v>29782.5</v>
      </c>
      <c r="F166" s="3">
        <f>'Future Returns'!S166*F$4</f>
        <v>14891.25</v>
      </c>
      <c r="I166">
        <f>(C166-C165)*bitcoin_futures!B170</f>
        <v>32.5</v>
      </c>
      <c r="J166">
        <f>C166*bitcoin_futures!B170</f>
        <v>57200</v>
      </c>
      <c r="K166">
        <f t="shared" si="17"/>
        <v>-1864.5400000000009</v>
      </c>
      <c r="M166">
        <f>-'Future CF'!Q166</f>
        <v>1860</v>
      </c>
      <c r="O166">
        <f t="shared" si="16"/>
        <v>101873.75</v>
      </c>
      <c r="P166">
        <f t="shared" si="18"/>
        <v>-4.5400000000008731</v>
      </c>
      <c r="Q166">
        <f t="shared" si="19"/>
        <v>209.99999999999272</v>
      </c>
      <c r="R166">
        <f t="shared" si="20"/>
        <v>-4.4564963987296762E-5</v>
      </c>
      <c r="S166">
        <f>R166-(bitcoin_futures!S170/100/360)</f>
        <v>-1.9237051954285232E-4</v>
      </c>
      <c r="U166">
        <f>-'Future Returns'!Q166+Compare_IBIT_to_BTC!B165</f>
        <v>-1.0248522639154378E-4</v>
      </c>
    </row>
    <row r="167" spans="1:21">
      <c r="A167" t="str">
        <f>bitcoin_futures!A171</f>
        <v>16.08.2024</v>
      </c>
      <c r="B167">
        <f>ROUND(bitcoin_futures!D171/bitcoin_futures!B171, 0)</f>
        <v>1754</v>
      </c>
      <c r="C167">
        <f t="shared" ref="C167:E186" si="22">C$166</f>
        <v>1760</v>
      </c>
      <c r="D167">
        <f t="shared" si="22"/>
        <v>57200</v>
      </c>
      <c r="E167">
        <f t="shared" si="22"/>
        <v>29782.5</v>
      </c>
      <c r="F167">
        <f>'Future Returns'!S167*F$4</f>
        <v>14421.25</v>
      </c>
      <c r="I167">
        <f>(C167-C166)*bitcoin_futures!B171</f>
        <v>0</v>
      </c>
      <c r="J167">
        <f>C167*bitcoin_futures!B171</f>
        <v>59892.800000000003</v>
      </c>
      <c r="K167">
        <f t="shared" si="17"/>
        <v>2692.8000000000029</v>
      </c>
      <c r="M167">
        <f>-'Future CF'!Q167</f>
        <v>-2805</v>
      </c>
      <c r="O167">
        <f t="shared" si="16"/>
        <v>104096.55</v>
      </c>
      <c r="P167">
        <f t="shared" si="18"/>
        <v>-112.19999999999709</v>
      </c>
      <c r="Q167">
        <f t="shared" si="19"/>
        <v>-470</v>
      </c>
      <c r="R167">
        <f t="shared" si="20"/>
        <v>-1.0778455193759743E-3</v>
      </c>
      <c r="S167">
        <f>R167-(bitcoin_futures!S171/100/360)</f>
        <v>-1.2260955193759743E-3</v>
      </c>
      <c r="U167">
        <f>-'Future Returns'!Q167+Compare_IBIT_to_BTC!B166</f>
        <v>-1.5492362365899306E-3</v>
      </c>
    </row>
    <row r="168" spans="1:21">
      <c r="A168" t="str">
        <f>bitcoin_futures!A172</f>
        <v>19.08.2024</v>
      </c>
      <c r="B168">
        <f>ROUND(bitcoin_futures!D172/bitcoin_futures!B172, 0)</f>
        <v>1755</v>
      </c>
      <c r="C168">
        <f t="shared" si="22"/>
        <v>1760</v>
      </c>
      <c r="D168">
        <f t="shared" si="22"/>
        <v>57200</v>
      </c>
      <c r="E168">
        <f t="shared" si="22"/>
        <v>29782.5</v>
      </c>
      <c r="F168">
        <f>'Future Returns'!S168*F$4</f>
        <v>15122.5</v>
      </c>
      <c r="I168">
        <f>(C168-C167)*bitcoin_futures!B172</f>
        <v>0</v>
      </c>
      <c r="J168">
        <f>C168*bitcoin_futures!B172</f>
        <v>59171.199999999997</v>
      </c>
      <c r="K168">
        <f t="shared" si="17"/>
        <v>-721.60000000000582</v>
      </c>
      <c r="M168">
        <f>-'Future CF'!Q168</f>
        <v>800</v>
      </c>
      <c r="O168">
        <f t="shared" si="16"/>
        <v>104076.2</v>
      </c>
      <c r="P168">
        <f t="shared" si="18"/>
        <v>78.399999999994179</v>
      </c>
      <c r="Q168">
        <f t="shared" si="19"/>
        <v>701.25</v>
      </c>
      <c r="R168">
        <f t="shared" si="20"/>
        <v>7.5329422096496784E-4</v>
      </c>
      <c r="S168">
        <f>R168-(bitcoin_futures!S172/100/360)</f>
        <v>6.0490533207607897E-4</v>
      </c>
      <c r="U168">
        <f>-'Future Returns'!Q168+Compare_IBIT_to_BTC!B167</f>
        <v>1.1771337291635285E-3</v>
      </c>
    </row>
    <row r="169" spans="1:21">
      <c r="A169" t="str">
        <f>bitcoin_futures!A173</f>
        <v>20.08.2024</v>
      </c>
      <c r="B169">
        <f>ROUND(bitcoin_futures!D173/bitcoin_futures!B173, 0)</f>
        <v>1751</v>
      </c>
      <c r="C169">
        <f t="shared" si="22"/>
        <v>1760</v>
      </c>
      <c r="D169">
        <f t="shared" si="22"/>
        <v>57200</v>
      </c>
      <c r="E169">
        <f t="shared" si="22"/>
        <v>29782.5</v>
      </c>
      <c r="F169">
        <f>'Future Returns'!S169*F$4</f>
        <v>14922.5</v>
      </c>
      <c r="I169">
        <f>(C169-C168)*bitcoin_futures!B173</f>
        <v>0</v>
      </c>
      <c r="J169">
        <f>C169*bitcoin_futures!B173</f>
        <v>59699.200000000004</v>
      </c>
      <c r="K169">
        <f t="shared" si="17"/>
        <v>528.00000000000728</v>
      </c>
      <c r="M169">
        <f>-'Future CF'!Q169</f>
        <v>-475</v>
      </c>
      <c r="O169">
        <f t="shared" si="16"/>
        <v>104404.20000000001</v>
      </c>
      <c r="P169">
        <f t="shared" si="18"/>
        <v>53.000000000007276</v>
      </c>
      <c r="Q169">
        <f t="shared" si="19"/>
        <v>-199.99999999999272</v>
      </c>
      <c r="R169">
        <f t="shared" si="20"/>
        <v>5.0764241285319238E-4</v>
      </c>
      <c r="S169">
        <f>R169-(bitcoin_futures!S173/100/360)</f>
        <v>3.6005907951985904E-4</v>
      </c>
      <c r="U169">
        <f>-'Future Returns'!Q169+Compare_IBIT_to_BTC!B168</f>
        <v>9.6547809129653335E-4</v>
      </c>
    </row>
    <row r="170" spans="1:21">
      <c r="A170" t="str">
        <f>bitcoin_futures!A174</f>
        <v>21.08.2024</v>
      </c>
      <c r="B170">
        <f>ROUND(bitcoin_futures!D174/bitcoin_futures!B174, 0)</f>
        <v>1741</v>
      </c>
      <c r="C170">
        <f t="shared" si="22"/>
        <v>1760</v>
      </c>
      <c r="D170">
        <f t="shared" si="22"/>
        <v>57200</v>
      </c>
      <c r="E170">
        <f t="shared" si="22"/>
        <v>29782.5</v>
      </c>
      <c r="F170">
        <f>'Future Returns'!S170*F$4</f>
        <v>15041.25</v>
      </c>
      <c r="I170">
        <f>(C170-C169)*bitcoin_futures!B174</f>
        <v>0</v>
      </c>
      <c r="J170">
        <f>C170*bitcoin_futures!B174</f>
        <v>61828.800000000003</v>
      </c>
      <c r="K170">
        <f t="shared" si="17"/>
        <v>2129.5999999999985</v>
      </c>
      <c r="M170">
        <f>-'Future CF'!Q170</f>
        <v>-2075</v>
      </c>
      <c r="O170">
        <f t="shared" si="16"/>
        <v>106652.55</v>
      </c>
      <c r="P170">
        <f t="shared" si="18"/>
        <v>54.599999999998545</v>
      </c>
      <c r="Q170">
        <f t="shared" si="19"/>
        <v>118.74999999999272</v>
      </c>
      <c r="R170">
        <f t="shared" si="20"/>
        <v>5.1194275242362746E-4</v>
      </c>
      <c r="S170">
        <f>R170-(bitcoin_futures!S174/100/360)</f>
        <v>3.6483164131251636E-4</v>
      </c>
      <c r="U170">
        <f>-'Future Returns'!Q170+Compare_IBIT_to_BTC!B169</f>
        <v>1.1836798254485914E-3</v>
      </c>
    </row>
    <row r="171" spans="1:21">
      <c r="A171" t="str">
        <f>bitcoin_futures!A175</f>
        <v>22.08.2024</v>
      </c>
      <c r="B171">
        <f>ROUND(bitcoin_futures!D175/bitcoin_futures!B175, 0)</f>
        <v>1755</v>
      </c>
      <c r="C171">
        <f t="shared" si="22"/>
        <v>1760</v>
      </c>
      <c r="D171">
        <f t="shared" si="22"/>
        <v>57200</v>
      </c>
      <c r="E171">
        <f t="shared" si="22"/>
        <v>29782.5</v>
      </c>
      <c r="F171">
        <f>'Future Returns'!S171*F$4</f>
        <v>15560</v>
      </c>
      <c r="I171">
        <f>(C171-C170)*bitcoin_futures!B175</f>
        <v>0</v>
      </c>
      <c r="J171">
        <f>C171*bitcoin_futures!B175</f>
        <v>60456</v>
      </c>
      <c r="K171">
        <f t="shared" si="17"/>
        <v>-1372.8000000000029</v>
      </c>
      <c r="M171">
        <f>-'Future CF'!Q171</f>
        <v>1405</v>
      </c>
      <c r="O171">
        <f t="shared" si="16"/>
        <v>105798.5</v>
      </c>
      <c r="P171">
        <f t="shared" si="18"/>
        <v>32.19999999999709</v>
      </c>
      <c r="Q171">
        <f t="shared" si="19"/>
        <v>518.75</v>
      </c>
      <c r="R171">
        <f t="shared" si="20"/>
        <v>3.0435214109838127E-4</v>
      </c>
      <c r="S171">
        <f>R171-(bitcoin_futures!S175/100/360)</f>
        <v>1.5674102998727016E-4</v>
      </c>
      <c r="U171">
        <f>-'Future Returns'!Q171+Compare_IBIT_to_BTC!B170</f>
        <v>3.7066236534587238E-4</v>
      </c>
    </row>
    <row r="172" spans="1:21">
      <c r="A172" t="str">
        <f>bitcoin_futures!A176</f>
        <v>23.08.2024</v>
      </c>
      <c r="B172">
        <f>ROUND(bitcoin_futures!D176/bitcoin_futures!B176, 0)</f>
        <v>1752</v>
      </c>
      <c r="C172">
        <f t="shared" si="22"/>
        <v>1760</v>
      </c>
      <c r="D172">
        <f t="shared" si="22"/>
        <v>57200</v>
      </c>
      <c r="E172">
        <f t="shared" si="22"/>
        <v>29782.5</v>
      </c>
      <c r="F172">
        <f>'Future Returns'!S172*F$4</f>
        <v>15208.75</v>
      </c>
      <c r="I172">
        <f>(C172-C171)*bitcoin_futures!B176</f>
        <v>0</v>
      </c>
      <c r="J172">
        <f>C172*bitcoin_futures!B176</f>
        <v>63852.800000000003</v>
      </c>
      <c r="K172">
        <f t="shared" si="17"/>
        <v>3396.8000000000029</v>
      </c>
      <c r="M172">
        <f>-'Future CF'!Q172</f>
        <v>-3495</v>
      </c>
      <c r="O172">
        <f t="shared" si="16"/>
        <v>108844.05</v>
      </c>
      <c r="P172">
        <f t="shared" si="18"/>
        <v>-98.19999999999709</v>
      </c>
      <c r="Q172">
        <f t="shared" si="19"/>
        <v>-351.25</v>
      </c>
      <c r="R172">
        <f t="shared" si="20"/>
        <v>-9.0220825116299041E-4</v>
      </c>
      <c r="S172">
        <f>R172-(bitcoin_futures!S176/100/360)</f>
        <v>-1.0494860289407683E-3</v>
      </c>
      <c r="U172">
        <f>-'Future Returns'!Q172+Compare_IBIT_to_BTC!B171</f>
        <v>-1.2641634870564772E-3</v>
      </c>
    </row>
    <row r="173" spans="1:21">
      <c r="A173" t="str">
        <f>bitcoin_futures!A177</f>
        <v>26.08.2024</v>
      </c>
      <c r="B173">
        <f>ROUND(bitcoin_futures!D177/bitcoin_futures!B177, 0)</f>
        <v>1760</v>
      </c>
      <c r="C173">
        <f t="shared" si="22"/>
        <v>1760</v>
      </c>
      <c r="D173">
        <f t="shared" si="22"/>
        <v>57200</v>
      </c>
      <c r="E173">
        <f t="shared" si="22"/>
        <v>29782.5</v>
      </c>
      <c r="F173">
        <f>'Future Returns'!S173*F$4</f>
        <v>16082.5</v>
      </c>
      <c r="I173">
        <f>(C173-C172)*bitcoin_futures!B177</f>
        <v>0</v>
      </c>
      <c r="J173">
        <f>C173*bitcoin_futures!B177</f>
        <v>63518.400000000009</v>
      </c>
      <c r="K173">
        <f t="shared" si="17"/>
        <v>-334.39999999999418</v>
      </c>
      <c r="M173">
        <f>-'Future CF'!Q173</f>
        <v>470</v>
      </c>
      <c r="O173">
        <f t="shared" si="16"/>
        <v>109383.40000000001</v>
      </c>
      <c r="P173">
        <f t="shared" si="18"/>
        <v>135.60000000000582</v>
      </c>
      <c r="Q173">
        <f t="shared" si="19"/>
        <v>873.75</v>
      </c>
      <c r="R173">
        <f t="shared" si="20"/>
        <v>1.2396762214376754E-3</v>
      </c>
      <c r="S173">
        <f>R173-(bitcoin_futures!S177/100/360)</f>
        <v>1.0915651103265644E-3</v>
      </c>
      <c r="U173">
        <f>-'Future Returns'!Q173+Compare_IBIT_to_BTC!B172</f>
        <v>2.0690328311622876E-3</v>
      </c>
    </row>
    <row r="174" spans="1:21">
      <c r="A174" t="str">
        <f>bitcoin_futures!A178</f>
        <v>27.08.2024</v>
      </c>
      <c r="B174">
        <f>ROUND(bitcoin_futures!D178/bitcoin_futures!B178, 0)</f>
        <v>1754</v>
      </c>
      <c r="C174">
        <f t="shared" si="22"/>
        <v>1760</v>
      </c>
      <c r="D174">
        <f t="shared" si="22"/>
        <v>57200</v>
      </c>
      <c r="E174">
        <f t="shared" si="22"/>
        <v>29782.5</v>
      </c>
      <c r="F174">
        <f>'Future Returns'!S174*F$4</f>
        <v>15965</v>
      </c>
      <c r="I174">
        <f>(C174-C173)*bitcoin_futures!B178</f>
        <v>0</v>
      </c>
      <c r="J174">
        <f>C174*bitcoin_futures!B178</f>
        <v>62268.800000000003</v>
      </c>
      <c r="K174">
        <f t="shared" si="17"/>
        <v>-1249.6000000000058</v>
      </c>
      <c r="M174">
        <f>-'Future CF'!Q174</f>
        <v>1320</v>
      </c>
      <c r="O174">
        <f t="shared" si="16"/>
        <v>108016.3</v>
      </c>
      <c r="P174">
        <f t="shared" si="18"/>
        <v>70.399999999994179</v>
      </c>
      <c r="Q174">
        <f t="shared" si="19"/>
        <v>-117.5</v>
      </c>
      <c r="R174">
        <f t="shared" si="20"/>
        <v>6.5175348535354547E-4</v>
      </c>
      <c r="S174">
        <f>R174-(bitcoin_futures!S178/100/360)</f>
        <v>5.036979297979899E-4</v>
      </c>
      <c r="U174">
        <f>-'Future Returns'!Q174+Compare_IBIT_to_BTC!B173</f>
        <v>9.9717647454941605E-4</v>
      </c>
    </row>
    <row r="175" spans="1:21">
      <c r="A175" t="str">
        <f>bitcoin_futures!A179</f>
        <v>28.08.2024</v>
      </c>
      <c r="B175">
        <f>ROUND(bitcoin_futures!D179/bitcoin_futures!B179, 0)</f>
        <v>1770</v>
      </c>
      <c r="C175">
        <f t="shared" si="22"/>
        <v>1760</v>
      </c>
      <c r="D175">
        <f t="shared" si="22"/>
        <v>57200</v>
      </c>
      <c r="E175">
        <f t="shared" si="22"/>
        <v>29782.5</v>
      </c>
      <c r="F175">
        <f>'Future Returns'!S175*F$4</f>
        <v>15635</v>
      </c>
      <c r="I175">
        <f>(C175-C174)*bitcoin_futures!B179</f>
        <v>0</v>
      </c>
      <c r="J175">
        <f>C175*bitcoin_futures!B179</f>
        <v>58995.200000000004</v>
      </c>
      <c r="K175">
        <f t="shared" si="17"/>
        <v>-3273.5999999999985</v>
      </c>
      <c r="M175">
        <f>-'Future CF'!Q175</f>
        <v>3200</v>
      </c>
      <c r="O175">
        <f t="shared" si="16"/>
        <v>104412.70000000001</v>
      </c>
      <c r="P175">
        <f t="shared" si="18"/>
        <v>-73.599999999998545</v>
      </c>
      <c r="Q175">
        <f t="shared" si="19"/>
        <v>-329.99999999999272</v>
      </c>
      <c r="R175">
        <f t="shared" si="20"/>
        <v>-7.0489509417914233E-4</v>
      </c>
      <c r="S175">
        <f>R175-(bitcoin_futures!S179/100/360)</f>
        <v>-8.5250620529025338E-4</v>
      </c>
      <c r="U175">
        <f>-'Future Returns'!Q175+Compare_IBIT_to_BTC!B174</f>
        <v>-1.404821660321659E-3</v>
      </c>
    </row>
    <row r="176" spans="1:21">
      <c r="A176" t="str">
        <f>bitcoin_futures!A180</f>
        <v>29.08.2024</v>
      </c>
      <c r="B176">
        <f>ROUND(bitcoin_futures!D180/bitcoin_futures!B180, 0)</f>
        <v>1762</v>
      </c>
      <c r="C176">
        <f t="shared" si="22"/>
        <v>1760</v>
      </c>
      <c r="D176">
        <f t="shared" si="22"/>
        <v>57200</v>
      </c>
      <c r="E176">
        <f t="shared" si="22"/>
        <v>29782.5</v>
      </c>
      <c r="F176">
        <f>'Future Returns'!S176*F$4</f>
        <v>14835</v>
      </c>
      <c r="I176">
        <f>(C176-C175)*bitcoin_futures!B180</f>
        <v>0</v>
      </c>
      <c r="J176">
        <f>C176*bitcoin_futures!B180</f>
        <v>59294.399999999994</v>
      </c>
      <c r="K176">
        <f t="shared" si="17"/>
        <v>299.19999999998981</v>
      </c>
      <c r="M176">
        <f>-'Future CF'!Q176</f>
        <v>-305</v>
      </c>
      <c r="O176">
        <f t="shared" si="16"/>
        <v>103911.9</v>
      </c>
      <c r="P176">
        <f t="shared" si="18"/>
        <v>-5.8000000000101863</v>
      </c>
      <c r="Q176">
        <f t="shared" si="19"/>
        <v>-800.00000000000728</v>
      </c>
      <c r="R176">
        <f t="shared" si="20"/>
        <v>-5.581651379688165E-5</v>
      </c>
      <c r="S176">
        <f>R176-(bitcoin_futures!S180/100/360)</f>
        <v>-2.027887360191039E-4</v>
      </c>
      <c r="U176">
        <f>-'Future Returns'!Q176+Compare_IBIT_to_BTC!B175</f>
        <v>-6.827287915696454E-5</v>
      </c>
    </row>
    <row r="177" spans="1:21">
      <c r="A177" t="str">
        <f>bitcoin_futures!A181</f>
        <v>30.08.2024</v>
      </c>
      <c r="B177">
        <f>ROUND(bitcoin_futures!D181/bitcoin_futures!B181, 0)</f>
        <v>1766</v>
      </c>
      <c r="C177">
        <f t="shared" si="22"/>
        <v>1760</v>
      </c>
      <c r="D177">
        <f t="shared" si="22"/>
        <v>57200</v>
      </c>
      <c r="E177">
        <f t="shared" si="22"/>
        <v>29782.5</v>
      </c>
      <c r="F177">
        <f>'Future Returns'!S177*F$4</f>
        <v>14911.25</v>
      </c>
      <c r="I177">
        <f>(C177-C176)*bitcoin_futures!B181</f>
        <v>0</v>
      </c>
      <c r="J177">
        <f>C177*bitcoin_futures!B181</f>
        <v>58731.199999999997</v>
      </c>
      <c r="K177">
        <f t="shared" si="17"/>
        <v>-563.19999999999709</v>
      </c>
      <c r="M177">
        <f>-'Future CF'!Q177</f>
        <v>665</v>
      </c>
      <c r="O177">
        <f t="shared" si="16"/>
        <v>103424.95</v>
      </c>
      <c r="P177">
        <f t="shared" si="18"/>
        <v>101.80000000000291</v>
      </c>
      <c r="Q177">
        <f t="shared" si="19"/>
        <v>76.25</v>
      </c>
      <c r="R177">
        <f t="shared" si="20"/>
        <v>9.8428860734284056E-4</v>
      </c>
      <c r="S177">
        <f>R177-(bitcoin_futures!S181/100/360)</f>
        <v>8.3801082956506284E-4</v>
      </c>
      <c r="U177">
        <f>-'Future Returns'!Q177+Compare_IBIT_to_BTC!B176</f>
        <v>1.6509325570573663E-3</v>
      </c>
    </row>
    <row r="178" spans="1:21">
      <c r="A178" t="str">
        <f>bitcoin_futures!A182</f>
        <v>02.09.2024</v>
      </c>
      <c r="B178">
        <f>ROUND(bitcoin_futures!D182/bitcoin_futures!B182, 0)</f>
        <v>1752</v>
      </c>
      <c r="C178">
        <f t="shared" si="22"/>
        <v>1760</v>
      </c>
      <c r="D178">
        <f t="shared" si="22"/>
        <v>57200</v>
      </c>
      <c r="E178">
        <f t="shared" si="22"/>
        <v>29782.5</v>
      </c>
      <c r="F178">
        <f>'Future Returns'!S178*F$4</f>
        <v>14745</v>
      </c>
      <c r="I178">
        <f>(C178-C177)*bitcoin_futures!B182</f>
        <v>0</v>
      </c>
      <c r="J178">
        <f>C178*bitcoin_futures!B182</f>
        <v>58731.199999999997</v>
      </c>
      <c r="K178">
        <f t="shared" si="17"/>
        <v>0</v>
      </c>
      <c r="M178">
        <f>-'Future CF'!Q178</f>
        <v>0</v>
      </c>
      <c r="O178">
        <f t="shared" si="16"/>
        <v>103258.7</v>
      </c>
      <c r="P178">
        <f t="shared" si="18"/>
        <v>0</v>
      </c>
      <c r="Q178">
        <f t="shared" si="19"/>
        <v>-166.25</v>
      </c>
      <c r="R178">
        <f t="shared" si="20"/>
        <v>0</v>
      </c>
      <c r="S178">
        <f>R178-(bitcoin_futures!S182/100/360)</f>
        <v>-1.4627777777777778E-4</v>
      </c>
      <c r="U178">
        <f>-'Future Returns'!Q178+Compare_IBIT_to_BTC!B177</f>
        <v>0</v>
      </c>
    </row>
    <row r="179" spans="1:21">
      <c r="A179" t="str">
        <f>bitcoin_futures!A183</f>
        <v>03.09.2024</v>
      </c>
      <c r="B179">
        <f>ROUND(bitcoin_futures!D183/bitcoin_futures!B183, 0)</f>
        <v>1759</v>
      </c>
      <c r="C179">
        <f t="shared" si="22"/>
        <v>1760</v>
      </c>
      <c r="D179">
        <f t="shared" si="22"/>
        <v>57200</v>
      </c>
      <c r="E179">
        <f t="shared" si="22"/>
        <v>29782.5</v>
      </c>
      <c r="F179">
        <f>'Future Returns'!S179*F$4</f>
        <v>14745</v>
      </c>
      <c r="I179">
        <f>(C179-C178)*bitcoin_futures!B183</f>
        <v>0</v>
      </c>
      <c r="J179">
        <f>C179*bitcoin_futures!B183</f>
        <v>58044.799999999996</v>
      </c>
      <c r="K179">
        <f t="shared" si="17"/>
        <v>-686.40000000000146</v>
      </c>
      <c r="M179">
        <f>-'Future CF'!Q179</f>
        <v>740</v>
      </c>
      <c r="O179">
        <f t="shared" si="16"/>
        <v>102572.29999999999</v>
      </c>
      <c r="P179">
        <f t="shared" si="18"/>
        <v>53.599999999998545</v>
      </c>
      <c r="Q179">
        <f t="shared" si="19"/>
        <v>-7.2759576141834259E-12</v>
      </c>
      <c r="R179">
        <f t="shared" si="20"/>
        <v>5.2255823453309076E-4</v>
      </c>
      <c r="S179">
        <f>R179-(bitcoin_futures!S183/100/360)</f>
        <v>3.770026789775352E-4</v>
      </c>
      <c r="U179">
        <f>-'Future Returns'!Q179+Compare_IBIT_to_BTC!B178</f>
        <v>8.5948183346231874E-4</v>
      </c>
    </row>
    <row r="180" spans="1:21">
      <c r="A180" t="str">
        <f>bitcoin_futures!A184</f>
        <v>04.09.2024</v>
      </c>
      <c r="B180">
        <f>ROUND(bitcoin_futures!D184/bitcoin_futures!B184, 0)</f>
        <v>1751</v>
      </c>
      <c r="C180">
        <f t="shared" si="22"/>
        <v>1760</v>
      </c>
      <c r="D180">
        <f t="shared" si="22"/>
        <v>57200</v>
      </c>
      <c r="E180">
        <f t="shared" si="22"/>
        <v>29782.5</v>
      </c>
      <c r="F180">
        <f>'Future Returns'!S180*F$4</f>
        <v>14560</v>
      </c>
      <c r="I180">
        <f>(C180-C179)*bitcoin_futures!B184</f>
        <v>0</v>
      </c>
      <c r="J180">
        <f>C180*bitcoin_futures!B184</f>
        <v>58150.400000000001</v>
      </c>
      <c r="K180">
        <f t="shared" si="17"/>
        <v>105.60000000000582</v>
      </c>
      <c r="M180">
        <f>-'Future CF'!Q180</f>
        <v>-115</v>
      </c>
      <c r="O180">
        <f t="shared" si="16"/>
        <v>102492.9</v>
      </c>
      <c r="P180">
        <f t="shared" si="18"/>
        <v>-9.3999999999941792</v>
      </c>
      <c r="Q180">
        <f t="shared" si="19"/>
        <v>-185</v>
      </c>
      <c r="R180">
        <f t="shared" si="20"/>
        <v>-9.1713669922445162E-5</v>
      </c>
      <c r="S180">
        <f>R180-(bitcoin_futures!S184/100/360)</f>
        <v>-2.3579700325577851E-4</v>
      </c>
      <c r="U180">
        <f>-'Future Returns'!Q180+Compare_IBIT_to_BTC!B179</f>
        <v>-1.5530349729099622E-4</v>
      </c>
    </row>
    <row r="181" spans="1:21">
      <c r="A181" t="str">
        <f>bitcoin_futures!A185</f>
        <v>05.09.2024</v>
      </c>
      <c r="B181">
        <f>ROUND(bitcoin_futures!D185/bitcoin_futures!B185, 0)</f>
        <v>1764</v>
      </c>
      <c r="C181">
        <f t="shared" si="22"/>
        <v>1760</v>
      </c>
      <c r="D181">
        <f t="shared" si="22"/>
        <v>57200</v>
      </c>
      <c r="E181">
        <f t="shared" si="22"/>
        <v>29782.5</v>
      </c>
      <c r="F181">
        <f>'Future Returns'!S181*F$4</f>
        <v>14588.75</v>
      </c>
      <c r="I181">
        <f>(C181-C180)*bitcoin_futures!B185</f>
        <v>0</v>
      </c>
      <c r="J181">
        <f>C181*bitcoin_futures!B185</f>
        <v>56056</v>
      </c>
      <c r="K181">
        <f t="shared" si="17"/>
        <v>-2094.4000000000015</v>
      </c>
      <c r="M181">
        <f>-'Future CF'!Q181</f>
        <v>2140</v>
      </c>
      <c r="O181">
        <f t="shared" si="16"/>
        <v>100427.25</v>
      </c>
      <c r="P181">
        <f t="shared" si="18"/>
        <v>45.599999999998545</v>
      </c>
      <c r="Q181">
        <f t="shared" si="19"/>
        <v>28.750000000007276</v>
      </c>
      <c r="R181">
        <f t="shared" si="20"/>
        <v>4.5406002852809915E-4</v>
      </c>
      <c r="S181">
        <f>R181-(bitcoin_futures!S185/100/360)</f>
        <v>3.1108780630587692E-4</v>
      </c>
      <c r="U181">
        <f>-'Future Returns'!Q181+Compare_IBIT_to_BTC!B180</f>
        <v>6.5514406997504299E-4</v>
      </c>
    </row>
    <row r="182" spans="1:21">
      <c r="A182" t="str">
        <f>bitcoin_futures!A186</f>
        <v>06.09.2024</v>
      </c>
      <c r="B182">
        <f>ROUND(bitcoin_futures!D186/bitcoin_futures!B186, 0)</f>
        <v>1762</v>
      </c>
      <c r="C182">
        <f t="shared" si="22"/>
        <v>1760</v>
      </c>
      <c r="D182">
        <f t="shared" si="22"/>
        <v>57200</v>
      </c>
      <c r="E182">
        <f t="shared" si="22"/>
        <v>29782.5</v>
      </c>
      <c r="F182">
        <f>'Future Returns'!S182*F$4</f>
        <v>14053.75</v>
      </c>
      <c r="I182">
        <f>(C182-C181)*bitcoin_futures!B186</f>
        <v>0</v>
      </c>
      <c r="J182">
        <f>C182*bitcoin_futures!B186</f>
        <v>53521.599999999999</v>
      </c>
      <c r="K182">
        <f t="shared" si="17"/>
        <v>-2534.4000000000015</v>
      </c>
      <c r="M182">
        <f>-'Future CF'!Q182</f>
        <v>2520</v>
      </c>
      <c r="O182">
        <f t="shared" si="16"/>
        <v>97357.85</v>
      </c>
      <c r="P182">
        <f t="shared" si="18"/>
        <v>-14.400000000001455</v>
      </c>
      <c r="Q182">
        <f t="shared" si="19"/>
        <v>-534.99999999999272</v>
      </c>
      <c r="R182">
        <f t="shared" si="20"/>
        <v>-1.4790794989825119E-4</v>
      </c>
      <c r="S182">
        <f>R182-(bitcoin_futures!S186/100/360)</f>
        <v>-2.9035239434269567E-4</v>
      </c>
      <c r="U182">
        <f>-'Future Returns'!Q182+Compare_IBIT_to_BTC!B181</f>
        <v>-3.8403801507196772E-4</v>
      </c>
    </row>
    <row r="183" spans="1:21">
      <c r="A183" t="str">
        <f>bitcoin_futures!A187</f>
        <v>09.09.2024</v>
      </c>
      <c r="B183">
        <f>ROUND(bitcoin_futures!D187/bitcoin_futures!B187, 0)</f>
        <v>1748</v>
      </c>
      <c r="C183">
        <f t="shared" si="22"/>
        <v>1760</v>
      </c>
      <c r="D183">
        <f t="shared" si="22"/>
        <v>57200</v>
      </c>
      <c r="E183">
        <f t="shared" si="22"/>
        <v>29782.5</v>
      </c>
      <c r="F183">
        <f>'Future Returns'!S183*F$4</f>
        <v>13423.75</v>
      </c>
      <c r="I183">
        <f>(C183-C182)*bitcoin_futures!B187</f>
        <v>0</v>
      </c>
      <c r="J183">
        <f>C183*bitcoin_futures!B187</f>
        <v>57217.599999999999</v>
      </c>
      <c r="K183">
        <f t="shared" si="17"/>
        <v>3696</v>
      </c>
      <c r="M183">
        <f>-'Future CF'!Q183</f>
        <v>-3715</v>
      </c>
      <c r="O183">
        <f t="shared" si="16"/>
        <v>100423.85</v>
      </c>
      <c r="P183">
        <f t="shared" si="18"/>
        <v>-19</v>
      </c>
      <c r="Q183">
        <f t="shared" si="19"/>
        <v>-630</v>
      </c>
      <c r="R183">
        <f t="shared" si="20"/>
        <v>-1.8919808392129956E-4</v>
      </c>
      <c r="S183">
        <f>R183-(bitcoin_futures!S187/100/360)</f>
        <v>-3.3067030614352181E-4</v>
      </c>
      <c r="U183">
        <f>-'Future Returns'!Q183+Compare_IBIT_to_BTC!B182</f>
        <v>-1.3084364386663216E-4</v>
      </c>
    </row>
    <row r="184" spans="1:21">
      <c r="A184" t="str">
        <f>bitcoin_futures!A188</f>
        <v>10.09.2024</v>
      </c>
      <c r="B184">
        <f>ROUND(bitcoin_futures!D188/bitcoin_futures!B188, 0)</f>
        <v>1748</v>
      </c>
      <c r="C184">
        <f t="shared" si="22"/>
        <v>1760</v>
      </c>
      <c r="D184">
        <f t="shared" si="22"/>
        <v>57200</v>
      </c>
      <c r="E184">
        <f t="shared" si="22"/>
        <v>29782.5</v>
      </c>
      <c r="F184">
        <f>'Future Returns'!S184*F$4</f>
        <v>14352.5</v>
      </c>
      <c r="I184">
        <f>(C184-C183)*bitcoin_futures!B188</f>
        <v>0</v>
      </c>
      <c r="J184">
        <f>C184*bitcoin_futures!B188</f>
        <v>58080</v>
      </c>
      <c r="K184">
        <f t="shared" si="17"/>
        <v>862.40000000000146</v>
      </c>
      <c r="M184">
        <f>-'Future CF'!Q184</f>
        <v>-785</v>
      </c>
      <c r="O184">
        <f t="shared" si="16"/>
        <v>102215</v>
      </c>
      <c r="P184">
        <f t="shared" si="18"/>
        <v>77.400000000001455</v>
      </c>
      <c r="Q184">
        <f t="shared" si="19"/>
        <v>928.74999999999272</v>
      </c>
      <c r="R184">
        <f t="shared" si="20"/>
        <v>7.5722741280635384E-4</v>
      </c>
      <c r="S184">
        <f>R184-(bitcoin_futures!S188/100/360)</f>
        <v>6.1706074613968715E-4</v>
      </c>
      <c r="U184">
        <f>-'Future Returns'!Q184+Compare_IBIT_to_BTC!B183</f>
        <v>1.3987094185804703E-3</v>
      </c>
    </row>
    <row r="185" spans="1:21">
      <c r="A185" t="str">
        <f>bitcoin_futures!A189</f>
        <v>11.09.2024</v>
      </c>
      <c r="B185">
        <f>ROUND(bitcoin_futures!D189/bitcoin_futures!B189, 0)</f>
        <v>1754</v>
      </c>
      <c r="C185">
        <f t="shared" si="22"/>
        <v>1760</v>
      </c>
      <c r="D185">
        <f t="shared" si="22"/>
        <v>57200</v>
      </c>
      <c r="E185">
        <f t="shared" si="22"/>
        <v>29782.5</v>
      </c>
      <c r="F185">
        <f>'Future Returns'!S185*F$4</f>
        <v>14548.75</v>
      </c>
      <c r="I185">
        <f>(C185-C184)*bitcoin_futures!B189</f>
        <v>0</v>
      </c>
      <c r="J185">
        <f>C185*bitcoin_futures!B189</f>
        <v>57727.999999999993</v>
      </c>
      <c r="K185">
        <f t="shared" si="17"/>
        <v>-352.00000000000728</v>
      </c>
      <c r="M185">
        <f>-'Future CF'!Q185</f>
        <v>335</v>
      </c>
      <c r="O185">
        <f t="shared" si="16"/>
        <v>102059.25</v>
      </c>
      <c r="P185">
        <f t="shared" si="18"/>
        <v>-17.000000000007276</v>
      </c>
      <c r="Q185">
        <f t="shared" si="19"/>
        <v>196.25000000000728</v>
      </c>
      <c r="R185">
        <f t="shared" si="20"/>
        <v>-1.6656990914598409E-4</v>
      </c>
      <c r="S185">
        <f>R185-(bitcoin_futures!S189/100/360)</f>
        <v>-3.0804213136820631E-4</v>
      </c>
      <c r="U185">
        <f>-'Future Returns'!Q185+Compare_IBIT_to_BTC!B184</f>
        <v>-3.0409776951584658E-4</v>
      </c>
    </row>
    <row r="186" spans="1:21">
      <c r="A186" t="str">
        <f>bitcoin_futures!A190</f>
        <v>12.09.2024</v>
      </c>
      <c r="B186">
        <f>ROUND(bitcoin_futures!D190/bitcoin_futures!B190, 0)</f>
        <v>1753</v>
      </c>
      <c r="C186">
        <f t="shared" si="22"/>
        <v>1760</v>
      </c>
      <c r="D186">
        <f t="shared" si="22"/>
        <v>57200</v>
      </c>
      <c r="E186">
        <f t="shared" si="22"/>
        <v>29782.5</v>
      </c>
      <c r="F186">
        <f>'Future Returns'!S186*F$4</f>
        <v>14465</v>
      </c>
      <c r="I186">
        <f>(C186-C185)*bitcoin_futures!B190</f>
        <v>0</v>
      </c>
      <c r="J186">
        <f>C186*bitcoin_futures!B190</f>
        <v>58520</v>
      </c>
      <c r="K186">
        <f t="shared" si="17"/>
        <v>792.00000000000728</v>
      </c>
      <c r="M186">
        <f>-'Future CF'!Q186</f>
        <v>-720</v>
      </c>
      <c r="O186">
        <f t="shared" si="16"/>
        <v>102767.5</v>
      </c>
      <c r="P186">
        <f t="shared" si="18"/>
        <v>72.000000000007276</v>
      </c>
      <c r="Q186">
        <f t="shared" si="19"/>
        <v>-83.750000000007276</v>
      </c>
      <c r="R186">
        <f t="shared" si="20"/>
        <v>7.0061060160077143E-4</v>
      </c>
      <c r="S186">
        <f>R186-(bitcoin_futures!S190/100/360)</f>
        <v>5.5980504604521584E-4</v>
      </c>
      <c r="U186">
        <f>-'Future Returns'!Q186+Compare_IBIT_to_BTC!B185</f>
        <v>1.2756822607978089E-3</v>
      </c>
    </row>
    <row r="187" spans="1:21" s="3" customFormat="1">
      <c r="A187" s="3" t="str">
        <f>bitcoin_futures!A191</f>
        <v>13.09.2024</v>
      </c>
      <c r="B187">
        <f>ROUND(bitcoin_futures!D191/bitcoin_futures!B191, 0)</f>
        <v>1759</v>
      </c>
      <c r="C187" s="3">
        <f>B187</f>
        <v>1759</v>
      </c>
      <c r="D187" s="3">
        <f>B187*bitcoin_futures!B191</f>
        <v>59876.36</v>
      </c>
      <c r="E187" s="3">
        <f>'Future Returns'!S187</f>
        <v>29507.5</v>
      </c>
      <c r="F187" s="3">
        <f>'Future Returns'!S187*F$4</f>
        <v>14753.75</v>
      </c>
      <c r="I187">
        <f>(C187-C186)*bitcoin_futures!B191</f>
        <v>-34.04</v>
      </c>
      <c r="J187">
        <f>C187*bitcoin_futures!B191</f>
        <v>59876.36</v>
      </c>
      <c r="K187">
        <f t="shared" si="17"/>
        <v>1390.4000000000005</v>
      </c>
      <c r="M187">
        <f>-'Future CF'!Q187</f>
        <v>-1355</v>
      </c>
      <c r="O187">
        <f t="shared" si="16"/>
        <v>104137.61</v>
      </c>
      <c r="P187">
        <f t="shared" si="18"/>
        <v>35.400000000000546</v>
      </c>
      <c r="Q187">
        <f t="shared" si="19"/>
        <v>-20.289999999999964</v>
      </c>
      <c r="R187">
        <f t="shared" si="20"/>
        <v>3.3993482277921056E-4</v>
      </c>
      <c r="S187">
        <f>R187-(bitcoin_futures!S191/100/360)</f>
        <v>2.0099037833476612E-4</v>
      </c>
      <c r="U187">
        <f>-'Future Returns'!Q187+Compare_IBIT_to_BTC!B186</f>
        <v>6.286371442433096E-4</v>
      </c>
    </row>
    <row r="188" spans="1:21">
      <c r="A188" t="str">
        <f>bitcoin_futures!A192</f>
        <v>16.09.2024</v>
      </c>
      <c r="B188">
        <f>ROUND(bitcoin_futures!D192/bitcoin_futures!B192, 0)</f>
        <v>1756</v>
      </c>
      <c r="C188">
        <f t="shared" ref="C188:E208" si="23">C$187</f>
        <v>1759</v>
      </c>
      <c r="D188">
        <f t="shared" si="23"/>
        <v>59876.36</v>
      </c>
      <c r="E188">
        <f t="shared" si="23"/>
        <v>29507.5</v>
      </c>
      <c r="F188">
        <f>'Future Returns'!S188*F$4</f>
        <v>15096.25</v>
      </c>
      <c r="I188">
        <f>(C188-C187)*bitcoin_futures!B192</f>
        <v>0</v>
      </c>
      <c r="J188">
        <f>C188*bitcoin_futures!B192</f>
        <v>58011.819999999992</v>
      </c>
      <c r="K188">
        <f t="shared" si="17"/>
        <v>-1864.5400000000081</v>
      </c>
      <c r="M188">
        <f>-'Future CF'!Q188</f>
        <v>1965</v>
      </c>
      <c r="O188">
        <f t="shared" si="16"/>
        <v>102615.56999999999</v>
      </c>
      <c r="P188">
        <f t="shared" si="18"/>
        <v>100.45999999999185</v>
      </c>
      <c r="Q188">
        <f t="shared" si="19"/>
        <v>342.5</v>
      </c>
      <c r="R188">
        <f t="shared" si="20"/>
        <v>9.7899373360194617E-4</v>
      </c>
      <c r="S188">
        <f>R188-(bitcoin_futures!S192/100/360)</f>
        <v>8.4260484471305726E-4</v>
      </c>
      <c r="U188">
        <f>-'Future Returns'!Q188+Compare_IBIT_to_BTC!B187</f>
        <v>1.4013585174720809E-3</v>
      </c>
    </row>
    <row r="189" spans="1:21">
      <c r="A189" t="str">
        <f>bitcoin_futures!A193</f>
        <v>17.09.2024</v>
      </c>
      <c r="B189">
        <f>ROUND(bitcoin_futures!D193/bitcoin_futures!B193, 0)</f>
        <v>1769</v>
      </c>
      <c r="C189">
        <f t="shared" si="23"/>
        <v>1759</v>
      </c>
      <c r="D189">
        <f t="shared" si="23"/>
        <v>59876.36</v>
      </c>
      <c r="E189">
        <f t="shared" si="23"/>
        <v>29507.5</v>
      </c>
      <c r="F189">
        <f>'Future Returns'!S189*F$4</f>
        <v>14605</v>
      </c>
      <c r="I189">
        <f>(C189-C188)*bitcoin_futures!B193</f>
        <v>0</v>
      </c>
      <c r="J189">
        <f>C189*bitcoin_futures!B193</f>
        <v>59981.9</v>
      </c>
      <c r="K189">
        <f t="shared" si="17"/>
        <v>1970.080000000009</v>
      </c>
      <c r="M189">
        <f>-'Future CF'!Q189</f>
        <v>-2130</v>
      </c>
      <c r="O189">
        <f t="shared" si="16"/>
        <v>104094.39999999999</v>
      </c>
      <c r="P189">
        <f t="shared" si="18"/>
        <v>-159.91999999999098</v>
      </c>
      <c r="Q189">
        <f t="shared" si="19"/>
        <v>-491.25000000000728</v>
      </c>
      <c r="R189">
        <f t="shared" si="20"/>
        <v>-1.5362978219768881E-3</v>
      </c>
      <c r="S189">
        <f>R189-(bitcoin_futures!S193/100/360)</f>
        <v>-1.672797821976888E-3</v>
      </c>
      <c r="U189">
        <f>-'Future Returns'!Q189+Compare_IBIT_to_BTC!B188</f>
        <v>-2.500140655619057E-3</v>
      </c>
    </row>
    <row r="190" spans="1:21">
      <c r="A190" t="str">
        <f>bitcoin_futures!A194</f>
        <v>18.09.2024</v>
      </c>
      <c r="B190">
        <f>ROUND(bitcoin_futures!D194/bitcoin_futures!B194, 0)</f>
        <v>1768</v>
      </c>
      <c r="C190">
        <f t="shared" si="23"/>
        <v>1759</v>
      </c>
      <c r="D190">
        <f t="shared" si="23"/>
        <v>59876.36</v>
      </c>
      <c r="E190">
        <f t="shared" si="23"/>
        <v>29507.5</v>
      </c>
      <c r="F190">
        <f>'Future Returns'!S190*F$4</f>
        <v>15137.5</v>
      </c>
      <c r="I190">
        <f>(C190-C189)*bitcoin_futures!B194</f>
        <v>0</v>
      </c>
      <c r="J190">
        <f>C190*bitcoin_futures!B194</f>
        <v>60069.85</v>
      </c>
      <c r="K190">
        <f t="shared" si="17"/>
        <v>87.94999999999709</v>
      </c>
      <c r="M190">
        <f>-'Future CF'!Q190</f>
        <v>-30</v>
      </c>
      <c r="O190">
        <f t="shared" si="16"/>
        <v>104714.85</v>
      </c>
      <c r="P190">
        <f t="shared" si="18"/>
        <v>57.94999999999709</v>
      </c>
      <c r="Q190">
        <f t="shared" si="19"/>
        <v>532.50000000001455</v>
      </c>
      <c r="R190">
        <f t="shared" si="20"/>
        <v>5.5340765899007725E-4</v>
      </c>
      <c r="S190">
        <f>R190-(bitcoin_futures!S194/100/360)</f>
        <v>4.2068543676785503E-4</v>
      </c>
      <c r="U190">
        <f>-'Future Returns'!Q190+Compare_IBIT_to_BTC!B189</f>
        <v>9.7081736089745646E-4</v>
      </c>
    </row>
    <row r="191" spans="1:21">
      <c r="A191" t="str">
        <f>bitcoin_futures!A195</f>
        <v>19.09.2024</v>
      </c>
      <c r="B191">
        <f>ROUND(bitcoin_futures!D195/bitcoin_futures!B195, 0)</f>
        <v>1761</v>
      </c>
      <c r="C191">
        <f t="shared" si="23"/>
        <v>1759</v>
      </c>
      <c r="D191">
        <f t="shared" si="23"/>
        <v>59876.36</v>
      </c>
      <c r="E191">
        <f t="shared" si="23"/>
        <v>29507.5</v>
      </c>
      <c r="F191">
        <f>'Future Returns'!S191*F$4</f>
        <v>15145</v>
      </c>
      <c r="I191">
        <f>(C191-C190)*bitcoin_futures!B195</f>
        <v>0</v>
      </c>
      <c r="J191">
        <f>C191*bitcoin_futures!B195</f>
        <v>63341.59</v>
      </c>
      <c r="K191">
        <f t="shared" si="17"/>
        <v>3271.739999999998</v>
      </c>
      <c r="M191">
        <f>-'Future CF'!Q191</f>
        <v>-3300</v>
      </c>
      <c r="O191">
        <f t="shared" si="16"/>
        <v>107994.09</v>
      </c>
      <c r="P191">
        <f t="shared" si="18"/>
        <v>-28.260000000002037</v>
      </c>
      <c r="Q191">
        <f t="shared" si="19"/>
        <v>7.499999999992724</v>
      </c>
      <c r="R191">
        <f t="shared" si="20"/>
        <v>-2.6168098643177641E-4</v>
      </c>
      <c r="S191">
        <f>R191-(bitcoin_futures!S195/100/360)</f>
        <v>-3.9065320865399862E-4</v>
      </c>
      <c r="U191">
        <f>-'Future Returns'!Q191+Compare_IBIT_to_BTC!B190</f>
        <v>-7.8305999544822646E-6</v>
      </c>
    </row>
    <row r="192" spans="1:21">
      <c r="A192" t="str">
        <f>bitcoin_futures!A196</f>
        <v>20.09.2024</v>
      </c>
      <c r="B192">
        <f>ROUND(bitcoin_futures!D196/bitcoin_futures!B196, 0)</f>
        <v>1758</v>
      </c>
      <c r="C192">
        <f t="shared" si="23"/>
        <v>1759</v>
      </c>
      <c r="D192">
        <f t="shared" si="23"/>
        <v>59876.36</v>
      </c>
      <c r="E192">
        <f t="shared" si="23"/>
        <v>29507.5</v>
      </c>
      <c r="F192">
        <f>'Future Returns'!S192*F$4</f>
        <v>15970</v>
      </c>
      <c r="I192">
        <f>(C192-C191)*bitcoin_futures!B196</f>
        <v>0</v>
      </c>
      <c r="J192">
        <f>C192*bitcoin_futures!B196</f>
        <v>62972.2</v>
      </c>
      <c r="K192">
        <f t="shared" si="17"/>
        <v>-369.38999999999942</v>
      </c>
      <c r="M192">
        <f>-'Future CF'!Q192</f>
        <v>480</v>
      </c>
      <c r="O192">
        <f t="shared" si="16"/>
        <v>108449.7</v>
      </c>
      <c r="P192">
        <f t="shared" si="18"/>
        <v>110.61000000000058</v>
      </c>
      <c r="Q192">
        <f t="shared" si="19"/>
        <v>825</v>
      </c>
      <c r="R192">
        <f t="shared" si="20"/>
        <v>1.0199198338031418E-3</v>
      </c>
      <c r="S192">
        <f>R192-(bitcoin_futures!S196/100/360)</f>
        <v>8.8797538935869724E-4</v>
      </c>
      <c r="U192">
        <f>-'Future Returns'!Q192+Compare_IBIT_to_BTC!B191</f>
        <v>1.682375503777974E-3</v>
      </c>
    </row>
    <row r="193" spans="1:21">
      <c r="A193" t="str">
        <f>bitcoin_futures!A197</f>
        <v>23.09.2024</v>
      </c>
      <c r="B193">
        <f>ROUND(bitcoin_futures!D197/bitcoin_futures!B197, 0)</f>
        <v>1759</v>
      </c>
      <c r="C193">
        <f t="shared" si="23"/>
        <v>1759</v>
      </c>
      <c r="D193">
        <f t="shared" si="23"/>
        <v>59876.36</v>
      </c>
      <c r="E193">
        <f t="shared" si="23"/>
        <v>29507.5</v>
      </c>
      <c r="F193">
        <f>'Future Returns'!S193*F$4</f>
        <v>15850</v>
      </c>
      <c r="I193">
        <f>(C193-C192)*bitcoin_futures!B197</f>
        <v>0</v>
      </c>
      <c r="J193">
        <f>C193*bitcoin_futures!B197</f>
        <v>63394.36</v>
      </c>
      <c r="K193">
        <f t="shared" si="17"/>
        <v>422.16000000000349</v>
      </c>
      <c r="M193">
        <f>-'Future CF'!Q193</f>
        <v>-385</v>
      </c>
      <c r="O193">
        <f t="shared" si="16"/>
        <v>108751.86</v>
      </c>
      <c r="P193">
        <f t="shared" si="18"/>
        <v>37.160000000003492</v>
      </c>
      <c r="Q193">
        <f t="shared" si="19"/>
        <v>-120</v>
      </c>
      <c r="R193">
        <f t="shared" si="20"/>
        <v>3.416953052573399E-4</v>
      </c>
      <c r="S193">
        <f>R193-(bitcoin_futures!S197/100/360)</f>
        <v>2.1086197192400657E-4</v>
      </c>
      <c r="U193">
        <f>-'Future Returns'!Q193+Compare_IBIT_to_BTC!B192</f>
        <v>6.3135540947787706E-4</v>
      </c>
    </row>
    <row r="194" spans="1:21">
      <c r="A194" t="str">
        <f>bitcoin_futures!A198</f>
        <v>24.09.2024</v>
      </c>
      <c r="B194">
        <f>ROUND(bitcoin_futures!D198/bitcoin_futures!B198, 0)</f>
        <v>1744</v>
      </c>
      <c r="C194">
        <f t="shared" si="23"/>
        <v>1759</v>
      </c>
      <c r="D194">
        <f t="shared" si="23"/>
        <v>59876.36</v>
      </c>
      <c r="E194">
        <f t="shared" si="23"/>
        <v>29507.5</v>
      </c>
      <c r="F194">
        <f>'Future Returns'!S194*F$4</f>
        <v>15946.25</v>
      </c>
      <c r="I194">
        <f>(C194-C193)*bitcoin_futures!B198</f>
        <v>0</v>
      </c>
      <c r="J194">
        <f>C194*bitcoin_futures!B198</f>
        <v>64449.760000000002</v>
      </c>
      <c r="K194">
        <f t="shared" si="17"/>
        <v>1055.4000000000015</v>
      </c>
      <c r="M194">
        <f>-'Future CF'!Q194</f>
        <v>-1075</v>
      </c>
      <c r="O194">
        <f t="shared" si="16"/>
        <v>109903.51000000001</v>
      </c>
      <c r="P194">
        <f t="shared" si="18"/>
        <v>-19.599999999998545</v>
      </c>
      <c r="Q194">
        <f t="shared" si="19"/>
        <v>96.250000000007276</v>
      </c>
      <c r="R194">
        <f t="shared" si="20"/>
        <v>-1.7833825325504657E-4</v>
      </c>
      <c r="S194">
        <f>R194-(bitcoin_futures!S198/100/360)</f>
        <v>-3.0803269769949103E-4</v>
      </c>
      <c r="U194">
        <f>-'Future Returns'!Q194+Compare_IBIT_to_BTC!B193</f>
        <v>-2.0532349891770607E-4</v>
      </c>
    </row>
    <row r="195" spans="1:21">
      <c r="A195" t="str">
        <f>bitcoin_futures!A199</f>
        <v>25.09.2024</v>
      </c>
      <c r="B195">
        <f>ROUND(bitcoin_futures!D199/bitcoin_futures!B199, 0)</f>
        <v>1760</v>
      </c>
      <c r="C195">
        <f t="shared" si="23"/>
        <v>1759</v>
      </c>
      <c r="D195">
        <f t="shared" si="23"/>
        <v>59876.36</v>
      </c>
      <c r="E195">
        <f t="shared" si="23"/>
        <v>29507.5</v>
      </c>
      <c r="F195">
        <f>'Future Returns'!S195*F$4</f>
        <v>16215</v>
      </c>
      <c r="I195">
        <f>(C195-C194)*bitcoin_futures!B199</f>
        <v>0</v>
      </c>
      <c r="J195">
        <f>C195*bitcoin_futures!B199</f>
        <v>63271.229999999996</v>
      </c>
      <c r="K195">
        <f t="shared" si="17"/>
        <v>-1178.5300000000061</v>
      </c>
      <c r="M195">
        <f>-'Future CF'!Q195</f>
        <v>1280</v>
      </c>
      <c r="O195">
        <f t="shared" si="16"/>
        <v>108993.73</v>
      </c>
      <c r="P195">
        <f t="shared" si="18"/>
        <v>101.46999999999389</v>
      </c>
      <c r="Q195">
        <f t="shared" si="19"/>
        <v>268.74999999999272</v>
      </c>
      <c r="R195">
        <f t="shared" si="20"/>
        <v>9.3097098337669413E-4</v>
      </c>
      <c r="S195">
        <f>R195-(bitcoin_futures!S199/100/360)</f>
        <v>8.0130431671002742E-4</v>
      </c>
      <c r="U195">
        <f>-'Future Returns'!Q195+Compare_IBIT_to_BTC!B194</f>
        <v>1.448787243468249E-3</v>
      </c>
    </row>
    <row r="196" spans="1:21">
      <c r="A196" t="str">
        <f>bitcoin_futures!A200</f>
        <v>26.09.2024</v>
      </c>
      <c r="B196">
        <f>ROUND(bitcoin_futures!D200/bitcoin_futures!B200, 0)</f>
        <v>1768</v>
      </c>
      <c r="C196">
        <f t="shared" si="23"/>
        <v>1759</v>
      </c>
      <c r="D196">
        <f t="shared" si="23"/>
        <v>59876.36</v>
      </c>
      <c r="E196">
        <f t="shared" si="23"/>
        <v>29507.5</v>
      </c>
      <c r="F196">
        <f>'Future Returns'!S196*F$4</f>
        <v>15895</v>
      </c>
      <c r="I196">
        <f>(C196-C195)*bitcoin_futures!B200</f>
        <v>0</v>
      </c>
      <c r="J196">
        <f>C196*bitcoin_futures!B200</f>
        <v>64801.560000000005</v>
      </c>
      <c r="K196">
        <f t="shared" si="17"/>
        <v>1530.330000000009</v>
      </c>
      <c r="M196">
        <f>-'Future CF'!Q196</f>
        <v>-1635</v>
      </c>
      <c r="O196">
        <f t="shared" si="16"/>
        <v>110204.06</v>
      </c>
      <c r="P196">
        <f t="shared" si="18"/>
        <v>-104.66999999999098</v>
      </c>
      <c r="Q196">
        <f t="shared" si="19"/>
        <v>-320.00000000000728</v>
      </c>
      <c r="R196">
        <f t="shared" si="20"/>
        <v>-9.4978351977223865E-4</v>
      </c>
      <c r="S196">
        <f>R196-(bitcoin_futures!S200/100/360)</f>
        <v>-1.0806446308833499E-3</v>
      </c>
      <c r="U196">
        <f>-'Future Returns'!Q196+Compare_IBIT_to_BTC!B195</f>
        <v>-1.5288114951616423E-3</v>
      </c>
    </row>
    <row r="197" spans="1:21">
      <c r="A197" t="str">
        <f>bitcoin_futures!A201</f>
        <v>27.09.2024</v>
      </c>
      <c r="B197">
        <f>ROUND(bitcoin_futures!D201/bitcoin_futures!B201, 0)</f>
        <v>1760</v>
      </c>
      <c r="C197">
        <f t="shared" si="23"/>
        <v>1759</v>
      </c>
      <c r="D197">
        <f t="shared" si="23"/>
        <v>59876.36</v>
      </c>
      <c r="E197">
        <f t="shared" si="23"/>
        <v>29507.5</v>
      </c>
      <c r="F197">
        <f>'Future Returns'!S197*F$4</f>
        <v>16303.75</v>
      </c>
      <c r="I197">
        <f>(C197-C196)*bitcoin_futures!B201</f>
        <v>0</v>
      </c>
      <c r="J197">
        <f>C197*bitcoin_futures!B201</f>
        <v>65769.009999999995</v>
      </c>
      <c r="K197">
        <f t="shared" si="17"/>
        <v>967.44999999998981</v>
      </c>
      <c r="M197">
        <f>-'Future CF'!Q197</f>
        <v>-925</v>
      </c>
      <c r="O197">
        <f t="shared" si="16"/>
        <v>111580.26</v>
      </c>
      <c r="P197">
        <f t="shared" si="18"/>
        <v>42.449999999989814</v>
      </c>
      <c r="Q197">
        <f t="shared" si="19"/>
        <v>408.75000000000728</v>
      </c>
      <c r="R197">
        <f t="shared" si="20"/>
        <v>3.804436376110776E-4</v>
      </c>
      <c r="S197">
        <f>R197-(bitcoin_futures!S201/100/360)</f>
        <v>2.4824919316663316E-4</v>
      </c>
      <c r="U197">
        <f>-'Future Returns'!Q197+Compare_IBIT_to_BTC!B196</f>
        <v>7.4557113058668946E-4</v>
      </c>
    </row>
    <row r="198" spans="1:21">
      <c r="A198" t="str">
        <f>bitcoin_futures!A202</f>
        <v>30.09.2024</v>
      </c>
      <c r="B198">
        <f>ROUND(bitcoin_futures!D202/bitcoin_futures!B202, 0)</f>
        <v>1755</v>
      </c>
      <c r="C198">
        <f t="shared" si="23"/>
        <v>1759</v>
      </c>
      <c r="D198">
        <f t="shared" si="23"/>
        <v>59876.36</v>
      </c>
      <c r="E198">
        <f t="shared" si="23"/>
        <v>29507.5</v>
      </c>
      <c r="F198">
        <f>'Future Returns'!S198*F$4</f>
        <v>16535</v>
      </c>
      <c r="I198">
        <f>(C198-C197)*bitcoin_futures!B202</f>
        <v>0</v>
      </c>
      <c r="J198">
        <f>C198*bitcoin_futures!B202</f>
        <v>63552.670000000006</v>
      </c>
      <c r="K198">
        <f t="shared" si="17"/>
        <v>-2216.3399999999892</v>
      </c>
      <c r="M198">
        <f>-'Future CF'!Q198</f>
        <v>2395</v>
      </c>
      <c r="O198">
        <f t="shared" si="16"/>
        <v>109595.17000000001</v>
      </c>
      <c r="P198">
        <f t="shared" si="18"/>
        <v>178.66000000001077</v>
      </c>
      <c r="Q198">
        <f t="shared" si="19"/>
        <v>231.25000000000728</v>
      </c>
      <c r="R198">
        <f t="shared" si="20"/>
        <v>1.6301813300714871E-3</v>
      </c>
      <c r="S198">
        <f>R198-(bitcoin_futures!S202/100/360)</f>
        <v>1.4962924411825982E-3</v>
      </c>
      <c r="U198">
        <f>-'Future Returns'!Q198+Compare_IBIT_to_BTC!B197</f>
        <v>2.5122174728362118E-3</v>
      </c>
    </row>
    <row r="199" spans="1:21">
      <c r="A199" t="str">
        <f>bitcoin_futures!A203</f>
        <v>01.10.2024</v>
      </c>
      <c r="B199">
        <f>ROUND(bitcoin_futures!D203/bitcoin_futures!B203, 0)</f>
        <v>1761</v>
      </c>
      <c r="C199">
        <f t="shared" si="23"/>
        <v>1759</v>
      </c>
      <c r="D199">
        <f t="shared" si="23"/>
        <v>59876.36</v>
      </c>
      <c r="E199">
        <f t="shared" si="23"/>
        <v>29507.5</v>
      </c>
      <c r="F199">
        <f>'Future Returns'!S199*F$4</f>
        <v>15936.25</v>
      </c>
      <c r="I199">
        <f>(C199-C198)*bitcoin_futures!B203</f>
        <v>0</v>
      </c>
      <c r="J199">
        <f>C199*bitcoin_futures!B203</f>
        <v>61793.670000000006</v>
      </c>
      <c r="K199">
        <f t="shared" si="17"/>
        <v>-1759</v>
      </c>
      <c r="M199">
        <f>-'Future CF'!Q199</f>
        <v>1780</v>
      </c>
      <c r="O199">
        <f t="shared" si="16"/>
        <v>107237.42000000001</v>
      </c>
      <c r="P199">
        <f t="shared" si="18"/>
        <v>21</v>
      </c>
      <c r="Q199">
        <f t="shared" si="19"/>
        <v>-598.75</v>
      </c>
      <c r="R199">
        <f t="shared" si="20"/>
        <v>1.9582716555471027E-4</v>
      </c>
      <c r="S199">
        <f>R199-(bitcoin_futures!S203/100/360)</f>
        <v>6.1466054443599162E-5</v>
      </c>
      <c r="U199">
        <f>-'Future Returns'!Q199+Compare_IBIT_to_BTC!B198</f>
        <v>2.4592866805116242E-4</v>
      </c>
    </row>
    <row r="200" spans="1:21">
      <c r="A200" t="str">
        <f>bitcoin_futures!A204</f>
        <v>02.10.2024</v>
      </c>
      <c r="B200">
        <f>ROUND(bitcoin_futures!D204/bitcoin_futures!B204, 0)</f>
        <v>1763</v>
      </c>
      <c r="C200">
        <f t="shared" si="23"/>
        <v>1759</v>
      </c>
      <c r="D200">
        <f t="shared" si="23"/>
        <v>59876.36</v>
      </c>
      <c r="E200">
        <f t="shared" si="23"/>
        <v>29507.5</v>
      </c>
      <c r="F200">
        <f>'Future Returns'!S200*F$4</f>
        <v>15491.25</v>
      </c>
      <c r="I200">
        <f>(C200-C199)*bitcoin_futures!B204</f>
        <v>0</v>
      </c>
      <c r="J200">
        <f>C200*bitcoin_futures!B204</f>
        <v>60228.160000000003</v>
      </c>
      <c r="K200">
        <f t="shared" si="17"/>
        <v>-1565.510000000002</v>
      </c>
      <c r="M200">
        <f>-'Future CF'!Q200</f>
        <v>1535</v>
      </c>
      <c r="O200">
        <f t="shared" si="16"/>
        <v>105226.91</v>
      </c>
      <c r="P200">
        <f t="shared" si="18"/>
        <v>-30.510000000002037</v>
      </c>
      <c r="Q200">
        <f t="shared" si="19"/>
        <v>-445.00000000000728</v>
      </c>
      <c r="R200">
        <f t="shared" si="20"/>
        <v>-2.899448439567601E-4</v>
      </c>
      <c r="S200">
        <f>R200-(bitcoin_futures!S204/100/360)</f>
        <v>-4.2333373284564899E-4</v>
      </c>
      <c r="U200">
        <f>-'Future Returns'!Q200+Compare_IBIT_to_BTC!B199</f>
        <v>-5.6242322409631729E-4</v>
      </c>
    </row>
    <row r="201" spans="1:21">
      <c r="A201" t="str">
        <f>bitcoin_futures!A205</f>
        <v>03.10.2024</v>
      </c>
      <c r="B201">
        <f>ROUND(bitcoin_futures!D205/bitcoin_futures!B205, 0)</f>
        <v>1751</v>
      </c>
      <c r="C201">
        <f t="shared" si="23"/>
        <v>1759</v>
      </c>
      <c r="D201">
        <f t="shared" si="23"/>
        <v>59876.36</v>
      </c>
      <c r="E201">
        <f t="shared" si="23"/>
        <v>29507.5</v>
      </c>
      <c r="F201">
        <f>'Future Returns'!S201*F$4</f>
        <v>15107.5</v>
      </c>
      <c r="I201">
        <f>(C201-C200)*bitcoin_futures!B205</f>
        <v>0</v>
      </c>
      <c r="J201">
        <f>C201*bitcoin_futures!B205</f>
        <v>61072.479999999996</v>
      </c>
      <c r="K201">
        <f t="shared" si="17"/>
        <v>844.31999999999243</v>
      </c>
      <c r="M201">
        <f>-'Future CF'!Q201</f>
        <v>-865</v>
      </c>
      <c r="O201">
        <f t="shared" si="16"/>
        <v>105687.48</v>
      </c>
      <c r="P201">
        <f t="shared" si="18"/>
        <v>-20.680000000007567</v>
      </c>
      <c r="Q201">
        <f t="shared" si="19"/>
        <v>-383.75</v>
      </c>
      <c r="R201">
        <f t="shared" si="20"/>
        <v>-1.9567123750142938E-4</v>
      </c>
      <c r="S201">
        <f>R201-(bitcoin_futures!S205/100/360)</f>
        <v>-3.2903234861254046E-4</v>
      </c>
      <c r="U201">
        <f>-'Future Returns'!Q201+Compare_IBIT_to_BTC!B200</f>
        <v>-2.9539082061435032E-4</v>
      </c>
    </row>
    <row r="202" spans="1:21">
      <c r="A202" t="str">
        <f>bitcoin_futures!A206</f>
        <v>04.10.2024</v>
      </c>
      <c r="B202">
        <f>ROUND(bitcoin_futures!D206/bitcoin_futures!B206, 0)</f>
        <v>1756</v>
      </c>
      <c r="C202">
        <f t="shared" si="23"/>
        <v>1759</v>
      </c>
      <c r="D202">
        <f t="shared" si="23"/>
        <v>59876.36</v>
      </c>
      <c r="E202">
        <f t="shared" si="23"/>
        <v>29507.5</v>
      </c>
      <c r="F202">
        <f>'Future Returns'!S202*F$4</f>
        <v>15323.75</v>
      </c>
      <c r="I202">
        <f>(C202-C201)*bitcoin_futures!B206</f>
        <v>0</v>
      </c>
      <c r="J202">
        <f>C202*bitcoin_futures!B206</f>
        <v>62479.680000000008</v>
      </c>
      <c r="K202">
        <f t="shared" si="17"/>
        <v>1407.2000000000116</v>
      </c>
      <c r="M202">
        <f>-'Future CF'!Q202</f>
        <v>-1420</v>
      </c>
      <c r="O202">
        <f t="shared" si="16"/>
        <v>107310.93000000001</v>
      </c>
      <c r="P202">
        <f t="shared" si="18"/>
        <v>-12.799999999988358</v>
      </c>
      <c r="Q202">
        <f t="shared" si="19"/>
        <v>216.25</v>
      </c>
      <c r="R202">
        <f t="shared" si="20"/>
        <v>-1.1927955521388509E-4</v>
      </c>
      <c r="S202">
        <f>R202-(bitcoin_futures!S206/100/360)</f>
        <v>-2.5044622188055178E-4</v>
      </c>
      <c r="U202">
        <f>-'Future Returns'!Q202+Compare_IBIT_to_BTC!B201</f>
        <v>-1.2517841683498329E-4</v>
      </c>
    </row>
    <row r="203" spans="1:21">
      <c r="A203" t="str">
        <f>bitcoin_futures!A207</f>
        <v>07.10.2024</v>
      </c>
      <c r="B203">
        <f>ROUND(bitcoin_futures!D207/bitcoin_futures!B207, 0)</f>
        <v>1754</v>
      </c>
      <c r="C203">
        <f t="shared" si="23"/>
        <v>1759</v>
      </c>
      <c r="D203">
        <f t="shared" si="23"/>
        <v>59876.36</v>
      </c>
      <c r="E203">
        <f t="shared" si="23"/>
        <v>29507.5</v>
      </c>
      <c r="F203">
        <f>'Future Returns'!S203*F$4</f>
        <v>15678.75</v>
      </c>
      <c r="I203">
        <f>(C203-C202)*bitcoin_futures!B207</f>
        <v>0</v>
      </c>
      <c r="J203">
        <f>C203*bitcoin_futures!B207</f>
        <v>63429.54</v>
      </c>
      <c r="K203">
        <f t="shared" si="17"/>
        <v>949.85999999999331</v>
      </c>
      <c r="M203">
        <f>-'Future CF'!Q203</f>
        <v>-845</v>
      </c>
      <c r="O203">
        <f t="shared" si="16"/>
        <v>108615.79000000001</v>
      </c>
      <c r="P203">
        <f t="shared" si="18"/>
        <v>104.85999999999331</v>
      </c>
      <c r="Q203">
        <f t="shared" si="19"/>
        <v>355.00000000000728</v>
      </c>
      <c r="R203">
        <f t="shared" si="20"/>
        <v>9.6542132594159007E-4</v>
      </c>
      <c r="S203">
        <f>R203-(bitcoin_futures!S207/100/360)</f>
        <v>8.3053243705270125E-4</v>
      </c>
      <c r="U203">
        <f>-'Future Returns'!Q203+Compare_IBIT_to_BTC!B202</f>
        <v>1.7290520609104434E-3</v>
      </c>
    </row>
    <row r="204" spans="1:21">
      <c r="A204" t="str">
        <f>bitcoin_futures!A208</f>
        <v>08.10.2024</v>
      </c>
      <c r="B204">
        <f>ROUND(bitcoin_futures!D208/bitcoin_futures!B208, 0)</f>
        <v>1754</v>
      </c>
      <c r="C204">
        <f t="shared" si="23"/>
        <v>1759</v>
      </c>
      <c r="D204">
        <f t="shared" si="23"/>
        <v>59876.36</v>
      </c>
      <c r="E204">
        <f t="shared" si="23"/>
        <v>29507.5</v>
      </c>
      <c r="F204">
        <f>'Future Returns'!S204*F$4</f>
        <v>15890</v>
      </c>
      <c r="I204">
        <f>(C204-C203)*bitcoin_futures!B208</f>
        <v>0</v>
      </c>
      <c r="J204">
        <f>C204*bitcoin_futures!B208</f>
        <v>62268.6</v>
      </c>
      <c r="K204">
        <f t="shared" si="17"/>
        <v>-1160.9400000000023</v>
      </c>
      <c r="M204">
        <f>-'Future CF'!Q204</f>
        <v>1160</v>
      </c>
      <c r="O204">
        <f t="shared" si="16"/>
        <v>107666.1</v>
      </c>
      <c r="P204">
        <f t="shared" si="18"/>
        <v>-0.94000000000232831</v>
      </c>
      <c r="Q204">
        <f t="shared" si="19"/>
        <v>211.25</v>
      </c>
      <c r="R204">
        <f t="shared" si="20"/>
        <v>-8.7306961058525216E-6</v>
      </c>
      <c r="S204">
        <f>R204-(bitcoin_futures!S208/100/360)</f>
        <v>-1.4236958499474141E-4</v>
      </c>
      <c r="U204">
        <f>-'Future Returns'!Q204+Compare_IBIT_to_BTC!B203</f>
        <v>-5.2356624003099123E-5</v>
      </c>
    </row>
    <row r="205" spans="1:21">
      <c r="A205" t="str">
        <f>bitcoin_futures!A209</f>
        <v>09.10.2024</v>
      </c>
      <c r="B205">
        <f>ROUND(bitcoin_futures!D209/bitcoin_futures!B209, 0)</f>
        <v>1759</v>
      </c>
      <c r="C205">
        <f t="shared" si="23"/>
        <v>1759</v>
      </c>
      <c r="D205">
        <f t="shared" si="23"/>
        <v>59876.36</v>
      </c>
      <c r="E205">
        <f t="shared" si="23"/>
        <v>29507.5</v>
      </c>
      <c r="F205">
        <f>'Future Returns'!S205*F$4</f>
        <v>15600</v>
      </c>
      <c r="I205">
        <f>(C205-C204)*bitcoin_futures!B209</f>
        <v>0</v>
      </c>
      <c r="J205">
        <f>C205*bitcoin_futures!B209</f>
        <v>61002.12</v>
      </c>
      <c r="K205">
        <f t="shared" si="17"/>
        <v>-1266.4799999999959</v>
      </c>
      <c r="M205">
        <f>-'Future CF'!Q205</f>
        <v>1285</v>
      </c>
      <c r="O205">
        <f t="shared" ref="O205:O268" si="24">J205+E205+F205</f>
        <v>106109.62</v>
      </c>
      <c r="P205">
        <f t="shared" si="18"/>
        <v>18.520000000004075</v>
      </c>
      <c r="Q205">
        <f t="shared" si="19"/>
        <v>-290.00000000001455</v>
      </c>
      <c r="R205">
        <f t="shared" si="20"/>
        <v>1.7453648406246365E-4</v>
      </c>
      <c r="S205">
        <f>R205-(bitcoin_futures!S209/100/360)</f>
        <v>4.1314261840241415E-5</v>
      </c>
      <c r="U205">
        <f>-'Future Returns'!Q205+Compare_IBIT_to_BTC!B204</f>
        <v>2.539656671012927E-4</v>
      </c>
    </row>
    <row r="206" spans="1:21">
      <c r="A206" t="str">
        <f>bitcoin_futures!A210</f>
        <v>10.10.2024</v>
      </c>
      <c r="B206">
        <f>ROUND(bitcoin_futures!D210/bitcoin_futures!B210, 0)</f>
        <v>1752</v>
      </c>
      <c r="C206">
        <f t="shared" si="23"/>
        <v>1759</v>
      </c>
      <c r="D206">
        <f t="shared" si="23"/>
        <v>59876.36</v>
      </c>
      <c r="E206">
        <f t="shared" si="23"/>
        <v>29507.5</v>
      </c>
      <c r="F206">
        <f>'Future Returns'!S206*F$4</f>
        <v>15278.75</v>
      </c>
      <c r="I206">
        <f>(C206-C205)*bitcoin_futures!B210</f>
        <v>0</v>
      </c>
      <c r="J206">
        <f>C206*bitcoin_futures!B210</f>
        <v>59718.05</v>
      </c>
      <c r="K206">
        <f t="shared" ref="K206:K269" si="25">J206-J205-I206</f>
        <v>-1284.0699999999997</v>
      </c>
      <c r="M206">
        <f>-'Future CF'!Q206</f>
        <v>1320</v>
      </c>
      <c r="O206">
        <f t="shared" si="24"/>
        <v>104504.3</v>
      </c>
      <c r="P206">
        <f t="shared" ref="P206:P269" si="26">K206+M206</f>
        <v>35.930000000000291</v>
      </c>
      <c r="Q206">
        <f t="shared" ref="Q206:Q269" si="27">O206-O205-K206</f>
        <v>-321.24999999999272</v>
      </c>
      <c r="R206">
        <f t="shared" ref="R206:R269" si="28">P206/O206</f>
        <v>3.4381360384214132E-4</v>
      </c>
      <c r="S206">
        <f>R206-(bitcoin_futures!S210/100/360)</f>
        <v>2.1059138161991909E-4</v>
      </c>
      <c r="U206">
        <f>-'Future Returns'!Q206+Compare_IBIT_to_BTC!B205</f>
        <v>5.4902923289917513E-4</v>
      </c>
    </row>
    <row r="207" spans="1:21">
      <c r="A207" t="str">
        <f>bitcoin_futures!A211</f>
        <v>11.10.2024</v>
      </c>
      <c r="B207">
        <f>ROUND(bitcoin_futures!D211/bitcoin_futures!B211, 0)</f>
        <v>1754</v>
      </c>
      <c r="C207">
        <f t="shared" si="23"/>
        <v>1759</v>
      </c>
      <c r="D207">
        <f t="shared" si="23"/>
        <v>59876.36</v>
      </c>
      <c r="E207">
        <f t="shared" si="23"/>
        <v>29507.5</v>
      </c>
      <c r="F207">
        <f>'Future Returns'!S207*F$4</f>
        <v>14948.75</v>
      </c>
      <c r="I207">
        <f>(C207-C206)*bitcoin_futures!B211</f>
        <v>0</v>
      </c>
      <c r="J207">
        <f>C207*bitcoin_futures!B211</f>
        <v>63218.46</v>
      </c>
      <c r="K207">
        <f t="shared" si="25"/>
        <v>3500.4099999999962</v>
      </c>
      <c r="M207">
        <f>-'Future CF'!Q207</f>
        <v>-3510</v>
      </c>
      <c r="O207">
        <f t="shared" si="24"/>
        <v>107674.70999999999</v>
      </c>
      <c r="P207">
        <f t="shared" si="26"/>
        <v>-9.5900000000037835</v>
      </c>
      <c r="Q207">
        <f t="shared" si="27"/>
        <v>-330.00000000000728</v>
      </c>
      <c r="R207">
        <f t="shared" si="28"/>
        <v>-8.9064553784298881E-5</v>
      </c>
      <c r="S207">
        <f>R207-(bitcoin_futures!S211/100/360)</f>
        <v>-2.2312010933985444E-4</v>
      </c>
      <c r="U207">
        <f>-'Future Returns'!Q207+Compare_IBIT_to_BTC!B206</f>
        <v>-8.4949054581708039E-5</v>
      </c>
    </row>
    <row r="208" spans="1:21">
      <c r="A208" t="str">
        <f>bitcoin_futures!A212</f>
        <v>14.10.2024</v>
      </c>
      <c r="B208">
        <f>ROUND(bitcoin_futures!D212/bitcoin_futures!B212, 0)</f>
        <v>1755</v>
      </c>
      <c r="C208">
        <f t="shared" si="23"/>
        <v>1759</v>
      </c>
      <c r="D208">
        <f t="shared" si="23"/>
        <v>59876.36</v>
      </c>
      <c r="E208">
        <f t="shared" si="23"/>
        <v>29507.5</v>
      </c>
      <c r="F208">
        <f>'Future Returns'!S208*F$4</f>
        <v>15826.25</v>
      </c>
      <c r="I208">
        <f>(C208-C207)*bitcoin_futures!B212</f>
        <v>0</v>
      </c>
      <c r="J208">
        <f>C208*bitcoin_futures!B212</f>
        <v>66085.63</v>
      </c>
      <c r="K208">
        <f t="shared" si="25"/>
        <v>2867.1700000000055</v>
      </c>
      <c r="M208">
        <f>-'Future CF'!Q208</f>
        <v>-2840</v>
      </c>
      <c r="O208">
        <f t="shared" si="24"/>
        <v>111419.38</v>
      </c>
      <c r="P208">
        <f t="shared" si="26"/>
        <v>27.17000000000553</v>
      </c>
      <c r="Q208">
        <f t="shared" si="27"/>
        <v>877.50000000000728</v>
      </c>
      <c r="R208">
        <f t="shared" si="28"/>
        <v>2.4385344811652629E-4</v>
      </c>
      <c r="S208">
        <f>R208-(bitcoin_futures!S212/100/360)</f>
        <v>1.0979789256097074E-4</v>
      </c>
      <c r="U208">
        <f>-'Future Returns'!Q208+Compare_IBIT_to_BTC!B207</f>
        <v>4.9119153868025511E-4</v>
      </c>
    </row>
    <row r="209" spans="1:21" s="3" customFormat="1">
      <c r="A209" s="3" t="str">
        <f>bitcoin_futures!A213</f>
        <v>15.10.2024</v>
      </c>
      <c r="B209">
        <f>ROUND(bitcoin_futures!D213/bitcoin_futures!B213, 0)</f>
        <v>1750</v>
      </c>
      <c r="C209" s="3">
        <f>B209</f>
        <v>1750</v>
      </c>
      <c r="D209" s="3">
        <f>B209*bitcoin_futures!B213</f>
        <v>66797.5</v>
      </c>
      <c r="E209" s="3">
        <f>'Future Returns'!S209</f>
        <v>33355</v>
      </c>
      <c r="F209" s="3">
        <f>'Future Returns'!S209*F$4</f>
        <v>16677.5</v>
      </c>
      <c r="I209">
        <f>(C209-C208)*bitcoin_futures!B213</f>
        <v>-343.53000000000003</v>
      </c>
      <c r="J209">
        <f>C209*bitcoin_futures!B213</f>
        <v>66797.5</v>
      </c>
      <c r="K209">
        <f t="shared" si="25"/>
        <v>1055.3999999999953</v>
      </c>
      <c r="M209">
        <f>-'Future CF'!Q209</f>
        <v>-1075</v>
      </c>
      <c r="O209">
        <f t="shared" si="24"/>
        <v>116830</v>
      </c>
      <c r="P209">
        <f t="shared" si="26"/>
        <v>-19.600000000004684</v>
      </c>
      <c r="Q209">
        <f t="shared" si="27"/>
        <v>4355.22</v>
      </c>
      <c r="R209">
        <f t="shared" si="28"/>
        <v>-1.6776512881969257E-4</v>
      </c>
      <c r="S209">
        <f>R209-(bitcoin_futures!S213/100/360)</f>
        <v>-3.0082068437524813E-4</v>
      </c>
      <c r="U209">
        <f>-'Future Returns'!Q209+Compare_IBIT_to_BTC!B208</f>
        <v>-2.8198427515641403E-4</v>
      </c>
    </row>
    <row r="210" spans="1:21">
      <c r="A210" t="str">
        <f>bitcoin_futures!A214</f>
        <v>16.10.2024</v>
      </c>
      <c r="B210">
        <f>ROUND(bitcoin_futures!D214/bitcoin_futures!B214, 0)</f>
        <v>1757</v>
      </c>
      <c r="C210">
        <f t="shared" ref="C210:E231" si="29">C$209</f>
        <v>1750</v>
      </c>
      <c r="D210">
        <f t="shared" si="29"/>
        <v>66797.5</v>
      </c>
      <c r="E210">
        <f t="shared" si="29"/>
        <v>33355</v>
      </c>
      <c r="F210">
        <f>'Future Returns'!S210*F$4</f>
        <v>16948.75</v>
      </c>
      <c r="I210">
        <f>(C210-C209)*bitcoin_futures!B214</f>
        <v>0</v>
      </c>
      <c r="J210">
        <f>C210*bitcoin_futures!B214</f>
        <v>67515</v>
      </c>
      <c r="K210">
        <f t="shared" si="25"/>
        <v>717.5</v>
      </c>
      <c r="M210">
        <f>-'Future CF'!Q210</f>
        <v>-705</v>
      </c>
      <c r="O210">
        <f t="shared" si="24"/>
        <v>117818.75</v>
      </c>
      <c r="P210">
        <f t="shared" si="26"/>
        <v>12.5</v>
      </c>
      <c r="Q210">
        <f t="shared" si="27"/>
        <v>271.25</v>
      </c>
      <c r="R210">
        <f t="shared" si="28"/>
        <v>1.0609516736512653E-4</v>
      </c>
      <c r="S210">
        <f>R210-(bitcoin_futures!S214/100/360)</f>
        <v>-2.6682610412651252E-5</v>
      </c>
      <c r="U210">
        <f>-'Future Returns'!Q210+Compare_IBIT_to_BTC!B209</f>
        <v>3.4242298714370727E-4</v>
      </c>
    </row>
    <row r="211" spans="1:21">
      <c r="A211" t="str">
        <f>bitcoin_futures!A215</f>
        <v>17.10.2024</v>
      </c>
      <c r="B211">
        <f>ROUND(bitcoin_futures!D215/bitcoin_futures!B215, 0)</f>
        <v>1758</v>
      </c>
      <c r="C211">
        <f t="shared" si="29"/>
        <v>1750</v>
      </c>
      <c r="D211">
        <f t="shared" si="29"/>
        <v>66797.5</v>
      </c>
      <c r="E211">
        <f t="shared" si="29"/>
        <v>33355</v>
      </c>
      <c r="F211">
        <f>'Future Returns'!S211*F$4</f>
        <v>17125</v>
      </c>
      <c r="I211">
        <f>(C211-C210)*bitcoin_futures!B215</f>
        <v>0</v>
      </c>
      <c r="J211">
        <f>C211*bitcoin_futures!B215</f>
        <v>66587.5</v>
      </c>
      <c r="K211">
        <f t="shared" si="25"/>
        <v>-927.5</v>
      </c>
      <c r="M211">
        <f>-'Future CF'!Q211</f>
        <v>1015</v>
      </c>
      <c r="O211">
        <f t="shared" si="24"/>
        <v>117067.5</v>
      </c>
      <c r="P211">
        <f t="shared" si="26"/>
        <v>87.5</v>
      </c>
      <c r="Q211">
        <f t="shared" si="27"/>
        <v>176.25</v>
      </c>
      <c r="R211">
        <f t="shared" si="28"/>
        <v>7.4743203707262906E-4</v>
      </c>
      <c r="S211">
        <f>R211-(bitcoin_futures!S215/100/360)</f>
        <v>6.1512648151707352E-4</v>
      </c>
      <c r="U211">
        <f>-'Future Returns'!Q211+Compare_IBIT_to_BTC!B210</f>
        <v>1.0798303269724564E-3</v>
      </c>
    </row>
    <row r="212" spans="1:21">
      <c r="A212" t="str">
        <f>bitcoin_futures!A216</f>
        <v>18.10.2024</v>
      </c>
      <c r="B212">
        <f>ROUND(bitcoin_futures!D216/bitcoin_futures!B216, 0)</f>
        <v>1760</v>
      </c>
      <c r="C212">
        <f t="shared" si="29"/>
        <v>1750</v>
      </c>
      <c r="D212">
        <f t="shared" si="29"/>
        <v>66797.5</v>
      </c>
      <c r="E212">
        <f t="shared" si="29"/>
        <v>33355</v>
      </c>
      <c r="F212">
        <f>'Future Returns'!S212*F$4</f>
        <v>16871.25</v>
      </c>
      <c r="I212">
        <f>(C212-C211)*bitcoin_futures!B216</f>
        <v>0</v>
      </c>
      <c r="J212">
        <f>C212*bitcoin_futures!B216</f>
        <v>68372.5</v>
      </c>
      <c r="K212">
        <f t="shared" si="25"/>
        <v>1785</v>
      </c>
      <c r="M212">
        <f>-'Future CF'!Q212</f>
        <v>-1915</v>
      </c>
      <c r="O212">
        <f t="shared" si="24"/>
        <v>118598.75</v>
      </c>
      <c r="P212">
        <f t="shared" si="26"/>
        <v>-130</v>
      </c>
      <c r="Q212">
        <f t="shared" si="27"/>
        <v>-253.75</v>
      </c>
      <c r="R212">
        <f t="shared" si="28"/>
        <v>-1.0961329693609755E-3</v>
      </c>
      <c r="S212">
        <f>R212-(bitcoin_futures!S216/100/360)</f>
        <v>-1.2285774138054198E-3</v>
      </c>
      <c r="U212">
        <f>-'Future Returns'!Q212+Compare_IBIT_to_BTC!B211</f>
        <v>-1.5698431841133439E-3</v>
      </c>
    </row>
    <row r="213" spans="1:21">
      <c r="A213" t="str">
        <f>bitcoin_futures!A217</f>
        <v>21.10.2024</v>
      </c>
      <c r="B213">
        <f>ROUND(bitcoin_futures!D217/bitcoin_futures!B217, 0)</f>
        <v>1752</v>
      </c>
      <c r="C213">
        <f t="shared" si="29"/>
        <v>1750</v>
      </c>
      <c r="D213">
        <f t="shared" si="29"/>
        <v>66797.5</v>
      </c>
      <c r="E213">
        <f t="shared" si="29"/>
        <v>33355</v>
      </c>
      <c r="F213">
        <f>'Future Returns'!S213*F$4</f>
        <v>17350</v>
      </c>
      <c r="I213">
        <f>(C213-C212)*bitcoin_futures!B217</f>
        <v>0</v>
      </c>
      <c r="J213">
        <f>C213*bitcoin_futures!B217</f>
        <v>67497.5</v>
      </c>
      <c r="K213">
        <f t="shared" si="25"/>
        <v>-875</v>
      </c>
      <c r="M213">
        <f>-'Future CF'!Q213</f>
        <v>1015</v>
      </c>
      <c r="O213">
        <f t="shared" si="24"/>
        <v>118202.5</v>
      </c>
      <c r="P213">
        <f t="shared" si="26"/>
        <v>140</v>
      </c>
      <c r="Q213">
        <f t="shared" si="27"/>
        <v>478.75</v>
      </c>
      <c r="R213">
        <f t="shared" si="28"/>
        <v>1.1844081131955754E-3</v>
      </c>
      <c r="S213">
        <f>R213-(bitcoin_futures!S217/100/360)</f>
        <v>1.0519081131955754E-3</v>
      </c>
      <c r="U213">
        <f>-'Future Returns'!Q213+Compare_IBIT_to_BTC!B212</f>
        <v>1.8278173587789291E-3</v>
      </c>
    </row>
    <row r="214" spans="1:21">
      <c r="A214" t="str">
        <f>bitcoin_futures!A218</f>
        <v>22.10.2024</v>
      </c>
      <c r="B214">
        <f>ROUND(bitcoin_futures!D218/bitcoin_futures!B218, 0)</f>
        <v>1757</v>
      </c>
      <c r="C214">
        <f t="shared" si="29"/>
        <v>1750</v>
      </c>
      <c r="D214">
        <f t="shared" si="29"/>
        <v>66797.5</v>
      </c>
      <c r="E214">
        <f t="shared" si="29"/>
        <v>33355</v>
      </c>
      <c r="F214">
        <f>'Future Returns'!S214*F$4</f>
        <v>17096.25</v>
      </c>
      <c r="I214">
        <f>(C214-C213)*bitcoin_futures!B218</f>
        <v>0</v>
      </c>
      <c r="J214">
        <f>C214*bitcoin_futures!B218</f>
        <v>67217.5</v>
      </c>
      <c r="K214">
        <f t="shared" si="25"/>
        <v>-280</v>
      </c>
      <c r="M214">
        <f>-'Future CF'!Q214</f>
        <v>295</v>
      </c>
      <c r="O214">
        <f t="shared" si="24"/>
        <v>117668.75</v>
      </c>
      <c r="P214">
        <f t="shared" si="26"/>
        <v>15</v>
      </c>
      <c r="Q214">
        <f t="shared" si="27"/>
        <v>-253.75</v>
      </c>
      <c r="R214">
        <f t="shared" si="28"/>
        <v>1.2747649652095395E-4</v>
      </c>
      <c r="S214">
        <f>R214-(bitcoin_futures!S218/100/360)</f>
        <v>-4.6068368123793892E-6</v>
      </c>
      <c r="U214">
        <f>-'Future Returns'!Q214+Compare_IBIT_to_BTC!B213</f>
        <v>1.6550971941647636E-4</v>
      </c>
    </row>
    <row r="215" spans="1:21">
      <c r="A215" t="str">
        <f>bitcoin_futures!A219</f>
        <v>23.10.2024</v>
      </c>
      <c r="B215">
        <f>ROUND(bitcoin_futures!D219/bitcoin_futures!B219, 0)</f>
        <v>1749</v>
      </c>
      <c r="C215">
        <f t="shared" si="29"/>
        <v>1750</v>
      </c>
      <c r="D215">
        <f t="shared" si="29"/>
        <v>66797.5</v>
      </c>
      <c r="E215">
        <f t="shared" si="29"/>
        <v>33355</v>
      </c>
      <c r="F215">
        <f>'Future Returns'!S215*F$4</f>
        <v>17022.5</v>
      </c>
      <c r="I215">
        <f>(C215-C214)*bitcoin_futures!B219</f>
        <v>0</v>
      </c>
      <c r="J215">
        <f>C215*bitcoin_futures!B219</f>
        <v>66167.5</v>
      </c>
      <c r="K215">
        <f t="shared" si="25"/>
        <v>-1050</v>
      </c>
      <c r="M215">
        <f>-'Future CF'!Q215</f>
        <v>1165</v>
      </c>
      <c r="O215">
        <f t="shared" si="24"/>
        <v>116545</v>
      </c>
      <c r="P215">
        <f t="shared" si="26"/>
        <v>115</v>
      </c>
      <c r="Q215">
        <f t="shared" si="27"/>
        <v>-73.75</v>
      </c>
      <c r="R215">
        <f t="shared" si="28"/>
        <v>9.8674331803166155E-4</v>
      </c>
      <c r="S215">
        <f>R215-(bitcoin_futures!S219/100/360)</f>
        <v>8.5513220692055045E-4</v>
      </c>
      <c r="U215">
        <f>-'Future Returns'!Q215+Compare_IBIT_to_BTC!B214</f>
        <v>1.4887756908107657E-3</v>
      </c>
    </row>
    <row r="216" spans="1:21">
      <c r="A216" t="str">
        <f>bitcoin_futures!A220</f>
        <v>24.10.2024</v>
      </c>
      <c r="B216">
        <f>ROUND(bitcoin_futures!D220/bitcoin_futures!B220, 0)</f>
        <v>1749</v>
      </c>
      <c r="C216">
        <f t="shared" si="29"/>
        <v>1750</v>
      </c>
      <c r="D216">
        <f t="shared" si="29"/>
        <v>66797.5</v>
      </c>
      <c r="E216">
        <f t="shared" si="29"/>
        <v>33355</v>
      </c>
      <c r="F216">
        <f>'Future Returns'!S216*F$4</f>
        <v>16731.25</v>
      </c>
      <c r="I216">
        <f>(C216-C215)*bitcoin_futures!B220</f>
        <v>0</v>
      </c>
      <c r="J216">
        <f>C216*bitcoin_futures!B220</f>
        <v>68022.5</v>
      </c>
      <c r="K216">
        <f t="shared" si="25"/>
        <v>1855</v>
      </c>
      <c r="M216">
        <f>-'Future CF'!Q216</f>
        <v>-1915</v>
      </c>
      <c r="O216">
        <f t="shared" si="24"/>
        <v>118108.75</v>
      </c>
      <c r="P216">
        <f t="shared" si="26"/>
        <v>-60</v>
      </c>
      <c r="Q216">
        <f t="shared" si="27"/>
        <v>-291.25</v>
      </c>
      <c r="R216">
        <f t="shared" si="28"/>
        <v>-5.0800639241377116E-4</v>
      </c>
      <c r="S216">
        <f>R216-(bitcoin_futures!S220/100/360)</f>
        <v>-6.3992305908043784E-4</v>
      </c>
      <c r="U216">
        <f>-'Future Returns'!Q216+Compare_IBIT_to_BTC!B215</f>
        <v>-5.7920888479925242E-4</v>
      </c>
    </row>
    <row r="217" spans="1:21">
      <c r="A217" t="str">
        <f>bitcoin_futures!A221</f>
        <v>25.10.2024</v>
      </c>
      <c r="B217">
        <f>ROUND(bitcoin_futures!D221/bitcoin_futures!B221, 0)</f>
        <v>1758</v>
      </c>
      <c r="C217">
        <f t="shared" si="29"/>
        <v>1750</v>
      </c>
      <c r="D217">
        <f t="shared" si="29"/>
        <v>66797.5</v>
      </c>
      <c r="E217">
        <f t="shared" si="29"/>
        <v>33355</v>
      </c>
      <c r="F217">
        <f>'Future Returns'!S217*F$4</f>
        <v>17210</v>
      </c>
      <c r="I217">
        <f>(C217-C216)*bitcoin_futures!B221</f>
        <v>0</v>
      </c>
      <c r="J217">
        <f>C217*bitcoin_futures!B221</f>
        <v>66517.5</v>
      </c>
      <c r="K217">
        <f t="shared" si="25"/>
        <v>-1505</v>
      </c>
      <c r="M217">
        <f>-'Future CF'!Q217</f>
        <v>1555</v>
      </c>
      <c r="O217">
        <f t="shared" si="24"/>
        <v>117082.5</v>
      </c>
      <c r="P217">
        <f t="shared" si="26"/>
        <v>50</v>
      </c>
      <c r="Q217">
        <f t="shared" si="27"/>
        <v>478.75</v>
      </c>
      <c r="R217">
        <f t="shared" si="28"/>
        <v>4.2704930284201311E-4</v>
      </c>
      <c r="S217">
        <f>R217-(bitcoin_futures!S221/100/360)</f>
        <v>2.9549374728645757E-4</v>
      </c>
      <c r="U217">
        <f>-'Future Returns'!Q217+Compare_IBIT_to_BTC!B216</f>
        <v>4.6357911403901997E-4</v>
      </c>
    </row>
    <row r="218" spans="1:21">
      <c r="A218" t="str">
        <f>bitcoin_futures!A222</f>
        <v>28.10.2024</v>
      </c>
      <c r="B218">
        <f>ROUND(bitcoin_futures!D222/bitcoin_futures!B222, 0)</f>
        <v>1755</v>
      </c>
      <c r="C218">
        <f t="shared" si="29"/>
        <v>1750</v>
      </c>
      <c r="D218">
        <f t="shared" si="29"/>
        <v>66797.5</v>
      </c>
      <c r="E218">
        <f t="shared" si="29"/>
        <v>33355</v>
      </c>
      <c r="F218">
        <f>'Future Returns'!S218*F$4</f>
        <v>16821.25</v>
      </c>
      <c r="I218">
        <f>(C218-C217)*bitcoin_futures!B222</f>
        <v>0</v>
      </c>
      <c r="J218">
        <f>C218*bitcoin_futures!B222</f>
        <v>69422.5</v>
      </c>
      <c r="K218">
        <f t="shared" si="25"/>
        <v>2905</v>
      </c>
      <c r="M218">
        <f>-'Future CF'!Q218</f>
        <v>-3015</v>
      </c>
      <c r="O218">
        <f t="shared" si="24"/>
        <v>119598.75</v>
      </c>
      <c r="P218">
        <f t="shared" si="26"/>
        <v>-110</v>
      </c>
      <c r="Q218">
        <f t="shared" si="27"/>
        <v>-388.75</v>
      </c>
      <c r="R218">
        <f t="shared" si="28"/>
        <v>-9.1974205416026501E-4</v>
      </c>
      <c r="S218">
        <f>R218-(bitcoin_futures!S222/100/360)</f>
        <v>-1.0515198319380429E-3</v>
      </c>
      <c r="U218">
        <f>-'Future Returns'!Q218+Compare_IBIT_to_BTC!B217</f>
        <v>-1.1366751751614862E-3</v>
      </c>
    </row>
    <row r="219" spans="1:21">
      <c r="A219" t="str">
        <f>bitcoin_futures!A223</f>
        <v>29.10.2024</v>
      </c>
      <c r="B219">
        <f>ROUND(bitcoin_futures!D223/bitcoin_futures!B223, 0)</f>
        <v>1766</v>
      </c>
      <c r="C219">
        <f t="shared" si="29"/>
        <v>1750</v>
      </c>
      <c r="D219">
        <f t="shared" si="29"/>
        <v>66797.5</v>
      </c>
      <c r="E219">
        <f t="shared" si="29"/>
        <v>33355</v>
      </c>
      <c r="F219">
        <f>'Future Returns'!S219*F$4</f>
        <v>17575</v>
      </c>
      <c r="I219">
        <f>(C219-C218)*bitcoin_futures!B223</f>
        <v>0</v>
      </c>
      <c r="J219">
        <f>C219*bitcoin_futures!B223</f>
        <v>72327.5</v>
      </c>
      <c r="K219">
        <f t="shared" si="25"/>
        <v>2905</v>
      </c>
      <c r="M219">
        <f>-'Future CF'!Q219</f>
        <v>-3040</v>
      </c>
      <c r="O219">
        <f t="shared" si="24"/>
        <v>123257.5</v>
      </c>
      <c r="P219">
        <f t="shared" si="26"/>
        <v>-135</v>
      </c>
      <c r="Q219">
        <f t="shared" si="27"/>
        <v>753.75</v>
      </c>
      <c r="R219">
        <f t="shared" si="28"/>
        <v>-1.0952680364278036E-3</v>
      </c>
      <c r="S219">
        <f>R219-(bitcoin_futures!S223/100/360)</f>
        <v>-1.2270458142055814E-3</v>
      </c>
      <c r="U219">
        <f>-'Future Returns'!Q219+Compare_IBIT_to_BTC!B218</f>
        <v>-1.3980201527467387E-3</v>
      </c>
    </row>
    <row r="220" spans="1:21">
      <c r="A220" t="str">
        <f>bitcoin_futures!A224</f>
        <v>30.10.2024</v>
      </c>
      <c r="B220">
        <f>ROUND(bitcoin_futures!D224/bitcoin_futures!B224, 0)</f>
        <v>1759</v>
      </c>
      <c r="C220">
        <f t="shared" si="29"/>
        <v>1750</v>
      </c>
      <c r="D220">
        <f t="shared" si="29"/>
        <v>66797.5</v>
      </c>
      <c r="E220">
        <f t="shared" si="29"/>
        <v>33355</v>
      </c>
      <c r="F220">
        <f>'Future Returns'!S220*F$4</f>
        <v>18335</v>
      </c>
      <c r="I220">
        <f>(C220-C219)*bitcoin_futures!B224</f>
        <v>0</v>
      </c>
      <c r="J220">
        <f>C220*bitcoin_futures!B224</f>
        <v>71540</v>
      </c>
      <c r="K220">
        <f t="shared" si="25"/>
        <v>-787.5</v>
      </c>
      <c r="M220">
        <f>-'Future CF'!Q220</f>
        <v>805</v>
      </c>
      <c r="O220">
        <f t="shared" si="24"/>
        <v>123230</v>
      </c>
      <c r="P220">
        <f t="shared" si="26"/>
        <v>17.5</v>
      </c>
      <c r="Q220">
        <f t="shared" si="27"/>
        <v>760</v>
      </c>
      <c r="R220">
        <f t="shared" si="28"/>
        <v>1.4201087397549297E-4</v>
      </c>
      <c r="S220">
        <f>R220-(bitcoin_futures!S224/100/360)</f>
        <v>1.0260873975492969E-5</v>
      </c>
      <c r="U220">
        <f>-'Future Returns'!Q220+Compare_IBIT_to_BTC!B219</f>
        <v>8.8300047421170647E-5</v>
      </c>
    </row>
    <row r="221" spans="1:21">
      <c r="A221" t="str">
        <f>bitcoin_futures!A225</f>
        <v>31.10.2024</v>
      </c>
      <c r="B221">
        <f>ROUND(bitcoin_futures!D225/bitcoin_futures!B225, 0)</f>
        <v>1770</v>
      </c>
      <c r="C221">
        <f t="shared" si="29"/>
        <v>1750</v>
      </c>
      <c r="D221">
        <f t="shared" si="29"/>
        <v>66797.5</v>
      </c>
      <c r="E221">
        <f t="shared" si="29"/>
        <v>33355</v>
      </c>
      <c r="F221">
        <f>'Future Returns'!S221*F$4</f>
        <v>18133.75</v>
      </c>
      <c r="I221">
        <f>(C221-C220)*bitcoin_futures!B225</f>
        <v>0</v>
      </c>
      <c r="J221">
        <f>C221*bitcoin_futures!B225</f>
        <v>69615</v>
      </c>
      <c r="K221">
        <f t="shared" si="25"/>
        <v>-1925</v>
      </c>
      <c r="M221">
        <f>-'Future CF'!Q221</f>
        <v>2070</v>
      </c>
      <c r="O221">
        <f t="shared" si="24"/>
        <v>121103.75</v>
      </c>
      <c r="P221">
        <f t="shared" si="26"/>
        <v>145</v>
      </c>
      <c r="Q221">
        <f t="shared" si="27"/>
        <v>-201.25</v>
      </c>
      <c r="R221">
        <f t="shared" si="28"/>
        <v>1.197320479341061E-3</v>
      </c>
      <c r="S221">
        <f>R221-(bitcoin_futures!S225/100/360)</f>
        <v>1.0675982571188387E-3</v>
      </c>
      <c r="U221">
        <f>-'Future Returns'!Q221+Compare_IBIT_to_BTC!B220</f>
        <v>1.6299237145384789E-3</v>
      </c>
    </row>
    <row r="222" spans="1:21">
      <c r="A222" t="str">
        <f>bitcoin_futures!A226</f>
        <v>01.11.2024</v>
      </c>
      <c r="B222">
        <f>ROUND(bitcoin_futures!D226/bitcoin_futures!B226, 0)</f>
        <v>1754</v>
      </c>
      <c r="C222">
        <f t="shared" si="29"/>
        <v>1750</v>
      </c>
      <c r="D222">
        <f t="shared" si="29"/>
        <v>66797.5</v>
      </c>
      <c r="E222">
        <f t="shared" si="29"/>
        <v>33355</v>
      </c>
      <c r="F222">
        <f>'Future Returns'!S222*F$4</f>
        <v>17616.25</v>
      </c>
      <c r="I222">
        <f>(C222-C221)*bitcoin_futures!B226</f>
        <v>0</v>
      </c>
      <c r="J222">
        <f>C222*bitcoin_futures!B226</f>
        <v>68897.5</v>
      </c>
      <c r="K222">
        <f t="shared" si="25"/>
        <v>-717.5</v>
      </c>
      <c r="M222">
        <f>-'Future CF'!Q222</f>
        <v>735</v>
      </c>
      <c r="O222">
        <f t="shared" si="24"/>
        <v>119868.75</v>
      </c>
      <c r="P222">
        <f t="shared" si="26"/>
        <v>17.5</v>
      </c>
      <c r="Q222">
        <f t="shared" si="27"/>
        <v>-517.5</v>
      </c>
      <c r="R222">
        <f t="shared" si="28"/>
        <v>1.4599301319151155E-4</v>
      </c>
      <c r="S222">
        <f>R222-(bitcoin_futures!S226/100/360)</f>
        <v>1.702079096928933E-5</v>
      </c>
      <c r="U222">
        <f>-'Future Returns'!Q222+Compare_IBIT_to_BTC!B221</f>
        <v>1.2402350442503041E-4</v>
      </c>
    </row>
    <row r="223" spans="1:21">
      <c r="A223" t="str">
        <f>bitcoin_futures!A227</f>
        <v>04.11.2024</v>
      </c>
      <c r="B223">
        <f>ROUND(bitcoin_futures!D227/bitcoin_futures!B227, 0)</f>
        <v>1766</v>
      </c>
      <c r="C223">
        <f t="shared" si="29"/>
        <v>1750</v>
      </c>
      <c r="D223">
        <f t="shared" si="29"/>
        <v>66797.5</v>
      </c>
      <c r="E223">
        <f t="shared" si="29"/>
        <v>33355</v>
      </c>
      <c r="F223">
        <f>'Future Returns'!S223*F$4</f>
        <v>17432.5</v>
      </c>
      <c r="I223">
        <f>(C223-C222)*bitcoin_futures!B227</f>
        <v>0</v>
      </c>
      <c r="J223">
        <f>C223*bitcoin_futures!B227</f>
        <v>66937.5</v>
      </c>
      <c r="K223">
        <f t="shared" si="25"/>
        <v>-1960</v>
      </c>
      <c r="M223">
        <f>-'Future CF'!Q223</f>
        <v>2050</v>
      </c>
      <c r="O223">
        <f t="shared" si="24"/>
        <v>117725</v>
      </c>
      <c r="P223">
        <f t="shared" si="26"/>
        <v>90</v>
      </c>
      <c r="Q223">
        <f t="shared" si="27"/>
        <v>-183.75</v>
      </c>
      <c r="R223">
        <f t="shared" si="28"/>
        <v>7.644935230409854E-4</v>
      </c>
      <c r="S223">
        <f>R223-(bitcoin_futures!S227/100/360)</f>
        <v>6.3596574526320765E-4</v>
      </c>
      <c r="U223">
        <f>-'Future Returns'!Q223+Compare_IBIT_to_BTC!B222</f>
        <v>9.5105396004574461E-4</v>
      </c>
    </row>
    <row r="224" spans="1:21">
      <c r="A224" t="str">
        <f>bitcoin_futures!A228</f>
        <v>05.11.2024</v>
      </c>
      <c r="B224">
        <f>ROUND(bitcoin_futures!D228/bitcoin_futures!B228, 0)</f>
        <v>1757</v>
      </c>
      <c r="C224">
        <f t="shared" si="29"/>
        <v>1750</v>
      </c>
      <c r="D224">
        <f t="shared" si="29"/>
        <v>66797.5</v>
      </c>
      <c r="E224">
        <f t="shared" si="29"/>
        <v>33355</v>
      </c>
      <c r="F224">
        <f>'Future Returns'!S224*F$4</f>
        <v>16920</v>
      </c>
      <c r="I224">
        <f>(C224-C223)*bitcoin_futures!B228</f>
        <v>0</v>
      </c>
      <c r="J224">
        <f>C224*bitcoin_futures!B228</f>
        <v>69142.5</v>
      </c>
      <c r="K224">
        <f t="shared" si="25"/>
        <v>2205</v>
      </c>
      <c r="M224">
        <f>-'Future CF'!Q224</f>
        <v>-2180</v>
      </c>
      <c r="O224">
        <f t="shared" si="24"/>
        <v>119417.5</v>
      </c>
      <c r="P224">
        <f t="shared" si="26"/>
        <v>25</v>
      </c>
      <c r="Q224">
        <f t="shared" si="27"/>
        <v>-512.5</v>
      </c>
      <c r="R224">
        <f t="shared" si="28"/>
        <v>2.0934955094521323E-4</v>
      </c>
      <c r="S224">
        <f>R224-(bitcoin_futures!S228/100/360)</f>
        <v>8.1432884278546534E-5</v>
      </c>
      <c r="U224">
        <f>-'Future Returns'!Q224+Compare_IBIT_to_BTC!B223</f>
        <v>7.307745793352291E-4</v>
      </c>
    </row>
    <row r="225" spans="1:21">
      <c r="A225" t="str">
        <f>bitcoin_futures!A229</f>
        <v>06.11.2024</v>
      </c>
      <c r="B225">
        <f>ROUND(bitcoin_futures!D229/bitcoin_futures!B229, 0)</f>
        <v>1750</v>
      </c>
      <c r="C225">
        <f t="shared" si="29"/>
        <v>1750</v>
      </c>
      <c r="D225">
        <f t="shared" si="29"/>
        <v>66797.5</v>
      </c>
      <c r="E225">
        <f t="shared" si="29"/>
        <v>33355</v>
      </c>
      <c r="F225">
        <f>'Future Returns'!S225*F$4</f>
        <v>17465</v>
      </c>
      <c r="I225">
        <f>(C225-C224)*bitcoin_futures!B229</f>
        <v>0</v>
      </c>
      <c r="J225">
        <f>C225*bitcoin_futures!B229</f>
        <v>75950</v>
      </c>
      <c r="K225">
        <f t="shared" si="25"/>
        <v>6807.5</v>
      </c>
      <c r="M225">
        <f>-'Future CF'!Q225</f>
        <v>-7015</v>
      </c>
      <c r="O225">
        <f t="shared" si="24"/>
        <v>126770</v>
      </c>
      <c r="P225">
        <f t="shared" si="26"/>
        <v>-207.5</v>
      </c>
      <c r="Q225">
        <f t="shared" si="27"/>
        <v>545</v>
      </c>
      <c r="R225">
        <f t="shared" si="28"/>
        <v>-1.6368225920959218E-3</v>
      </c>
      <c r="S225">
        <f>R225-(bitcoin_futures!S229/100/360)</f>
        <v>-1.7637670365403663E-3</v>
      </c>
      <c r="U225">
        <f>-'Future Returns'!Q225+Compare_IBIT_to_BTC!B224</f>
        <v>-1.9590288796126204E-3</v>
      </c>
    </row>
    <row r="226" spans="1:21">
      <c r="A226" t="str">
        <f>bitcoin_futures!A230</f>
        <v>07.11.2024</v>
      </c>
      <c r="B226">
        <f>ROUND(bitcoin_futures!D230/bitcoin_futures!B230, 0)</f>
        <v>1758</v>
      </c>
      <c r="C226">
        <f t="shared" si="29"/>
        <v>1750</v>
      </c>
      <c r="D226">
        <f t="shared" si="29"/>
        <v>66797.5</v>
      </c>
      <c r="E226">
        <f t="shared" si="29"/>
        <v>33355</v>
      </c>
      <c r="F226">
        <f>'Future Returns'!S226*F$4</f>
        <v>19218.75</v>
      </c>
      <c r="I226">
        <f>(C226-C225)*bitcoin_futures!B230</f>
        <v>0</v>
      </c>
      <c r="J226">
        <f>C226*bitcoin_futures!B230</f>
        <v>76300</v>
      </c>
      <c r="K226">
        <f t="shared" si="25"/>
        <v>350</v>
      </c>
      <c r="M226">
        <f>-'Future CF'!Q226</f>
        <v>-305</v>
      </c>
      <c r="O226">
        <f t="shared" si="24"/>
        <v>128873.75</v>
      </c>
      <c r="P226">
        <f t="shared" si="26"/>
        <v>45</v>
      </c>
      <c r="Q226">
        <f t="shared" si="27"/>
        <v>1753.75</v>
      </c>
      <c r="R226">
        <f t="shared" si="28"/>
        <v>3.4917894450964607E-4</v>
      </c>
      <c r="S226">
        <f>R226-(bitcoin_futures!S230/100/360)</f>
        <v>2.223733889540905E-4</v>
      </c>
      <c r="U226">
        <f>-'Future Returns'!Q226+Compare_IBIT_to_BTC!B225</f>
        <v>6.4081525607889364E-4</v>
      </c>
    </row>
    <row r="227" spans="1:21">
      <c r="A227" t="str">
        <f>bitcoin_futures!A231</f>
        <v>08.11.2024</v>
      </c>
      <c r="B227">
        <f>ROUND(bitcoin_futures!D231/bitcoin_futures!B231, 0)</f>
        <v>1757</v>
      </c>
      <c r="C227">
        <f t="shared" si="29"/>
        <v>1750</v>
      </c>
      <c r="D227">
        <f t="shared" si="29"/>
        <v>66797.5</v>
      </c>
      <c r="E227">
        <f t="shared" si="29"/>
        <v>33355</v>
      </c>
      <c r="F227">
        <f>'Future Returns'!S227*F$4</f>
        <v>19295</v>
      </c>
      <c r="I227">
        <f>(C227-C226)*bitcoin_futures!B231</f>
        <v>0</v>
      </c>
      <c r="J227">
        <f>C227*bitcoin_futures!B231</f>
        <v>76457.5</v>
      </c>
      <c r="K227">
        <f t="shared" si="25"/>
        <v>157.5</v>
      </c>
      <c r="M227">
        <f>-'Future CF'!Q227</f>
        <v>-180</v>
      </c>
      <c r="O227">
        <f t="shared" si="24"/>
        <v>129107.5</v>
      </c>
      <c r="P227">
        <f t="shared" si="26"/>
        <v>-22.5</v>
      </c>
      <c r="Q227">
        <f t="shared" si="27"/>
        <v>76.25</v>
      </c>
      <c r="R227">
        <f t="shared" si="28"/>
        <v>-1.7427337683713186E-4</v>
      </c>
      <c r="S227">
        <f>R227-(bitcoin_futures!S231/100/360)</f>
        <v>-3.0169004350379851E-4</v>
      </c>
      <c r="U227">
        <f>-'Future Returns'!Q227+Compare_IBIT_to_BTC!B226</f>
        <v>-2.6799023372037645E-4</v>
      </c>
    </row>
    <row r="228" spans="1:21">
      <c r="A228" t="str">
        <f>bitcoin_futures!A232</f>
        <v>11.11.2024</v>
      </c>
      <c r="B228">
        <f>ROUND(bitcoin_futures!D232/bitcoin_futures!B232, 0)</f>
        <v>1756</v>
      </c>
      <c r="C228">
        <f t="shared" si="29"/>
        <v>1750</v>
      </c>
      <c r="D228">
        <f t="shared" si="29"/>
        <v>66797.5</v>
      </c>
      <c r="E228">
        <f t="shared" si="29"/>
        <v>33355</v>
      </c>
      <c r="F228">
        <f>'Future Returns'!S228*F$4</f>
        <v>19340</v>
      </c>
      <c r="I228">
        <f>(C228-C227)*bitcoin_futures!B232</f>
        <v>0</v>
      </c>
      <c r="J228">
        <f>C228*bitcoin_futures!B232</f>
        <v>86747.5</v>
      </c>
      <c r="K228">
        <f t="shared" si="25"/>
        <v>10290</v>
      </c>
      <c r="M228">
        <f>-'Future CF'!Q228</f>
        <v>-10375</v>
      </c>
      <c r="O228">
        <f t="shared" si="24"/>
        <v>139442.5</v>
      </c>
      <c r="P228">
        <f t="shared" si="26"/>
        <v>-85</v>
      </c>
      <c r="Q228">
        <f t="shared" si="27"/>
        <v>45</v>
      </c>
      <c r="R228">
        <f t="shared" si="28"/>
        <v>-6.0957025297165494E-4</v>
      </c>
      <c r="S228">
        <f>R228-(bitcoin_futures!S232/100/360)</f>
        <v>-7.3698691963832157E-4</v>
      </c>
      <c r="U228">
        <f>-'Future Returns'!Q228+Compare_IBIT_to_BTC!B227</f>
        <v>4.7133631397108799E-4</v>
      </c>
    </row>
    <row r="229" spans="1:21">
      <c r="A229" t="str">
        <f>bitcoin_futures!A233</f>
        <v>12.11.2024</v>
      </c>
      <c r="B229">
        <f>ROUND(bitcoin_futures!D233/bitcoin_futures!B233, 0)</f>
        <v>1754</v>
      </c>
      <c r="C229">
        <f t="shared" si="29"/>
        <v>1750</v>
      </c>
      <c r="D229">
        <f t="shared" si="29"/>
        <v>66797.5</v>
      </c>
      <c r="E229">
        <f t="shared" si="29"/>
        <v>33355</v>
      </c>
      <c r="F229">
        <f>'Future Returns'!S229*F$4</f>
        <v>21933.75</v>
      </c>
      <c r="I229">
        <f>(C229-C228)*bitcoin_futures!B233</f>
        <v>0</v>
      </c>
      <c r="J229">
        <f>C229*bitcoin_futures!B233</f>
        <v>89337.5</v>
      </c>
      <c r="K229">
        <f t="shared" si="25"/>
        <v>2590</v>
      </c>
      <c r="M229">
        <f>-'Future CF'!Q229</f>
        <v>-2355</v>
      </c>
      <c r="O229">
        <f t="shared" si="24"/>
        <v>144626.25</v>
      </c>
      <c r="P229">
        <f t="shared" si="26"/>
        <v>235</v>
      </c>
      <c r="Q229">
        <f t="shared" si="27"/>
        <v>2593.75</v>
      </c>
      <c r="R229">
        <f t="shared" si="28"/>
        <v>1.6248779180819525E-3</v>
      </c>
      <c r="S229">
        <f>R229-(bitcoin_futures!S233/100/360)</f>
        <v>1.4975445847486193E-3</v>
      </c>
      <c r="U229">
        <f>-'Future Returns'!Q229+Compare_IBIT_to_BTC!B228</f>
        <v>3.0145729595257159E-3</v>
      </c>
    </row>
    <row r="230" spans="1:21">
      <c r="A230" t="str">
        <f>bitcoin_futures!A234</f>
        <v>13.11.2024</v>
      </c>
      <c r="B230">
        <f>ROUND(bitcoin_futures!D234/bitcoin_futures!B234, 0)</f>
        <v>1775</v>
      </c>
      <c r="C230">
        <f t="shared" si="29"/>
        <v>1750</v>
      </c>
      <c r="D230">
        <f t="shared" si="29"/>
        <v>66797.5</v>
      </c>
      <c r="E230">
        <f t="shared" si="29"/>
        <v>33355</v>
      </c>
      <c r="F230">
        <f>'Future Returns'!S230*F$4</f>
        <v>22522.5</v>
      </c>
      <c r="I230">
        <f>(C230-C229)*bitcoin_futures!B234</f>
        <v>0</v>
      </c>
      <c r="J230">
        <f>C230*bitcoin_futures!B234</f>
        <v>89320</v>
      </c>
      <c r="K230">
        <f t="shared" si="25"/>
        <v>-17.5</v>
      </c>
      <c r="M230">
        <f>-'Future CF'!Q230</f>
        <v>-165</v>
      </c>
      <c r="O230">
        <f t="shared" si="24"/>
        <v>145197.5</v>
      </c>
      <c r="P230">
        <f t="shared" si="26"/>
        <v>-182.5</v>
      </c>
      <c r="Q230">
        <f t="shared" si="27"/>
        <v>588.75</v>
      </c>
      <c r="R230">
        <f t="shared" si="28"/>
        <v>-1.2569086933314968E-3</v>
      </c>
      <c r="S230">
        <f>R230-(bitcoin_futures!S234/100/360)</f>
        <v>-1.3840198044426078E-3</v>
      </c>
      <c r="U230">
        <f>-'Future Returns'!Q230+Compare_IBIT_to_BTC!B229</f>
        <v>-2.0273882173979726E-3</v>
      </c>
    </row>
    <row r="231" spans="1:21">
      <c r="A231" t="str">
        <f>bitcoin_futures!A235</f>
        <v>14.11.2024</v>
      </c>
      <c r="B231">
        <f>ROUND(bitcoin_futures!D235/bitcoin_futures!B235, 0)</f>
        <v>1775</v>
      </c>
      <c r="C231">
        <f t="shared" si="29"/>
        <v>1750</v>
      </c>
      <c r="D231">
        <f t="shared" si="29"/>
        <v>66797.5</v>
      </c>
      <c r="E231">
        <f t="shared" si="29"/>
        <v>33355</v>
      </c>
      <c r="F231">
        <f>'Future Returns'!S231*F$4</f>
        <v>22563.75</v>
      </c>
      <c r="I231">
        <f>(C231-C230)*bitcoin_futures!B235</f>
        <v>0</v>
      </c>
      <c r="J231">
        <f>C231*bitcoin_futures!B235</f>
        <v>87027.5</v>
      </c>
      <c r="K231">
        <f t="shared" si="25"/>
        <v>-2292.5</v>
      </c>
      <c r="M231">
        <f>-'Future CF'!Q231</f>
        <v>2335</v>
      </c>
      <c r="O231">
        <f t="shared" si="24"/>
        <v>142946.25</v>
      </c>
      <c r="P231">
        <f t="shared" si="26"/>
        <v>42.5</v>
      </c>
      <c r="Q231">
        <f t="shared" si="27"/>
        <v>41.25</v>
      </c>
      <c r="R231">
        <f t="shared" si="28"/>
        <v>2.973145500494067E-4</v>
      </c>
      <c r="S231">
        <f>R231-(bitcoin_futures!S235/100/360)</f>
        <v>1.7056455004940671E-4</v>
      </c>
      <c r="U231">
        <f>-'Future Returns'!Q231+Compare_IBIT_to_BTC!B230</f>
        <v>2.0499867234402211E-4</v>
      </c>
    </row>
    <row r="232" spans="1:21" s="3" customFormat="1">
      <c r="A232" s="3" t="str">
        <f>bitcoin_futures!A236</f>
        <v>15.11.2024</v>
      </c>
      <c r="B232">
        <f>ROUND(bitcoin_futures!D236/bitcoin_futures!B236, 0)</f>
        <v>1746</v>
      </c>
      <c r="C232" s="3">
        <f>B232</f>
        <v>1746</v>
      </c>
      <c r="D232" s="3">
        <f>B232*bitcoin_futures!B236</f>
        <v>91018.98000000001</v>
      </c>
      <c r="E232" s="3">
        <f>'Future Returns'!S232</f>
        <v>44340</v>
      </c>
      <c r="F232" s="3">
        <f>'Future Returns'!S232*F$4</f>
        <v>22170</v>
      </c>
      <c r="I232">
        <f>(C232-C231)*bitcoin_futures!B236</f>
        <v>-208.52</v>
      </c>
      <c r="J232">
        <f>C232*bitcoin_futures!B236</f>
        <v>91018.98000000001</v>
      </c>
      <c r="K232">
        <f t="shared" si="25"/>
        <v>4200.0000000000109</v>
      </c>
      <c r="M232">
        <f>-'Future CF'!Q232</f>
        <v>-4065</v>
      </c>
      <c r="O232">
        <f t="shared" si="24"/>
        <v>157528.98000000001</v>
      </c>
      <c r="P232">
        <f t="shared" si="26"/>
        <v>135.00000000001091</v>
      </c>
      <c r="Q232">
        <f t="shared" si="27"/>
        <v>10382.73</v>
      </c>
      <c r="R232">
        <f t="shared" si="28"/>
        <v>8.5698517187130202E-4</v>
      </c>
      <c r="S232">
        <f>R232-(bitcoin_futures!S236/100/360)</f>
        <v>7.3015183853796873E-4</v>
      </c>
      <c r="U232">
        <f>-'Future Returns'!Q232+Compare_IBIT_to_BTC!B231</f>
        <v>2.0253934485531463E-3</v>
      </c>
    </row>
    <row r="233" spans="1:21">
      <c r="A233" t="str">
        <f>bitcoin_futures!A237</f>
        <v>18.11.2024</v>
      </c>
      <c r="B233">
        <f>ROUND(bitcoin_futures!D237/bitcoin_futures!B237, 0)</f>
        <v>1752</v>
      </c>
      <c r="C233">
        <f t="shared" ref="C233:E251" si="30">C$232</f>
        <v>1746</v>
      </c>
      <c r="D233">
        <f t="shared" si="30"/>
        <v>91018.98000000001</v>
      </c>
      <c r="E233">
        <f t="shared" si="30"/>
        <v>44340</v>
      </c>
      <c r="F233">
        <f>'Future Returns'!S233*F$4</f>
        <v>23193.75</v>
      </c>
      <c r="I233">
        <f>(C233-C232)*bitcoin_futures!B237</f>
        <v>0</v>
      </c>
      <c r="J233">
        <f>C233*bitcoin_futures!B237</f>
        <v>91018.98000000001</v>
      </c>
      <c r="K233">
        <f t="shared" si="25"/>
        <v>0</v>
      </c>
      <c r="M233">
        <f>-'Future CF'!Q233</f>
        <v>-80</v>
      </c>
      <c r="O233">
        <f t="shared" si="24"/>
        <v>158552.73000000001</v>
      </c>
      <c r="P233">
        <f t="shared" si="26"/>
        <v>-80</v>
      </c>
      <c r="Q233">
        <f t="shared" si="27"/>
        <v>1023.75</v>
      </c>
      <c r="R233">
        <f t="shared" si="28"/>
        <v>-5.045640021461629E-4</v>
      </c>
      <c r="S233">
        <f>R233-(bitcoin_futures!S237/100/360)</f>
        <v>-6.3195289103505181E-4</v>
      </c>
      <c r="U233">
        <f>-'Future Returns'!Q233+Compare_IBIT_to_BTC!B232</f>
        <v>-8.6230126650498518E-4</v>
      </c>
    </row>
    <row r="234" spans="1:21">
      <c r="A234" t="str">
        <f>bitcoin_futures!A238</f>
        <v>19.11.2024</v>
      </c>
      <c r="B234">
        <f>ROUND(bitcoin_futures!D238/bitcoin_futures!B238, 0)</f>
        <v>1767</v>
      </c>
      <c r="C234">
        <f t="shared" si="30"/>
        <v>1746</v>
      </c>
      <c r="D234">
        <f t="shared" si="30"/>
        <v>91018.98000000001</v>
      </c>
      <c r="E234">
        <f t="shared" si="30"/>
        <v>44340</v>
      </c>
      <c r="F234">
        <f>'Future Returns'!S234*F$4</f>
        <v>23213.75</v>
      </c>
      <c r="I234">
        <f>(C234-C233)*bitcoin_futures!B238</f>
        <v>0</v>
      </c>
      <c r="J234">
        <f>C234*bitcoin_futures!B238</f>
        <v>92014.200000000012</v>
      </c>
      <c r="K234">
        <f t="shared" si="25"/>
        <v>995.22000000000116</v>
      </c>
      <c r="M234">
        <f>-'Future CF'!Q234</f>
        <v>-1055</v>
      </c>
      <c r="O234">
        <f t="shared" si="24"/>
        <v>159567.95000000001</v>
      </c>
      <c r="P234">
        <f t="shared" si="26"/>
        <v>-59.779999999998836</v>
      </c>
      <c r="Q234">
        <f t="shared" si="27"/>
        <v>20</v>
      </c>
      <c r="R234">
        <f t="shared" si="28"/>
        <v>-3.7463663599111749E-4</v>
      </c>
      <c r="S234">
        <f>R234-(bitcoin_futures!S238/100/360)</f>
        <v>-5.0130330265778418E-4</v>
      </c>
      <c r="U234">
        <f>-'Future Returns'!Q234+Compare_IBIT_to_BTC!B233</f>
        <v>-4.2759770278515304E-4</v>
      </c>
    </row>
    <row r="235" spans="1:21">
      <c r="A235" t="str">
        <f>bitcoin_futures!A239</f>
        <v>20.11.2024</v>
      </c>
      <c r="B235">
        <f>ROUND(bitcoin_futures!D239/bitcoin_futures!B239, 0)</f>
        <v>1756</v>
      </c>
      <c r="C235">
        <f t="shared" si="30"/>
        <v>1746</v>
      </c>
      <c r="D235">
        <f t="shared" si="30"/>
        <v>91018.98000000001</v>
      </c>
      <c r="E235">
        <f t="shared" si="30"/>
        <v>44340</v>
      </c>
      <c r="F235">
        <f>'Future Returns'!S235*F$4</f>
        <v>23477.5</v>
      </c>
      <c r="I235">
        <f>(C235-C234)*bitcoin_futures!B239</f>
        <v>0</v>
      </c>
      <c r="J235">
        <f>C235*bitcoin_futures!B239</f>
        <v>93795.12</v>
      </c>
      <c r="K235">
        <f t="shared" si="25"/>
        <v>1780.9199999999837</v>
      </c>
      <c r="M235">
        <f>-'Future CF'!Q235</f>
        <v>-1720</v>
      </c>
      <c r="O235">
        <f t="shared" si="24"/>
        <v>161612.62</v>
      </c>
      <c r="P235">
        <f t="shared" si="26"/>
        <v>60.919999999983702</v>
      </c>
      <c r="Q235">
        <f t="shared" si="27"/>
        <v>263.75</v>
      </c>
      <c r="R235">
        <f t="shared" si="28"/>
        <v>3.7695076040462498E-4</v>
      </c>
      <c r="S235">
        <f>R235-(bitcoin_futures!S239/100/360)</f>
        <v>2.4995076040462499E-4</v>
      </c>
      <c r="U235">
        <f>-'Future Returns'!Q235+Compare_IBIT_to_BTC!B234</f>
        <v>1.039430339961657E-3</v>
      </c>
    </row>
    <row r="236" spans="1:21">
      <c r="A236" t="str">
        <f>bitcoin_futures!A240</f>
        <v>21.11.2024</v>
      </c>
      <c r="B236">
        <f>ROUND(bitcoin_futures!D240/bitcoin_futures!B240, 0)</f>
        <v>1759</v>
      </c>
      <c r="C236">
        <f t="shared" si="30"/>
        <v>1746</v>
      </c>
      <c r="D236">
        <f t="shared" si="30"/>
        <v>91018.98000000001</v>
      </c>
      <c r="E236">
        <f t="shared" si="30"/>
        <v>44340</v>
      </c>
      <c r="F236">
        <f>'Future Returns'!S236*F$4</f>
        <v>23907.5</v>
      </c>
      <c r="I236">
        <f>(C236-C235)*bitcoin_futures!B240</f>
        <v>0</v>
      </c>
      <c r="J236">
        <f>C236*bitcoin_futures!B240</f>
        <v>97601.4</v>
      </c>
      <c r="K236">
        <f t="shared" si="25"/>
        <v>3806.2799999999988</v>
      </c>
      <c r="M236">
        <f>-'Future CF'!Q236</f>
        <v>-4070</v>
      </c>
      <c r="O236">
        <f t="shared" si="24"/>
        <v>165848.9</v>
      </c>
      <c r="P236">
        <f t="shared" si="26"/>
        <v>-263.72000000000116</v>
      </c>
      <c r="Q236">
        <f t="shared" si="27"/>
        <v>430</v>
      </c>
      <c r="R236">
        <f t="shared" si="28"/>
        <v>-1.5901220930618241E-3</v>
      </c>
      <c r="S236">
        <f>R236-(bitcoin_futures!S240/100/360)</f>
        <v>-1.717510981950713E-3</v>
      </c>
      <c r="U236">
        <f>-'Future Returns'!Q236+Compare_IBIT_to_BTC!B235</f>
        <v>-1.9790768730530914E-3</v>
      </c>
    </row>
    <row r="237" spans="1:21">
      <c r="A237" t="str">
        <f>bitcoin_futures!A241</f>
        <v>22.11.2024</v>
      </c>
      <c r="B237">
        <f>ROUND(bitcoin_futures!D241/bitcoin_futures!B241, 0)</f>
        <v>1759</v>
      </c>
      <c r="C237">
        <f t="shared" si="30"/>
        <v>1746</v>
      </c>
      <c r="D237">
        <f t="shared" si="30"/>
        <v>91018.98000000001</v>
      </c>
      <c r="E237">
        <f t="shared" si="30"/>
        <v>44340</v>
      </c>
      <c r="F237">
        <f>'Future Returns'!S237*F$4</f>
        <v>24925</v>
      </c>
      <c r="I237">
        <f>(C237-C236)*bitcoin_futures!B241</f>
        <v>0</v>
      </c>
      <c r="J237">
        <f>C237*bitcoin_futures!B241</f>
        <v>98631.540000000008</v>
      </c>
      <c r="K237">
        <f t="shared" si="25"/>
        <v>1030.140000000014</v>
      </c>
      <c r="M237">
        <f>-'Future CF'!Q237</f>
        <v>-800</v>
      </c>
      <c r="O237">
        <f t="shared" si="24"/>
        <v>167896.54</v>
      </c>
      <c r="P237">
        <f t="shared" si="26"/>
        <v>230.14000000001397</v>
      </c>
      <c r="Q237">
        <f t="shared" si="27"/>
        <v>1017.5</v>
      </c>
      <c r="R237">
        <f t="shared" si="28"/>
        <v>1.3707250905826526E-3</v>
      </c>
      <c r="S237">
        <f>R237-(bitcoin_futures!S241/100/360)</f>
        <v>1.2433917572493194E-3</v>
      </c>
      <c r="U237">
        <f>-'Future Returns'!Q237+Compare_IBIT_to_BTC!B236</f>
        <v>2.5304895007025267E-3</v>
      </c>
    </row>
    <row r="238" spans="1:21">
      <c r="A238" t="str">
        <f>bitcoin_futures!A242</f>
        <v>25.11.2024</v>
      </c>
      <c r="B238">
        <f>ROUND(bitcoin_futures!D242/bitcoin_futures!B242, 0)</f>
        <v>1757</v>
      </c>
      <c r="C238">
        <f t="shared" si="30"/>
        <v>1746</v>
      </c>
      <c r="D238">
        <f t="shared" si="30"/>
        <v>91018.98000000001</v>
      </c>
      <c r="E238">
        <f t="shared" si="30"/>
        <v>44340</v>
      </c>
      <c r="F238">
        <f>'Future Returns'!S238*F$4</f>
        <v>25125</v>
      </c>
      <c r="I238">
        <f>(C238-C237)*bitcoin_futures!B242</f>
        <v>0</v>
      </c>
      <c r="J238">
        <f>C238*bitcoin_futures!B242</f>
        <v>94318.92</v>
      </c>
      <c r="K238">
        <f t="shared" si="25"/>
        <v>-4312.6200000000099</v>
      </c>
      <c r="M238">
        <f>-'Future CF'!Q238</f>
        <v>4615</v>
      </c>
      <c r="O238">
        <f t="shared" si="24"/>
        <v>163783.91999999998</v>
      </c>
      <c r="P238">
        <f t="shared" si="26"/>
        <v>302.3799999999901</v>
      </c>
      <c r="Q238">
        <f t="shared" si="27"/>
        <v>199.99999999998545</v>
      </c>
      <c r="R238">
        <f t="shared" si="28"/>
        <v>1.8462129859878195E-3</v>
      </c>
      <c r="S238">
        <f>R238-(bitcoin_futures!S242/100/360)</f>
        <v>1.7175740970989306E-3</v>
      </c>
      <c r="U238">
        <f>-'Future Returns'!Q238+Compare_IBIT_to_BTC!B237</f>
        <v>2.195844991716954E-3</v>
      </c>
    </row>
    <row r="239" spans="1:21">
      <c r="A239" t="str">
        <f>bitcoin_futures!A243</f>
        <v>26.11.2024</v>
      </c>
      <c r="B239">
        <f>ROUND(bitcoin_futures!D243/bitcoin_futures!B243, 0)</f>
        <v>1766</v>
      </c>
      <c r="C239">
        <f t="shared" si="30"/>
        <v>1746</v>
      </c>
      <c r="D239">
        <f t="shared" si="30"/>
        <v>91018.98000000001</v>
      </c>
      <c r="E239">
        <f t="shared" si="30"/>
        <v>44340</v>
      </c>
      <c r="F239">
        <f>'Future Returns'!S239*F$4</f>
        <v>23971.25</v>
      </c>
      <c r="I239">
        <f>(C239-C238)*bitcoin_futures!B243</f>
        <v>0</v>
      </c>
      <c r="J239">
        <f>C239*bitcoin_futures!B243</f>
        <v>90268.200000000012</v>
      </c>
      <c r="K239">
        <f t="shared" si="25"/>
        <v>-4050.7199999999866</v>
      </c>
      <c r="M239">
        <f>-'Future CF'!Q239</f>
        <v>3955</v>
      </c>
      <c r="O239">
        <f t="shared" si="24"/>
        <v>158579.45000000001</v>
      </c>
      <c r="P239">
        <f t="shared" si="26"/>
        <v>-95.719999999986612</v>
      </c>
      <c r="Q239">
        <f t="shared" si="27"/>
        <v>-1153.7499999999854</v>
      </c>
      <c r="R239">
        <f t="shared" si="28"/>
        <v>-6.0360910571947751E-4</v>
      </c>
      <c r="S239">
        <f>R239-(bitcoin_futures!S243/100/360)</f>
        <v>-7.3235910571947747E-4</v>
      </c>
      <c r="U239">
        <f>-'Future Returns'!Q239+Compare_IBIT_to_BTC!B238</f>
        <v>-1.6997291179191507E-3</v>
      </c>
    </row>
    <row r="240" spans="1:21">
      <c r="A240" t="str">
        <f>bitcoin_futures!A244</f>
        <v>27.11.2024</v>
      </c>
      <c r="B240">
        <f>ROUND(bitcoin_futures!D244/bitcoin_futures!B244, 0)</f>
        <v>1762</v>
      </c>
      <c r="C240">
        <f t="shared" si="30"/>
        <v>1746</v>
      </c>
      <c r="D240">
        <f t="shared" si="30"/>
        <v>91018.98000000001</v>
      </c>
      <c r="E240">
        <f t="shared" si="30"/>
        <v>44340</v>
      </c>
      <c r="F240">
        <f>'Future Returns'!S240*F$4</f>
        <v>22982.5</v>
      </c>
      <c r="I240">
        <f>(C240-C239)*bitcoin_futures!B244</f>
        <v>0</v>
      </c>
      <c r="J240">
        <f>C240*bitcoin_futures!B244</f>
        <v>96082.38</v>
      </c>
      <c r="K240">
        <f t="shared" si="25"/>
        <v>5814.179999999993</v>
      </c>
      <c r="M240">
        <f>-'Future CF'!Q240</f>
        <v>-6015</v>
      </c>
      <c r="O240">
        <f t="shared" si="24"/>
        <v>163404.88</v>
      </c>
      <c r="P240">
        <f t="shared" si="26"/>
        <v>-200.82000000000698</v>
      </c>
      <c r="Q240">
        <f t="shared" si="27"/>
        <v>-988.75</v>
      </c>
      <c r="R240">
        <f t="shared" si="28"/>
        <v>-1.22897186424302E-3</v>
      </c>
      <c r="S240">
        <f>R240-(bitcoin_futures!S244/100/360)</f>
        <v>-1.357832975354131E-3</v>
      </c>
      <c r="U240">
        <f>-'Future Returns'!Q240+Compare_IBIT_to_BTC!B239</f>
        <v>-1.0201606175416489E-3</v>
      </c>
    </row>
    <row r="241" spans="1:21">
      <c r="A241" t="str">
        <f>bitcoin_futures!A245</f>
        <v>28.11.2024</v>
      </c>
      <c r="B241">
        <f>ROUND(bitcoin_futures!D245/bitcoin_futures!B245, 0)</f>
        <v>1725</v>
      </c>
      <c r="C241">
        <f t="shared" si="30"/>
        <v>1746</v>
      </c>
      <c r="D241">
        <f t="shared" si="30"/>
        <v>91018.98000000001</v>
      </c>
      <c r="E241">
        <f t="shared" si="30"/>
        <v>44340</v>
      </c>
      <c r="F241">
        <f>'Future Returns'!S241*F$4</f>
        <v>24486.25</v>
      </c>
      <c r="I241">
        <f>(C241-C240)*bitcoin_futures!B245</f>
        <v>0</v>
      </c>
      <c r="J241">
        <f>C241*bitcoin_futures!B245</f>
        <v>96082.38</v>
      </c>
      <c r="K241">
        <f t="shared" si="25"/>
        <v>0</v>
      </c>
      <c r="M241">
        <f>-'Future CF'!Q241</f>
        <v>0</v>
      </c>
      <c r="O241">
        <f t="shared" si="24"/>
        <v>164908.63</v>
      </c>
      <c r="P241">
        <f t="shared" si="26"/>
        <v>0</v>
      </c>
      <c r="Q241">
        <f t="shared" si="27"/>
        <v>1503.75</v>
      </c>
      <c r="R241">
        <f t="shared" si="28"/>
        <v>0</v>
      </c>
      <c r="S241">
        <f>R241-(bitcoin_futures!S245/100/360)</f>
        <v>-1.2852777777777778E-4</v>
      </c>
      <c r="U241">
        <f>-'Future Returns'!Q241+Compare_IBIT_to_BTC!B240</f>
        <v>0</v>
      </c>
    </row>
    <row r="242" spans="1:21">
      <c r="A242" t="str">
        <f>bitcoin_futures!A246</f>
        <v>29.11.2024</v>
      </c>
      <c r="B242">
        <f>ROUND(bitcoin_futures!D246/bitcoin_futures!B246, 0)</f>
        <v>1766</v>
      </c>
      <c r="C242">
        <f t="shared" si="30"/>
        <v>1746</v>
      </c>
      <c r="D242">
        <f t="shared" si="30"/>
        <v>91018.98000000001</v>
      </c>
      <c r="E242">
        <f t="shared" si="30"/>
        <v>44340</v>
      </c>
      <c r="F242">
        <f>'Future Returns'!S242*F$4</f>
        <v>24486.25</v>
      </c>
      <c r="I242">
        <f>(C242-C241)*bitcoin_futures!B246</f>
        <v>0</v>
      </c>
      <c r="J242">
        <f>C242*bitcoin_futures!B246</f>
        <v>96396.66</v>
      </c>
      <c r="K242">
        <f t="shared" si="25"/>
        <v>314.27999999999884</v>
      </c>
      <c r="M242">
        <f>-'Future CF'!Q242</f>
        <v>-420</v>
      </c>
      <c r="O242">
        <f t="shared" si="24"/>
        <v>165222.91</v>
      </c>
      <c r="P242">
        <f t="shared" si="26"/>
        <v>-105.72000000000116</v>
      </c>
      <c r="Q242">
        <f t="shared" si="27"/>
        <v>0</v>
      </c>
      <c r="R242">
        <f t="shared" si="28"/>
        <v>-6.3986283742370335E-4</v>
      </c>
      <c r="S242">
        <f>R242-(bitcoin_futures!S246/100/360)</f>
        <v>-7.6808505964592552E-4</v>
      </c>
      <c r="U242">
        <f>-'Future Returns'!Q242+Compare_IBIT_to_BTC!B241</f>
        <v>-1.0171777622362019E-3</v>
      </c>
    </row>
    <row r="243" spans="1:21">
      <c r="A243" t="str">
        <f>bitcoin_futures!A247</f>
        <v>02.12.2024</v>
      </c>
      <c r="B243">
        <f>ROUND(bitcoin_futures!D247/bitcoin_futures!B247, 0)</f>
        <v>1761</v>
      </c>
      <c r="C243">
        <f t="shared" si="30"/>
        <v>1746</v>
      </c>
      <c r="D243">
        <f t="shared" si="30"/>
        <v>91018.98000000001</v>
      </c>
      <c r="E243">
        <f t="shared" si="30"/>
        <v>44340</v>
      </c>
      <c r="F243">
        <f>'Future Returns'!S243*F$4</f>
        <v>24591.25</v>
      </c>
      <c r="I243">
        <f>(C243-C242)*bitcoin_futures!B247</f>
        <v>0</v>
      </c>
      <c r="J243">
        <f>C243*bitcoin_futures!B247</f>
        <v>95122.08</v>
      </c>
      <c r="K243">
        <f t="shared" si="25"/>
        <v>-1274.5800000000017</v>
      </c>
      <c r="M243">
        <f>-'Future CF'!Q243</f>
        <v>1730</v>
      </c>
      <c r="O243">
        <f t="shared" si="24"/>
        <v>164053.33000000002</v>
      </c>
      <c r="P243">
        <f t="shared" si="26"/>
        <v>455.41999999999825</v>
      </c>
      <c r="Q243">
        <f t="shared" si="27"/>
        <v>105.00000000001455</v>
      </c>
      <c r="R243">
        <f t="shared" si="28"/>
        <v>2.7760484959372554E-3</v>
      </c>
      <c r="S243">
        <f>R243-(bitcoin_futures!S247/100/360)</f>
        <v>2.6486318292705886E-3</v>
      </c>
      <c r="U243">
        <f>-'Future Returns'!Q243+Compare_IBIT_to_BTC!B242</f>
        <v>4.3653142021848231E-3</v>
      </c>
    </row>
    <row r="244" spans="1:21">
      <c r="A244" t="str">
        <f>bitcoin_futures!A248</f>
        <v>03.12.2024</v>
      </c>
      <c r="B244">
        <f>ROUND(bitcoin_futures!D248/bitcoin_futures!B248, 0)</f>
        <v>1754</v>
      </c>
      <c r="C244">
        <f t="shared" si="30"/>
        <v>1746</v>
      </c>
      <c r="D244">
        <f t="shared" si="30"/>
        <v>91018.98000000001</v>
      </c>
      <c r="E244">
        <f t="shared" si="30"/>
        <v>44340</v>
      </c>
      <c r="F244">
        <f>'Future Returns'!S244*F$4</f>
        <v>24158.75</v>
      </c>
      <c r="I244">
        <f>(C244-C243)*bitcoin_futures!B248</f>
        <v>0</v>
      </c>
      <c r="J244">
        <f>C244*bitcoin_futures!B248</f>
        <v>95087.16</v>
      </c>
      <c r="K244">
        <f t="shared" si="25"/>
        <v>-34.919999999998254</v>
      </c>
      <c r="M244">
        <f>-'Future CF'!Q244</f>
        <v>100</v>
      </c>
      <c r="O244">
        <f t="shared" si="24"/>
        <v>163585.91</v>
      </c>
      <c r="P244">
        <f t="shared" si="26"/>
        <v>65.080000000001746</v>
      </c>
      <c r="Q244">
        <f t="shared" si="27"/>
        <v>-432.50000000001455</v>
      </c>
      <c r="R244">
        <f t="shared" si="28"/>
        <v>3.9783377431468116E-4</v>
      </c>
      <c r="S244">
        <f>R244-(bitcoin_futures!S248/100/360)</f>
        <v>2.7172266320357004E-4</v>
      </c>
      <c r="U244">
        <f>-'Future Returns'!Q244+Compare_IBIT_to_BTC!B243</f>
        <v>6.6771455665227118E-4</v>
      </c>
    </row>
    <row r="245" spans="1:21">
      <c r="A245" t="str">
        <f>bitcoin_futures!A249</f>
        <v>04.12.2024</v>
      </c>
      <c r="B245">
        <f>ROUND(bitcoin_futures!D249/bitcoin_futures!B249, 0)</f>
        <v>1747</v>
      </c>
      <c r="C245">
        <f t="shared" si="30"/>
        <v>1746</v>
      </c>
      <c r="D245">
        <f t="shared" si="30"/>
        <v>91018.98000000001</v>
      </c>
      <c r="E245">
        <f t="shared" si="30"/>
        <v>44340</v>
      </c>
      <c r="F245">
        <f>'Future Returns'!S245*F$4</f>
        <v>24133.75</v>
      </c>
      <c r="I245">
        <f>(C245-C244)*bitcoin_futures!B249</f>
        <v>0</v>
      </c>
      <c r="J245">
        <f>C245*bitcoin_futures!B249</f>
        <v>98509.32</v>
      </c>
      <c r="K245">
        <f t="shared" si="25"/>
        <v>3422.1600000000035</v>
      </c>
      <c r="M245">
        <f>-'Future CF'!Q245</f>
        <v>-3380</v>
      </c>
      <c r="O245">
        <f t="shared" si="24"/>
        <v>166983.07</v>
      </c>
      <c r="P245">
        <f t="shared" si="26"/>
        <v>42.160000000003492</v>
      </c>
      <c r="Q245">
        <f t="shared" si="27"/>
        <v>-25</v>
      </c>
      <c r="R245">
        <f t="shared" si="28"/>
        <v>2.5248068561683226E-4</v>
      </c>
      <c r="S245">
        <f>R245-(bitcoin_futures!S249/100/360)</f>
        <v>1.2653624117238782E-4</v>
      </c>
      <c r="U245">
        <f>-'Future Returns'!Q245+Compare_IBIT_to_BTC!B244</f>
        <v>9.7650957875476674E-4</v>
      </c>
    </row>
    <row r="246" spans="1:21">
      <c r="A246" t="str">
        <f>bitcoin_futures!A250</f>
        <v>05.12.2024</v>
      </c>
      <c r="B246">
        <f>ROUND(bitcoin_futures!D250/bitcoin_futures!B250, 0)</f>
        <v>1751</v>
      </c>
      <c r="C246">
        <f t="shared" si="30"/>
        <v>1746</v>
      </c>
      <c r="D246">
        <f t="shared" si="30"/>
        <v>91018.98000000001</v>
      </c>
      <c r="E246">
        <f t="shared" si="30"/>
        <v>44340</v>
      </c>
      <c r="F246">
        <f>'Future Returns'!S246*F$4</f>
        <v>24978.75</v>
      </c>
      <c r="I246">
        <f>(C246-C245)*bitcoin_futures!B250</f>
        <v>0</v>
      </c>
      <c r="J246">
        <f>C246*bitcoin_futures!B250</f>
        <v>98474.4</v>
      </c>
      <c r="K246">
        <f t="shared" si="25"/>
        <v>-34.920000000012806</v>
      </c>
      <c r="M246">
        <f>-'Future CF'!Q246</f>
        <v>140</v>
      </c>
      <c r="O246">
        <f t="shared" si="24"/>
        <v>167793.15</v>
      </c>
      <c r="P246">
        <f t="shared" si="26"/>
        <v>105.07999999998719</v>
      </c>
      <c r="Q246">
        <f t="shared" si="27"/>
        <v>845</v>
      </c>
      <c r="R246">
        <f t="shared" si="28"/>
        <v>6.2624725741180251E-4</v>
      </c>
      <c r="S246">
        <f>R246-(bitcoin_futures!S250/100/360)</f>
        <v>5.0035836852291358E-4</v>
      </c>
      <c r="U246">
        <f>-'Future Returns'!Q246+Compare_IBIT_to_BTC!B245</f>
        <v>1.0467067869084838E-3</v>
      </c>
    </row>
    <row r="247" spans="1:21">
      <c r="A247" t="str">
        <f>bitcoin_futures!A251</f>
        <v>06.12.2024</v>
      </c>
      <c r="B247">
        <f>ROUND(bitcoin_futures!D251/bitcoin_futures!B251, 0)</f>
        <v>1761</v>
      </c>
      <c r="C247">
        <f t="shared" si="30"/>
        <v>1746</v>
      </c>
      <c r="D247">
        <f t="shared" si="30"/>
        <v>91018.98000000001</v>
      </c>
      <c r="E247">
        <f t="shared" si="30"/>
        <v>44340</v>
      </c>
      <c r="F247">
        <f>'Future Returns'!S247*F$4</f>
        <v>24943.75</v>
      </c>
      <c r="I247">
        <f>(C247-C246)*bitcoin_futures!B251</f>
        <v>0</v>
      </c>
      <c r="J247">
        <f>C247*bitcoin_futures!B251</f>
        <v>100918.79999999999</v>
      </c>
      <c r="K247">
        <f t="shared" si="25"/>
        <v>2444.3999999999942</v>
      </c>
      <c r="M247">
        <f>-'Future CF'!Q247</f>
        <v>-2660</v>
      </c>
      <c r="O247">
        <f t="shared" si="24"/>
        <v>170202.55</v>
      </c>
      <c r="P247">
        <f t="shared" si="26"/>
        <v>-215.60000000000582</v>
      </c>
      <c r="Q247">
        <f t="shared" si="27"/>
        <v>-35</v>
      </c>
      <c r="R247">
        <f t="shared" si="28"/>
        <v>-1.2667260273127861E-3</v>
      </c>
      <c r="S247">
        <f>R247-(bitcoin_futures!S251/100/360)</f>
        <v>-1.3897815828683416E-3</v>
      </c>
      <c r="U247">
        <f>-'Future Returns'!Q247+Compare_IBIT_to_BTC!B246</f>
        <v>-1.8372899307129223E-3</v>
      </c>
    </row>
    <row r="248" spans="1:21">
      <c r="A248" t="str">
        <f>bitcoin_futures!A252</f>
        <v>09.12.2024</v>
      </c>
      <c r="B248">
        <f>ROUND(bitcoin_futures!D252/bitcoin_futures!B252, 0)</f>
        <v>1768</v>
      </c>
      <c r="C248">
        <f t="shared" si="30"/>
        <v>1746</v>
      </c>
      <c r="D248">
        <f t="shared" si="30"/>
        <v>91018.98000000001</v>
      </c>
      <c r="E248">
        <f t="shared" si="30"/>
        <v>44340</v>
      </c>
      <c r="F248">
        <f>'Future Returns'!S248*F$4</f>
        <v>25608.75</v>
      </c>
      <c r="I248">
        <f>(C248-C247)*bitcoin_futures!B252</f>
        <v>0</v>
      </c>
      <c r="J248">
        <f>C248*bitcoin_futures!B252</f>
        <v>95558.58</v>
      </c>
      <c r="K248">
        <f t="shared" si="25"/>
        <v>-5360.2199999999866</v>
      </c>
      <c r="M248">
        <f>-'Future CF'!Q248</f>
        <v>5645</v>
      </c>
      <c r="O248">
        <f t="shared" si="24"/>
        <v>165507.33000000002</v>
      </c>
      <c r="P248">
        <f t="shared" si="26"/>
        <v>284.78000000001339</v>
      </c>
      <c r="Q248">
        <f t="shared" si="27"/>
        <v>665.00000000001455</v>
      </c>
      <c r="R248">
        <f t="shared" si="28"/>
        <v>1.7206488679384372E-3</v>
      </c>
      <c r="S248">
        <f>R248-(bitcoin_futures!S252/100/360)</f>
        <v>1.5973988679384371E-3</v>
      </c>
      <c r="U248">
        <f>-'Future Returns'!Q248+Compare_IBIT_to_BTC!B247</f>
        <v>1.9939304914940517E-3</v>
      </c>
    </row>
    <row r="249" spans="1:21">
      <c r="A249" t="str">
        <f>bitcoin_futures!A253</f>
        <v>10.12.2024</v>
      </c>
      <c r="B249">
        <f>ROUND(bitcoin_futures!D253/bitcoin_futures!B253, 0)</f>
        <v>1753</v>
      </c>
      <c r="C249">
        <f t="shared" si="30"/>
        <v>1746</v>
      </c>
      <c r="D249">
        <f t="shared" si="30"/>
        <v>91018.98000000001</v>
      </c>
      <c r="E249">
        <f t="shared" si="30"/>
        <v>44340</v>
      </c>
      <c r="F249">
        <f>'Future Returns'!S249*F$4</f>
        <v>24197.5</v>
      </c>
      <c r="I249">
        <f>(C249-C248)*bitcoin_futures!B253</f>
        <v>0</v>
      </c>
      <c r="J249">
        <f>C249*bitcoin_futures!B253</f>
        <v>95855.4</v>
      </c>
      <c r="K249">
        <f t="shared" si="25"/>
        <v>296.81999999999243</v>
      </c>
      <c r="M249">
        <f>-'Future CF'!Q249</f>
        <v>-185</v>
      </c>
      <c r="O249">
        <f t="shared" si="24"/>
        <v>164392.9</v>
      </c>
      <c r="P249">
        <f t="shared" si="26"/>
        <v>111.81999999999243</v>
      </c>
      <c r="Q249">
        <f t="shared" si="27"/>
        <v>-1411.2500000000146</v>
      </c>
      <c r="R249">
        <f t="shared" si="28"/>
        <v>6.801996923224326E-4</v>
      </c>
      <c r="S249">
        <f>R249-(bitcoin_futures!S253/100/360)</f>
        <v>5.5778302565576599E-4</v>
      </c>
      <c r="U249">
        <f>-'Future Returns'!Q249+Compare_IBIT_to_BTC!B248</f>
        <v>1.1948030216883513E-3</v>
      </c>
    </row>
    <row r="250" spans="1:21">
      <c r="A250" t="str">
        <f>bitcoin_futures!A254</f>
        <v>11.12.2024</v>
      </c>
      <c r="B250">
        <f>ROUND(bitcoin_futures!D254/bitcoin_futures!B254, 0)</f>
        <v>1758</v>
      </c>
      <c r="C250">
        <f t="shared" si="30"/>
        <v>1746</v>
      </c>
      <c r="D250">
        <f t="shared" si="30"/>
        <v>91018.98000000001</v>
      </c>
      <c r="E250">
        <f t="shared" si="30"/>
        <v>44340</v>
      </c>
      <c r="F250">
        <f>'Future Returns'!S250*F$4</f>
        <v>24243.75</v>
      </c>
      <c r="I250">
        <f>(C250-C249)*bitcoin_futures!B254</f>
        <v>0</v>
      </c>
      <c r="J250">
        <f>C250*bitcoin_futures!B254</f>
        <v>100779.12</v>
      </c>
      <c r="K250">
        <f t="shared" si="25"/>
        <v>4923.7200000000012</v>
      </c>
      <c r="M250">
        <f>-'Future CF'!Q250</f>
        <v>-5175</v>
      </c>
      <c r="O250">
        <f t="shared" si="24"/>
        <v>169362.87</v>
      </c>
      <c r="P250">
        <f t="shared" si="26"/>
        <v>-251.27999999999884</v>
      </c>
      <c r="Q250">
        <f t="shared" si="27"/>
        <v>46.25</v>
      </c>
      <c r="R250">
        <f t="shared" si="28"/>
        <v>-1.4836782111687103E-3</v>
      </c>
      <c r="S250">
        <f>R250-(bitcoin_futures!S254/100/360)</f>
        <v>-1.604955988946488E-3</v>
      </c>
      <c r="U250">
        <f>-'Future Returns'!Q250+Compare_IBIT_to_BTC!B249</f>
        <v>-1.998148922952081E-3</v>
      </c>
    </row>
    <row r="251" spans="1:21">
      <c r="A251" t="str">
        <f>bitcoin_futures!A255</f>
        <v>12.12.2024</v>
      </c>
      <c r="B251">
        <f>ROUND(bitcoin_futures!D255/bitcoin_futures!B255, 0)</f>
        <v>1754</v>
      </c>
      <c r="C251">
        <f t="shared" si="30"/>
        <v>1746</v>
      </c>
      <c r="D251">
        <f t="shared" si="30"/>
        <v>91018.98000000001</v>
      </c>
      <c r="E251">
        <f t="shared" si="30"/>
        <v>44340</v>
      </c>
      <c r="F251">
        <f>'Future Returns'!S251*F$4</f>
        <v>25537.5</v>
      </c>
      <c r="I251">
        <f>(C251-C250)*bitcoin_futures!B255</f>
        <v>0</v>
      </c>
      <c r="J251">
        <f>C251*bitcoin_futures!B255</f>
        <v>99382.32</v>
      </c>
      <c r="K251">
        <f t="shared" si="25"/>
        <v>-1396.7999999999884</v>
      </c>
      <c r="M251">
        <f>-'Future CF'!Q251</f>
        <v>1745</v>
      </c>
      <c r="O251">
        <f t="shared" si="24"/>
        <v>169259.82</v>
      </c>
      <c r="P251">
        <f t="shared" si="26"/>
        <v>348.20000000001164</v>
      </c>
      <c r="Q251">
        <f t="shared" si="27"/>
        <v>1293.75</v>
      </c>
      <c r="R251">
        <f t="shared" si="28"/>
        <v>2.0571923094329868E-3</v>
      </c>
      <c r="S251">
        <f>R251-(bitcoin_futures!S255/100/360)</f>
        <v>1.9371089760996535E-3</v>
      </c>
      <c r="U251">
        <f>-'Future Returns'!Q251+Compare_IBIT_to_BTC!B250</f>
        <v>3.2227076279940196E-3</v>
      </c>
    </row>
    <row r="252" spans="1:21" s="3" customFormat="1">
      <c r="A252" s="3" t="str">
        <f>bitcoin_futures!A256</f>
        <v>13.12.2024</v>
      </c>
      <c r="B252">
        <f>ROUND(bitcoin_futures!D256/bitcoin_futures!B256, 0)</f>
        <v>1755</v>
      </c>
      <c r="C252" s="3">
        <f>B252</f>
        <v>1755</v>
      </c>
      <c r="D252" s="3">
        <f>B252*bitcoin_futures!B256</f>
        <v>101632.04999999999</v>
      </c>
      <c r="E252" s="3">
        <f>'Future Returns'!S252</f>
        <v>50915</v>
      </c>
      <c r="F252" s="3">
        <f>'Future Returns'!S252*F$4</f>
        <v>25457.5</v>
      </c>
      <c r="I252">
        <f>(C252-C251)*bitcoin_futures!B256</f>
        <v>521.18999999999994</v>
      </c>
      <c r="J252">
        <f>C252*bitcoin_futures!B256</f>
        <v>101632.04999999999</v>
      </c>
      <c r="K252">
        <f t="shared" si="25"/>
        <v>1728.5399999999813</v>
      </c>
      <c r="M252">
        <f>-'Future CF'!Q252</f>
        <v>-1895</v>
      </c>
      <c r="O252">
        <f t="shared" si="24"/>
        <v>178004.55</v>
      </c>
      <c r="P252">
        <f t="shared" si="26"/>
        <v>-166.46000000001868</v>
      </c>
      <c r="Q252">
        <f t="shared" si="27"/>
        <v>7016.1900000000005</v>
      </c>
      <c r="R252">
        <f t="shared" si="28"/>
        <v>-9.3514463534790932E-4</v>
      </c>
      <c r="S252">
        <f>R252-(bitcoin_futures!S256/100/360)</f>
        <v>-1.0546446353479092E-3</v>
      </c>
      <c r="U252">
        <f>-'Future Returns'!Q252+Compare_IBIT_to_BTC!B251</f>
        <v>-1.4807300286266006E-3</v>
      </c>
    </row>
    <row r="253" spans="1:21">
      <c r="A253" t="str">
        <f>bitcoin_futures!A257</f>
        <v>16.12.2024</v>
      </c>
      <c r="B253">
        <f>ROUND(bitcoin_futures!D257/bitcoin_futures!B257, 0)</f>
        <v>1765</v>
      </c>
      <c r="C253">
        <f t="shared" ref="C253:E274" si="31">C$252</f>
        <v>1755</v>
      </c>
      <c r="D253">
        <f t="shared" si="31"/>
        <v>101632.04999999999</v>
      </c>
      <c r="E253">
        <f t="shared" si="31"/>
        <v>50915</v>
      </c>
      <c r="F253">
        <f>'Future Returns'!S253*F$4</f>
        <v>25956.25</v>
      </c>
      <c r="I253">
        <f>(C253-C252)*bitcoin_futures!B257</f>
        <v>0</v>
      </c>
      <c r="J253">
        <f>C253*bitcoin_futures!B257</f>
        <v>105686.09999999999</v>
      </c>
      <c r="K253">
        <f t="shared" si="25"/>
        <v>4054.0500000000029</v>
      </c>
      <c r="M253">
        <f>-'Future CF'!Q253</f>
        <v>-4425</v>
      </c>
      <c r="O253">
        <f t="shared" si="24"/>
        <v>182557.34999999998</v>
      </c>
      <c r="P253">
        <f t="shared" si="26"/>
        <v>-370.94999999999709</v>
      </c>
      <c r="Q253">
        <f t="shared" si="27"/>
        <v>498.74999999998545</v>
      </c>
      <c r="R253">
        <f t="shared" si="28"/>
        <v>-2.0319642019343354E-3</v>
      </c>
      <c r="S253">
        <f>R253-(bitcoin_futures!S257/100/360)</f>
        <v>-2.1517419797121131E-3</v>
      </c>
      <c r="U253">
        <f>-'Future Returns'!Q253+Compare_IBIT_to_BTC!B252</f>
        <v>-2.73030923920526E-3</v>
      </c>
    </row>
    <row r="254" spans="1:21">
      <c r="A254" t="str">
        <f>bitcoin_futures!A258</f>
        <v>17.12.2024</v>
      </c>
      <c r="B254">
        <f>ROUND(bitcoin_futures!D258/bitcoin_futures!B258, 0)</f>
        <v>1754</v>
      </c>
      <c r="C254">
        <f t="shared" si="31"/>
        <v>1755</v>
      </c>
      <c r="D254">
        <f t="shared" si="31"/>
        <v>101632.04999999999</v>
      </c>
      <c r="E254">
        <f t="shared" si="31"/>
        <v>50915</v>
      </c>
      <c r="F254">
        <f>'Future Returns'!S254*F$4</f>
        <v>27062.5</v>
      </c>
      <c r="I254">
        <f>(C254-C253)*bitcoin_futures!B258</f>
        <v>0</v>
      </c>
      <c r="J254">
        <f>C254*bitcoin_futures!B258</f>
        <v>106581.15</v>
      </c>
      <c r="K254">
        <f t="shared" si="25"/>
        <v>895.05000000000291</v>
      </c>
      <c r="M254">
        <f>-'Future CF'!Q254</f>
        <v>-645</v>
      </c>
      <c r="O254">
        <f t="shared" si="24"/>
        <v>184558.65</v>
      </c>
      <c r="P254">
        <f t="shared" si="26"/>
        <v>250.05000000000291</v>
      </c>
      <c r="Q254">
        <f t="shared" si="27"/>
        <v>1106.2500000000146</v>
      </c>
      <c r="R254">
        <f t="shared" si="28"/>
        <v>1.3548538635279512E-3</v>
      </c>
      <c r="S254">
        <f>R254-(bitcoin_futures!S258/100/360)</f>
        <v>1.2345760857501735E-3</v>
      </c>
      <c r="U254">
        <f>-'Future Returns'!Q254+Compare_IBIT_to_BTC!B253</f>
        <v>2.5105176324224238E-3</v>
      </c>
    </row>
    <row r="255" spans="1:21">
      <c r="A255" t="str">
        <f>bitcoin_futures!A259</f>
        <v>18.12.2024</v>
      </c>
      <c r="B255">
        <f>ROUND(bitcoin_futures!D259/bitcoin_futures!B259, 0)</f>
        <v>1772</v>
      </c>
      <c r="C255">
        <f t="shared" si="31"/>
        <v>1755</v>
      </c>
      <c r="D255">
        <f t="shared" si="31"/>
        <v>101632.04999999999</v>
      </c>
      <c r="E255">
        <f t="shared" si="31"/>
        <v>50915</v>
      </c>
      <c r="F255">
        <f>'Future Returns'!S255*F$4</f>
        <v>27223.75</v>
      </c>
      <c r="I255">
        <f>(C255-C254)*bitcoin_futures!B259</f>
        <v>0</v>
      </c>
      <c r="J255">
        <f>C255*bitcoin_futures!B259</f>
        <v>100350.9</v>
      </c>
      <c r="K255">
        <f t="shared" si="25"/>
        <v>-6230.25</v>
      </c>
      <c r="M255">
        <f>-'Future CF'!Q255</f>
        <v>6735</v>
      </c>
      <c r="O255">
        <f t="shared" si="24"/>
        <v>178489.65</v>
      </c>
      <c r="P255">
        <f t="shared" si="26"/>
        <v>504.75</v>
      </c>
      <c r="Q255">
        <f t="shared" si="27"/>
        <v>161.25</v>
      </c>
      <c r="R255">
        <f t="shared" si="28"/>
        <v>2.8278950628229703E-3</v>
      </c>
      <c r="S255">
        <f>R255-(bitcoin_futures!S259/100/360)</f>
        <v>2.7080061739340813E-3</v>
      </c>
      <c r="U255">
        <f>-'Future Returns'!Q255+Compare_IBIT_to_BTC!B254</f>
        <v>3.3931111359386326E-3</v>
      </c>
    </row>
    <row r="256" spans="1:21">
      <c r="A256" t="str">
        <f>bitcoin_futures!A260</f>
        <v>19.12.2024</v>
      </c>
      <c r="B256">
        <f>ROUND(bitcoin_futures!D260/bitcoin_futures!B260, 0)</f>
        <v>1763</v>
      </c>
      <c r="C256">
        <f t="shared" si="31"/>
        <v>1755</v>
      </c>
      <c r="D256">
        <f t="shared" si="31"/>
        <v>101632.04999999999</v>
      </c>
      <c r="E256">
        <f t="shared" si="31"/>
        <v>50915</v>
      </c>
      <c r="F256">
        <f>'Future Returns'!S256*F$4</f>
        <v>25540</v>
      </c>
      <c r="I256">
        <f>(C256-C255)*bitcoin_futures!B260</f>
        <v>0</v>
      </c>
      <c r="J256">
        <f>C256*bitcoin_futures!B260</f>
        <v>96033.599999999991</v>
      </c>
      <c r="K256">
        <f t="shared" si="25"/>
        <v>-4317.3000000000029</v>
      </c>
      <c r="M256">
        <f>-'Future CF'!Q256</f>
        <v>4660</v>
      </c>
      <c r="O256">
        <f t="shared" si="24"/>
        <v>172488.59999999998</v>
      </c>
      <c r="P256">
        <f t="shared" si="26"/>
        <v>342.69999999999709</v>
      </c>
      <c r="Q256">
        <f t="shared" si="27"/>
        <v>-1683.7500000000146</v>
      </c>
      <c r="R256">
        <f t="shared" si="28"/>
        <v>1.9867979680975854E-3</v>
      </c>
      <c r="S256">
        <f>R256-(bitcoin_futures!S260/100/360)</f>
        <v>1.867353523653141E-3</v>
      </c>
      <c r="U256">
        <f>-'Future Returns'!Q256+Compare_IBIT_to_BTC!B255</f>
        <v>2.5926863278884216E-3</v>
      </c>
    </row>
    <row r="257" spans="1:21">
      <c r="A257" t="str">
        <f>bitcoin_futures!A261</f>
        <v>20.12.2024</v>
      </c>
      <c r="B257">
        <f>ROUND(bitcoin_futures!D261/bitcoin_futures!B261, 0)</f>
        <v>1767</v>
      </c>
      <c r="C257">
        <f t="shared" si="31"/>
        <v>1755</v>
      </c>
      <c r="D257">
        <f t="shared" si="31"/>
        <v>101632.04999999999</v>
      </c>
      <c r="E257">
        <f t="shared" si="31"/>
        <v>50915</v>
      </c>
      <c r="F257">
        <f>'Future Returns'!S257*F$4</f>
        <v>24375</v>
      </c>
      <c r="I257">
        <f>(C257-C256)*bitcoin_futures!B261</f>
        <v>0</v>
      </c>
      <c r="J257">
        <f>C257*bitcoin_futures!B261</f>
        <v>96191.55</v>
      </c>
      <c r="K257">
        <f t="shared" si="25"/>
        <v>157.95000000001164</v>
      </c>
      <c r="M257">
        <f>-'Future CF'!Q257</f>
        <v>-275</v>
      </c>
      <c r="O257">
        <f t="shared" si="24"/>
        <v>171481.55</v>
      </c>
      <c r="P257">
        <f t="shared" si="26"/>
        <v>-117.04999999998836</v>
      </c>
      <c r="Q257">
        <f t="shared" si="27"/>
        <v>-1165</v>
      </c>
      <c r="R257">
        <f t="shared" si="28"/>
        <v>-6.8258072078301348E-4</v>
      </c>
      <c r="S257">
        <f>R257-(bitcoin_futures!S261/100/360)</f>
        <v>-8.0083072078301345E-4</v>
      </c>
      <c r="U257">
        <f>-'Future Returns'!Q257+Compare_IBIT_to_BTC!B256</f>
        <v>-1.1757759784074952E-3</v>
      </c>
    </row>
    <row r="258" spans="1:21">
      <c r="A258" t="str">
        <f>bitcoin_futures!A262</f>
        <v>23.12.2024</v>
      </c>
      <c r="B258">
        <f>ROUND(bitcoin_futures!D262/bitcoin_futures!B262, 0)</f>
        <v>1755</v>
      </c>
      <c r="C258">
        <f t="shared" si="31"/>
        <v>1755</v>
      </c>
      <c r="D258">
        <f t="shared" si="31"/>
        <v>101632.04999999999</v>
      </c>
      <c r="E258">
        <f t="shared" si="31"/>
        <v>50915</v>
      </c>
      <c r="F258">
        <f>'Future Returns'!S258*F$4</f>
        <v>24443.75</v>
      </c>
      <c r="I258">
        <f>(C258-C257)*bitcoin_futures!B262</f>
        <v>0</v>
      </c>
      <c r="J258">
        <f>C258*bitcoin_futures!B262</f>
        <v>92786.849999999991</v>
      </c>
      <c r="K258">
        <f t="shared" si="25"/>
        <v>-3404.7000000000116</v>
      </c>
      <c r="M258">
        <f>-'Future CF'!Q258</f>
        <v>3605</v>
      </c>
      <c r="O258">
        <f t="shared" si="24"/>
        <v>168145.59999999998</v>
      </c>
      <c r="P258">
        <f t="shared" si="26"/>
        <v>200.29999999998836</v>
      </c>
      <c r="Q258">
        <f t="shared" si="27"/>
        <v>68.75</v>
      </c>
      <c r="R258">
        <f t="shared" si="28"/>
        <v>1.1912295058567597E-3</v>
      </c>
      <c r="S258">
        <f>R258-(bitcoin_futures!S262/100/360)</f>
        <v>1.0714517280789818E-3</v>
      </c>
      <c r="U258">
        <f>-'Future Returns'!Q258+Compare_IBIT_to_BTC!B257</f>
        <v>1.4753647231449951E-3</v>
      </c>
    </row>
    <row r="259" spans="1:21">
      <c r="A259" t="str">
        <f>bitcoin_futures!A263</f>
        <v>24.12.2024</v>
      </c>
      <c r="B259">
        <f>ROUND(bitcoin_futures!D263/bitcoin_futures!B263, 0)</f>
        <v>1736</v>
      </c>
      <c r="C259">
        <f t="shared" si="31"/>
        <v>1755</v>
      </c>
      <c r="D259">
        <f t="shared" si="31"/>
        <v>101632.04999999999</v>
      </c>
      <c r="E259">
        <f t="shared" si="31"/>
        <v>50915</v>
      </c>
      <c r="F259">
        <f>'Future Returns'!S259*F$4</f>
        <v>23542.5</v>
      </c>
      <c r="I259">
        <f>(C259-C258)*bitcoin_futures!B263</f>
        <v>0</v>
      </c>
      <c r="J259">
        <f>C259*bitcoin_futures!B263</f>
        <v>98683.65</v>
      </c>
      <c r="K259">
        <f t="shared" si="25"/>
        <v>5896.8000000000029</v>
      </c>
      <c r="M259">
        <f>-'Future CF'!Q259</f>
        <v>-6150</v>
      </c>
      <c r="O259">
        <f t="shared" si="24"/>
        <v>173141.15</v>
      </c>
      <c r="P259">
        <f t="shared" si="26"/>
        <v>-253.19999999999709</v>
      </c>
      <c r="Q259">
        <f t="shared" si="27"/>
        <v>-901.24999999998545</v>
      </c>
      <c r="R259">
        <f t="shared" si="28"/>
        <v>-1.4623906564095082E-3</v>
      </c>
      <c r="S259">
        <f>R259-(bitcoin_futures!S263/100/360)</f>
        <v>-1.5820017675206193E-3</v>
      </c>
      <c r="U259">
        <f>-'Future Returns'!Q259+Compare_IBIT_to_BTC!B258</f>
        <v>-1.7553137996250134E-3</v>
      </c>
    </row>
    <row r="260" spans="1:21">
      <c r="A260" t="str">
        <f>bitcoin_futures!A264</f>
        <v>25.12.2024</v>
      </c>
      <c r="B260">
        <f>ROUND(bitcoin_futures!D264/bitcoin_futures!B264, 0)</f>
        <v>1762</v>
      </c>
      <c r="C260">
        <f t="shared" si="31"/>
        <v>1755</v>
      </c>
      <c r="D260">
        <f t="shared" si="31"/>
        <v>101632.04999999999</v>
      </c>
      <c r="E260">
        <f t="shared" si="31"/>
        <v>50915</v>
      </c>
      <c r="F260">
        <f>'Future Returns'!S260*F$4</f>
        <v>25080</v>
      </c>
      <c r="I260">
        <f>(C260-C259)*bitcoin_futures!B264</f>
        <v>0</v>
      </c>
      <c r="J260">
        <f>C260*bitcoin_futures!B264</f>
        <v>98683.65</v>
      </c>
      <c r="K260">
        <f t="shared" si="25"/>
        <v>0</v>
      </c>
      <c r="M260">
        <f>-'Future CF'!Q260</f>
        <v>0</v>
      </c>
      <c r="O260">
        <f t="shared" si="24"/>
        <v>174678.65</v>
      </c>
      <c r="P260">
        <f t="shared" si="26"/>
        <v>0</v>
      </c>
      <c r="Q260">
        <f t="shared" si="27"/>
        <v>1537.5</v>
      </c>
      <c r="R260">
        <f t="shared" si="28"/>
        <v>0</v>
      </c>
      <c r="S260">
        <f>R260-(bitcoin_futures!S264/100/360)</f>
        <v>-1.1961111111111112E-4</v>
      </c>
      <c r="U260">
        <f>-'Future Returns'!Q260+Compare_IBIT_to_BTC!B259</f>
        <v>0</v>
      </c>
    </row>
    <row r="261" spans="1:21">
      <c r="A261" t="str">
        <f>bitcoin_futures!A265</f>
        <v>26.12.2024</v>
      </c>
      <c r="B261">
        <f>ROUND(bitcoin_futures!D265/bitcoin_futures!B265, 0)</f>
        <v>1760</v>
      </c>
      <c r="C261">
        <f t="shared" si="31"/>
        <v>1755</v>
      </c>
      <c r="D261">
        <f t="shared" si="31"/>
        <v>101632.04999999999</v>
      </c>
      <c r="E261">
        <f t="shared" si="31"/>
        <v>50915</v>
      </c>
      <c r="F261">
        <f>'Future Returns'!S261*F$4</f>
        <v>25080</v>
      </c>
      <c r="I261">
        <f>(C261-C260)*bitcoin_futures!B265</f>
        <v>0</v>
      </c>
      <c r="J261">
        <f>C261*bitcoin_futures!B265</f>
        <v>95296.5</v>
      </c>
      <c r="K261">
        <f t="shared" si="25"/>
        <v>-3387.1499999999942</v>
      </c>
      <c r="M261">
        <f>-'Future CF'!Q261</f>
        <v>3815</v>
      </c>
      <c r="O261">
        <f t="shared" si="24"/>
        <v>171291.5</v>
      </c>
      <c r="P261">
        <f t="shared" si="26"/>
        <v>427.85000000000582</v>
      </c>
      <c r="Q261">
        <f t="shared" si="27"/>
        <v>0</v>
      </c>
      <c r="R261">
        <f t="shared" si="28"/>
        <v>2.4977888570069493E-3</v>
      </c>
      <c r="S261">
        <f>R261-(bitcoin_futures!S265/100/360)</f>
        <v>2.3787333014513939E-3</v>
      </c>
      <c r="U261">
        <f>-'Future Returns'!Q261+Compare_IBIT_to_BTC!B260</f>
        <v>3.7049944534594051E-3</v>
      </c>
    </row>
    <row r="262" spans="1:21">
      <c r="A262" t="str">
        <f>bitcoin_futures!A266</f>
        <v>27.12.2024</v>
      </c>
      <c r="B262">
        <f>ROUND(bitcoin_futures!D266/bitcoin_futures!B266, 0)</f>
        <v>1758</v>
      </c>
      <c r="C262">
        <f t="shared" si="31"/>
        <v>1755</v>
      </c>
      <c r="D262">
        <f t="shared" si="31"/>
        <v>101632.04999999999</v>
      </c>
      <c r="E262">
        <f t="shared" si="31"/>
        <v>50915</v>
      </c>
      <c r="F262">
        <f>'Future Returns'!S262*F$4</f>
        <v>24126.25</v>
      </c>
      <c r="I262">
        <f>(C262-C261)*bitcoin_futures!B266</f>
        <v>0</v>
      </c>
      <c r="J262">
        <f>C262*bitcoin_futures!B266</f>
        <v>94208.4</v>
      </c>
      <c r="K262">
        <f t="shared" si="25"/>
        <v>-1088.1000000000058</v>
      </c>
      <c r="M262">
        <f>-'Future CF'!Q262</f>
        <v>1195</v>
      </c>
      <c r="O262">
        <f t="shared" si="24"/>
        <v>169249.65</v>
      </c>
      <c r="P262">
        <f t="shared" si="26"/>
        <v>106.89999999999418</v>
      </c>
      <c r="Q262">
        <f t="shared" si="27"/>
        <v>-953.75</v>
      </c>
      <c r="R262">
        <f t="shared" si="28"/>
        <v>6.3161135045179814E-4</v>
      </c>
      <c r="S262">
        <f>R262-(bitcoin_futures!S266/100/360)</f>
        <v>5.1216690600735366E-4</v>
      </c>
      <c r="U262">
        <f>-'Future Returns'!Q262+Compare_IBIT_to_BTC!B261</f>
        <v>9.6473021226302184E-4</v>
      </c>
    </row>
    <row r="263" spans="1:21">
      <c r="A263" t="str">
        <f>bitcoin_futures!A267</f>
        <v>30.12.2024</v>
      </c>
      <c r="B263">
        <f>ROUND(bitcoin_futures!D267/bitcoin_futures!B267, 0)</f>
        <v>1764</v>
      </c>
      <c r="C263">
        <f t="shared" si="31"/>
        <v>1755</v>
      </c>
      <c r="D263">
        <f t="shared" si="31"/>
        <v>101632.04999999999</v>
      </c>
      <c r="E263">
        <f t="shared" si="31"/>
        <v>50915</v>
      </c>
      <c r="F263">
        <f>'Future Returns'!S263*F$4</f>
        <v>23827.5</v>
      </c>
      <c r="I263">
        <f>(C263-C262)*bitcoin_futures!B267</f>
        <v>0</v>
      </c>
      <c r="J263">
        <f>C263*bitcoin_futures!B267</f>
        <v>93980.25</v>
      </c>
      <c r="K263">
        <f t="shared" si="25"/>
        <v>-228.14999999999418</v>
      </c>
      <c r="M263">
        <f>-'Future CF'!Q263</f>
        <v>355</v>
      </c>
      <c r="O263">
        <f t="shared" si="24"/>
        <v>168722.75</v>
      </c>
      <c r="P263">
        <f t="shared" si="26"/>
        <v>126.85000000000582</v>
      </c>
      <c r="Q263">
        <f t="shared" si="27"/>
        <v>-298.75</v>
      </c>
      <c r="R263">
        <f t="shared" si="28"/>
        <v>7.518251095362411E-4</v>
      </c>
      <c r="S263">
        <f>R263-(bitcoin_futures!S267/100/360)</f>
        <v>6.3207510953624114E-4</v>
      </c>
      <c r="U263">
        <f>-'Future Returns'!Q263+Compare_IBIT_to_BTC!B262</f>
        <v>1.3029292913655974E-3</v>
      </c>
    </row>
    <row r="264" spans="1:21">
      <c r="A264" t="str">
        <f>bitcoin_futures!A268</f>
        <v>31.12.2024</v>
      </c>
      <c r="B264">
        <f>ROUND(bitcoin_futures!D268/bitcoin_futures!B268, 0)</f>
        <v>1767</v>
      </c>
      <c r="C264">
        <f t="shared" si="31"/>
        <v>1755</v>
      </c>
      <c r="D264">
        <f t="shared" si="31"/>
        <v>101632.04999999999</v>
      </c>
      <c r="E264">
        <f t="shared" si="31"/>
        <v>50915</v>
      </c>
      <c r="F264">
        <f>'Future Returns'!S264*F$4</f>
        <v>23738.75</v>
      </c>
      <c r="I264">
        <f>(C264-C263)*bitcoin_futures!B268</f>
        <v>0</v>
      </c>
      <c r="J264">
        <f>C264*bitcoin_futures!B268</f>
        <v>93102.75</v>
      </c>
      <c r="K264">
        <f t="shared" si="25"/>
        <v>-877.5</v>
      </c>
      <c r="M264">
        <f>-'Future CF'!Q264</f>
        <v>835</v>
      </c>
      <c r="O264">
        <f t="shared" si="24"/>
        <v>167756.5</v>
      </c>
      <c r="P264">
        <f t="shared" si="26"/>
        <v>-42.5</v>
      </c>
      <c r="Q264">
        <f t="shared" si="27"/>
        <v>-88.75</v>
      </c>
      <c r="R264">
        <f t="shared" si="28"/>
        <v>-2.5334338758855842E-4</v>
      </c>
      <c r="S264">
        <f>R264-(bitcoin_futures!S268/100/360)</f>
        <v>-3.7223227647744734E-4</v>
      </c>
      <c r="U264">
        <f>-'Future Returns'!Q264+Compare_IBIT_to_BTC!B263</f>
        <v>-5.4342906839600219E-4</v>
      </c>
    </row>
    <row r="265" spans="1:21">
      <c r="A265" t="str">
        <f>bitcoin_futures!A269</f>
        <v>01.01.2025</v>
      </c>
      <c r="B265">
        <f>ROUND(bitcoin_futures!D269/bitcoin_futures!B269, 0)</f>
        <v>1782</v>
      </c>
      <c r="C265">
        <f t="shared" si="31"/>
        <v>1755</v>
      </c>
      <c r="D265">
        <f t="shared" si="31"/>
        <v>101632.04999999999</v>
      </c>
      <c r="E265">
        <f t="shared" si="31"/>
        <v>50915</v>
      </c>
      <c r="F265">
        <f>'Future Returns'!S265*F$4</f>
        <v>23530</v>
      </c>
      <c r="I265">
        <f>(C265-C264)*bitcoin_futures!B269</f>
        <v>0</v>
      </c>
      <c r="J265">
        <f>C265*bitcoin_futures!B269</f>
        <v>93102.75</v>
      </c>
      <c r="K265">
        <f t="shared" si="25"/>
        <v>0</v>
      </c>
      <c r="M265">
        <f>-'Future CF'!Q265</f>
        <v>0</v>
      </c>
      <c r="O265">
        <f t="shared" si="24"/>
        <v>167547.75</v>
      </c>
      <c r="P265">
        <f t="shared" si="26"/>
        <v>0</v>
      </c>
      <c r="Q265">
        <f t="shared" si="27"/>
        <v>-208.75</v>
      </c>
      <c r="R265">
        <f t="shared" si="28"/>
        <v>0</v>
      </c>
      <c r="S265">
        <f>R265-(bitcoin_futures!S269/100/360)</f>
        <v>-1.188888888888889E-4</v>
      </c>
      <c r="U265">
        <f>-'Future Returns'!Q265+Compare_IBIT_to_BTC!B264</f>
        <v>0</v>
      </c>
    </row>
    <row r="266" spans="1:21">
      <c r="A266" t="str">
        <f>bitcoin_futures!A270</f>
        <v>02.01.2025</v>
      </c>
      <c r="B266">
        <f>ROUND(bitcoin_futures!D270/bitcoin_futures!B270, 0)</f>
        <v>1761</v>
      </c>
      <c r="C266">
        <f t="shared" si="31"/>
        <v>1755</v>
      </c>
      <c r="D266">
        <f t="shared" si="31"/>
        <v>101632.04999999999</v>
      </c>
      <c r="E266">
        <f t="shared" si="31"/>
        <v>50915</v>
      </c>
      <c r="F266">
        <f>'Future Returns'!S266*F$4</f>
        <v>23530</v>
      </c>
      <c r="I266">
        <f>(C266-C265)*bitcoin_futures!B270</f>
        <v>0</v>
      </c>
      <c r="J266">
        <f>C266*bitcoin_futures!B270</f>
        <v>97174.349999999991</v>
      </c>
      <c r="K266">
        <f t="shared" si="25"/>
        <v>4071.5999999999913</v>
      </c>
      <c r="M266">
        <f>-'Future CF'!Q266</f>
        <v>-4070</v>
      </c>
      <c r="O266">
        <f t="shared" si="24"/>
        <v>171619.34999999998</v>
      </c>
      <c r="P266">
        <f t="shared" si="26"/>
        <v>1.5999999999912689</v>
      </c>
      <c r="Q266">
        <f t="shared" si="27"/>
        <v>-1.4551915228366852E-11</v>
      </c>
      <c r="R266">
        <f t="shared" si="28"/>
        <v>9.3229580463465754E-6</v>
      </c>
      <c r="S266">
        <f>R266-(bitcoin_futures!S270/100/360)</f>
        <v>-1.0998259750920899E-4</v>
      </c>
      <c r="U266">
        <f>-'Future Returns'!Q266+Compare_IBIT_to_BTC!B265</f>
        <v>4.8965905918327973E-4</v>
      </c>
    </row>
    <row r="267" spans="1:21">
      <c r="A267" t="str">
        <f>bitcoin_futures!A271</f>
        <v>03.01.2025</v>
      </c>
      <c r="B267">
        <f>ROUND(bitcoin_futures!D271/bitcoin_futures!B271, 0)</f>
        <v>1760</v>
      </c>
      <c r="C267">
        <f t="shared" si="31"/>
        <v>1755</v>
      </c>
      <c r="D267">
        <f t="shared" si="31"/>
        <v>101632.04999999999</v>
      </c>
      <c r="E267">
        <f t="shared" si="31"/>
        <v>50915</v>
      </c>
      <c r="F267">
        <f>'Future Returns'!S267*F$4</f>
        <v>24547.5</v>
      </c>
      <c r="I267">
        <f>(C267-C266)*bitcoin_futures!B271</f>
        <v>0</v>
      </c>
      <c r="J267">
        <f>C267*bitcoin_futures!B271</f>
        <v>98209.8</v>
      </c>
      <c r="K267">
        <f t="shared" si="25"/>
        <v>1035.4500000000116</v>
      </c>
      <c r="M267">
        <f>-'Future CF'!Q267</f>
        <v>-1040</v>
      </c>
      <c r="O267">
        <f t="shared" si="24"/>
        <v>173672.3</v>
      </c>
      <c r="P267">
        <f t="shared" si="26"/>
        <v>-4.5499999999883585</v>
      </c>
      <c r="Q267">
        <f t="shared" si="27"/>
        <v>1017.5</v>
      </c>
      <c r="R267">
        <f t="shared" si="28"/>
        <v>-2.6198766297149049E-5</v>
      </c>
      <c r="S267">
        <f>R267-(bitcoin_futures!S271/100/360)</f>
        <v>-1.4494876629714905E-4</v>
      </c>
      <c r="U267">
        <f>-'Future Returns'!Q267+Compare_IBIT_to_BTC!B266</f>
        <v>6.3879719399428242E-5</v>
      </c>
    </row>
    <row r="268" spans="1:21">
      <c r="A268" t="str">
        <f>bitcoin_futures!A272</f>
        <v>06.01.2025</v>
      </c>
      <c r="B268">
        <f>ROUND(bitcoin_futures!D272/bitcoin_futures!B272, 0)</f>
        <v>1756</v>
      </c>
      <c r="C268">
        <f t="shared" si="31"/>
        <v>1755</v>
      </c>
      <c r="D268">
        <f t="shared" si="31"/>
        <v>101632.04999999999</v>
      </c>
      <c r="E268">
        <f t="shared" si="31"/>
        <v>50915</v>
      </c>
      <c r="F268">
        <f>'Future Returns'!S268*F$4</f>
        <v>24807.5</v>
      </c>
      <c r="I268">
        <f>(C268-C267)*bitcoin_futures!B272</f>
        <v>0</v>
      </c>
      <c r="J268">
        <f>C268*bitcoin_futures!B272</f>
        <v>102088.35</v>
      </c>
      <c r="K268">
        <f t="shared" si="25"/>
        <v>3878.5500000000029</v>
      </c>
      <c r="M268">
        <f>-'Future CF'!Q268</f>
        <v>-3920</v>
      </c>
      <c r="O268">
        <f t="shared" si="24"/>
        <v>177810.85</v>
      </c>
      <c r="P268">
        <f t="shared" si="26"/>
        <v>-41.44999999999709</v>
      </c>
      <c r="Q268">
        <f t="shared" si="27"/>
        <v>260.00000000001455</v>
      </c>
      <c r="R268">
        <f t="shared" si="28"/>
        <v>-2.331128837188343E-4</v>
      </c>
      <c r="S268">
        <f>R268-(bitcoin_futures!S272/100/360)</f>
        <v>-3.5300177260772316E-4</v>
      </c>
      <c r="U268">
        <f>-'Future Returns'!Q268+Compare_IBIT_to_BTC!B267</f>
        <v>-1.1687563934922873E-5</v>
      </c>
    </row>
    <row r="269" spans="1:21">
      <c r="A269" t="str">
        <f>bitcoin_futures!A273</f>
        <v>07.01.2025</v>
      </c>
      <c r="B269">
        <f>ROUND(bitcoin_futures!D273/bitcoin_futures!B273, 0)</f>
        <v>1759</v>
      </c>
      <c r="C269">
        <f t="shared" si="31"/>
        <v>1755</v>
      </c>
      <c r="D269">
        <f t="shared" si="31"/>
        <v>101632.04999999999</v>
      </c>
      <c r="E269">
        <f t="shared" si="31"/>
        <v>50915</v>
      </c>
      <c r="F269">
        <f>'Future Returns'!S269*F$4</f>
        <v>25787.5</v>
      </c>
      <c r="I269">
        <f>(C269-C268)*bitcoin_futures!B273</f>
        <v>0</v>
      </c>
      <c r="J269">
        <f>C269*bitcoin_futures!B273</f>
        <v>96156.45</v>
      </c>
      <c r="K269">
        <f t="shared" si="25"/>
        <v>-5931.9000000000087</v>
      </c>
      <c r="M269">
        <f>-'Future CF'!Q269</f>
        <v>6365</v>
      </c>
      <c r="O269">
        <f t="shared" ref="O269:O279" si="32">J269+E269+F269</f>
        <v>172858.95</v>
      </c>
      <c r="P269">
        <f t="shared" si="26"/>
        <v>433.09999999999127</v>
      </c>
      <c r="Q269">
        <f t="shared" si="27"/>
        <v>980.00000000001455</v>
      </c>
      <c r="R269">
        <f t="shared" si="28"/>
        <v>2.5055109961039982E-3</v>
      </c>
      <c r="S269">
        <f>R269-(bitcoin_futures!S273/100/360)</f>
        <v>2.3859276627706647E-3</v>
      </c>
      <c r="U269">
        <f>-'Future Returns'!Q269+Compare_IBIT_to_BTC!B268</f>
        <v>3.6007003391783088E-3</v>
      </c>
    </row>
    <row r="270" spans="1:21">
      <c r="A270" t="str">
        <f>bitcoin_futures!A274</f>
        <v>08.01.2025</v>
      </c>
      <c r="B270">
        <f>ROUND(bitcoin_futures!D274/bitcoin_futures!B274, 0)</f>
        <v>1763</v>
      </c>
      <c r="C270">
        <f t="shared" si="31"/>
        <v>1755</v>
      </c>
      <c r="D270">
        <f t="shared" si="31"/>
        <v>101632.04999999999</v>
      </c>
      <c r="E270">
        <f t="shared" si="31"/>
        <v>50915</v>
      </c>
      <c r="F270">
        <f>'Future Returns'!S270*F$4</f>
        <v>24196.25</v>
      </c>
      <c r="I270">
        <f>(C270-C269)*bitcoin_futures!B274</f>
        <v>0</v>
      </c>
      <c r="J270">
        <f>C270*bitcoin_futures!B274</f>
        <v>93611.700000000012</v>
      </c>
      <c r="K270">
        <f t="shared" ref="K270:K279" si="33">J270-J269-I270</f>
        <v>-2544.7499999999854</v>
      </c>
      <c r="M270">
        <f>-'Future CF'!Q270</f>
        <v>2555</v>
      </c>
      <c r="O270">
        <f t="shared" si="32"/>
        <v>168722.95</v>
      </c>
      <c r="P270">
        <f t="shared" ref="P270:P279" si="34">K270+M270</f>
        <v>10.250000000014552</v>
      </c>
      <c r="Q270">
        <f t="shared" ref="Q270:Q279" si="35">O270-O269-K270</f>
        <v>-1591.2500000000146</v>
      </c>
      <c r="R270">
        <f t="shared" ref="R270:R279" si="36">P270/O270</f>
        <v>6.0750478817579654E-5</v>
      </c>
      <c r="S270">
        <f>R270-(bitcoin_futures!S274/100/360)</f>
        <v>-5.8666187849087011E-5</v>
      </c>
      <c r="U270">
        <f>-'Future Returns'!Q270+Compare_IBIT_to_BTC!B269</f>
        <v>-6.5964526642259269E-5</v>
      </c>
    </row>
    <row r="271" spans="1:21">
      <c r="A271" t="str">
        <f>bitcoin_futures!A275</f>
        <v>09.01.2025</v>
      </c>
      <c r="B271">
        <f>ROUND(bitcoin_futures!D275/bitcoin_futures!B275, 0)</f>
        <v>1719</v>
      </c>
      <c r="C271">
        <f t="shared" si="31"/>
        <v>1755</v>
      </c>
      <c r="D271">
        <f t="shared" si="31"/>
        <v>101632.04999999999</v>
      </c>
      <c r="E271">
        <f t="shared" si="31"/>
        <v>50915</v>
      </c>
      <c r="F271">
        <f>'Future Returns'!S271*F$4</f>
        <v>23557.5</v>
      </c>
      <c r="I271">
        <f>(C271-C270)*bitcoin_futures!B275</f>
        <v>0</v>
      </c>
      <c r="J271">
        <f>C271*bitcoin_futures!B275</f>
        <v>93611.700000000012</v>
      </c>
      <c r="K271">
        <f t="shared" si="33"/>
        <v>0</v>
      </c>
      <c r="M271">
        <f>-'Future CF'!Q271</f>
        <v>2090</v>
      </c>
      <c r="O271">
        <f t="shared" si="32"/>
        <v>168084.2</v>
      </c>
      <c r="P271">
        <f t="shared" si="34"/>
        <v>2090</v>
      </c>
      <c r="Q271">
        <f t="shared" si="35"/>
        <v>-638.75</v>
      </c>
      <c r="R271">
        <f t="shared" si="36"/>
        <v>1.2434244265671609E-2</v>
      </c>
      <c r="S271">
        <f>R271-(bitcoin_futures!S275/100/360)</f>
        <v>1.2314716487893831E-2</v>
      </c>
      <c r="U271">
        <f>-'Future Returns'!Q271+Compare_IBIT_to_BTC!B270</f>
        <v>2.2179772896105274E-2</v>
      </c>
    </row>
    <row r="272" spans="1:21">
      <c r="A272" t="str">
        <f>bitcoin_futures!A276</f>
        <v>10.01.2025</v>
      </c>
      <c r="B272">
        <f>ROUND(bitcoin_futures!D276/bitcoin_futures!B276, 0)</f>
        <v>1764</v>
      </c>
      <c r="C272">
        <f t="shared" si="31"/>
        <v>1755</v>
      </c>
      <c r="D272">
        <f t="shared" si="31"/>
        <v>101632.04999999999</v>
      </c>
      <c r="E272">
        <f t="shared" si="31"/>
        <v>50915</v>
      </c>
      <c r="F272">
        <f>'Future Returns'!S272*F$4</f>
        <v>23035</v>
      </c>
      <c r="I272">
        <f>(C272-C271)*bitcoin_futures!B276</f>
        <v>0</v>
      </c>
      <c r="J272">
        <f>C272*bitcoin_futures!B276</f>
        <v>94489.200000000012</v>
      </c>
      <c r="K272">
        <f t="shared" si="33"/>
        <v>877.5</v>
      </c>
      <c r="M272">
        <f>-'Future CF'!Q272</f>
        <v>-3070</v>
      </c>
      <c r="O272">
        <f t="shared" si="32"/>
        <v>168439.2</v>
      </c>
      <c r="P272">
        <f t="shared" si="34"/>
        <v>-2192.5</v>
      </c>
      <c r="Q272">
        <f t="shared" si="35"/>
        <v>-522.5</v>
      </c>
      <c r="R272">
        <f t="shared" si="36"/>
        <v>-1.3016566214990333E-2</v>
      </c>
      <c r="S272">
        <f>R272-(bitcoin_futures!S276/100/360)</f>
        <v>-1.3136093992768111E-2</v>
      </c>
      <c r="U272">
        <f>-'Future Returns'!Q272+Compare_IBIT_to_BTC!B271</f>
        <v>-2.3945034328924641E-2</v>
      </c>
    </row>
    <row r="273" spans="1:21">
      <c r="A273" t="str">
        <f>bitcoin_futures!A277</f>
        <v>13.01.2025</v>
      </c>
      <c r="B273">
        <f>ROUND(bitcoin_futures!D277/bitcoin_futures!B277, 0)</f>
        <v>1739</v>
      </c>
      <c r="C273">
        <f t="shared" si="31"/>
        <v>1755</v>
      </c>
      <c r="D273">
        <f t="shared" si="31"/>
        <v>101632.04999999999</v>
      </c>
      <c r="E273">
        <f t="shared" si="31"/>
        <v>50915</v>
      </c>
      <c r="F273">
        <f>'Future Returns'!S273*F$4</f>
        <v>23802.5</v>
      </c>
      <c r="I273">
        <f>(C273-C272)*bitcoin_futures!B277</f>
        <v>0</v>
      </c>
      <c r="J273">
        <f>C273*bitcoin_futures!B277</f>
        <v>93401.099999999991</v>
      </c>
      <c r="K273">
        <f t="shared" si="33"/>
        <v>-1088.1000000000204</v>
      </c>
      <c r="M273">
        <f>-'Future CF'!Q273</f>
        <v>1305</v>
      </c>
      <c r="O273">
        <f t="shared" si="32"/>
        <v>168118.59999999998</v>
      </c>
      <c r="P273">
        <f t="shared" si="34"/>
        <v>216.89999999997963</v>
      </c>
      <c r="Q273">
        <f t="shared" si="35"/>
        <v>767.49999999998545</v>
      </c>
      <c r="R273">
        <f t="shared" si="36"/>
        <v>1.29016063659809E-3</v>
      </c>
      <c r="S273">
        <f>R273-(bitcoin_futures!S277/100/360)</f>
        <v>1.17041063659809E-3</v>
      </c>
      <c r="U273">
        <f>-'Future Returns'!Q273+Compare_IBIT_to_BTC!B272</f>
        <v>2.1909416472509369E-3</v>
      </c>
    </row>
    <row r="274" spans="1:21">
      <c r="A274" t="str">
        <f>bitcoin_futures!A278</f>
        <v>14.01.2025</v>
      </c>
      <c r="B274">
        <f>ROUND(bitcoin_futures!D278/bitcoin_futures!B278, 0)</f>
        <v>1760</v>
      </c>
      <c r="C274">
        <f t="shared" si="31"/>
        <v>1755</v>
      </c>
      <c r="D274">
        <f t="shared" si="31"/>
        <v>101632.04999999999</v>
      </c>
      <c r="E274">
        <f t="shared" si="31"/>
        <v>50915</v>
      </c>
      <c r="F274">
        <f>'Future Returns'!S274*F$4</f>
        <v>23476.25</v>
      </c>
      <c r="I274">
        <f>(C274-C273)*bitcoin_futures!B278</f>
        <v>0</v>
      </c>
      <c r="J274">
        <f>C274*bitcoin_futures!B278</f>
        <v>96226.65</v>
      </c>
      <c r="K274">
        <f t="shared" si="33"/>
        <v>2825.5500000000029</v>
      </c>
      <c r="M274">
        <f>-'Future CF'!Q274</f>
        <v>-3000</v>
      </c>
      <c r="O274">
        <f t="shared" si="32"/>
        <v>170617.9</v>
      </c>
      <c r="P274">
        <f t="shared" si="34"/>
        <v>-174.44999999999709</v>
      </c>
      <c r="Q274">
        <f t="shared" si="35"/>
        <v>-326.24999999998545</v>
      </c>
      <c r="R274">
        <f t="shared" si="36"/>
        <v>-1.0224601287438019E-3</v>
      </c>
      <c r="S274">
        <f>R274-(bitcoin_futures!S278/100/360)</f>
        <v>-1.142071239854913E-3</v>
      </c>
      <c r="U274">
        <f>-'Future Returns'!Q274+Compare_IBIT_to_BTC!B273</f>
        <v>-1.6953956180898143E-3</v>
      </c>
    </row>
    <row r="275" spans="1:21" s="3" customFormat="1">
      <c r="A275" s="3" t="str">
        <f>bitcoin_futures!A279</f>
        <v>15.01.2025</v>
      </c>
      <c r="B275">
        <f>ROUND(bitcoin_futures!D279/bitcoin_futures!B279, 0)</f>
        <v>1767</v>
      </c>
      <c r="C275" s="3">
        <f>B275</f>
        <v>1767</v>
      </c>
      <c r="D275" s="3">
        <f>B275*bitcoin_futures!B279</f>
        <v>100082.88</v>
      </c>
      <c r="E275" s="3">
        <f>'Future Returns'!S275</f>
        <v>48865</v>
      </c>
      <c r="F275" s="3">
        <f>'Future Returns'!S275*F$4</f>
        <v>24432.5</v>
      </c>
      <c r="I275">
        <f>(C275-C274)*bitcoin_futures!B279</f>
        <v>679.68000000000006</v>
      </c>
      <c r="J275">
        <f>C275*bitcoin_futures!B279</f>
        <v>100082.88</v>
      </c>
      <c r="K275">
        <f t="shared" si="33"/>
        <v>3176.5500000000102</v>
      </c>
      <c r="M275">
        <f>-'Future CF'!Q275</f>
        <v>-3155</v>
      </c>
      <c r="O275">
        <f t="shared" si="32"/>
        <v>173380.38</v>
      </c>
      <c r="P275">
        <f t="shared" si="34"/>
        <v>21.550000000010186</v>
      </c>
      <c r="Q275">
        <f t="shared" si="35"/>
        <v>-414.06999999999971</v>
      </c>
      <c r="R275">
        <f t="shared" si="36"/>
        <v>1.2429318703771549E-4</v>
      </c>
      <c r="S275">
        <f>R275-(bitcoin_futures!S279/100/360)</f>
        <v>5.0154092599377122E-6</v>
      </c>
      <c r="U275">
        <f>-'Future Returns'!Q275+Compare_IBIT_to_BTC!B274</f>
        <v>4.534657328806313E-4</v>
      </c>
    </row>
    <row r="276" spans="1:21">
      <c r="A276" t="str">
        <f>bitcoin_futures!A280</f>
        <v>16.01.2025</v>
      </c>
      <c r="B276">
        <f>ROUND(bitcoin_futures!D280/bitcoin_futures!B280, 0)</f>
        <v>1760</v>
      </c>
      <c r="C276">
        <f t="shared" ref="C276:E291" si="37">C$275</f>
        <v>1767</v>
      </c>
      <c r="D276">
        <f t="shared" si="37"/>
        <v>100082.88</v>
      </c>
      <c r="E276">
        <f t="shared" si="37"/>
        <v>48865</v>
      </c>
      <c r="F276">
        <f>'Future Returns'!S276*F$4</f>
        <v>25235</v>
      </c>
      <c r="I276">
        <f>(C276-C275)*bitcoin_futures!B280</f>
        <v>0</v>
      </c>
      <c r="J276">
        <f>C276*bitcoin_futures!B280</f>
        <v>100878.03</v>
      </c>
      <c r="K276">
        <f t="shared" si="33"/>
        <v>795.14999999999418</v>
      </c>
      <c r="M276">
        <f>-'Future CF'!Q276</f>
        <v>-645</v>
      </c>
      <c r="O276">
        <f t="shared" si="32"/>
        <v>174978.03</v>
      </c>
      <c r="P276">
        <f t="shared" si="34"/>
        <v>150.14999999999418</v>
      </c>
      <c r="Q276">
        <f t="shared" si="35"/>
        <v>802.5</v>
      </c>
      <c r="R276">
        <f t="shared" si="36"/>
        <v>8.5810772929603891E-4</v>
      </c>
      <c r="S276">
        <f>R276-(bitcoin_futures!S280/100/360)</f>
        <v>7.3857995151826116E-4</v>
      </c>
      <c r="U276">
        <f>-'Future Returns'!Q276+Compare_IBIT_to_BTC!B275</f>
        <v>1.55498063961479E-3</v>
      </c>
    </row>
    <row r="277" spans="1:21">
      <c r="A277" t="str">
        <f>bitcoin_futures!A281</f>
        <v>17.01.2025</v>
      </c>
      <c r="B277">
        <f>ROUND(bitcoin_futures!D281/bitcoin_futures!B281, 0)</f>
        <v>1766</v>
      </c>
      <c r="C277">
        <f t="shared" si="37"/>
        <v>1767</v>
      </c>
      <c r="D277">
        <f t="shared" si="37"/>
        <v>100082.88</v>
      </c>
      <c r="E277">
        <f t="shared" si="37"/>
        <v>48865</v>
      </c>
      <c r="F277">
        <f>'Future Returns'!S277*F$4</f>
        <v>25396.25</v>
      </c>
      <c r="I277">
        <f>(C277-C276)*bitcoin_futures!B281</f>
        <v>0</v>
      </c>
      <c r="J277">
        <f>C277*bitcoin_futures!B281</f>
        <v>105348.54</v>
      </c>
      <c r="K277">
        <f t="shared" si="33"/>
        <v>4470.5099999999948</v>
      </c>
      <c r="M277">
        <f>-'Future CF'!Q277</f>
        <v>-4670</v>
      </c>
      <c r="O277">
        <f t="shared" si="32"/>
        <v>179609.78999999998</v>
      </c>
      <c r="P277">
        <f t="shared" si="34"/>
        <v>-199.49000000000524</v>
      </c>
      <c r="Q277">
        <f t="shared" si="35"/>
        <v>161.24999999998545</v>
      </c>
      <c r="R277">
        <f t="shared" si="36"/>
        <v>-1.1106855589553624E-3</v>
      </c>
      <c r="S277">
        <f>R277-(bitcoin_futures!S281/100/360)</f>
        <v>-1.2302688922886957E-3</v>
      </c>
      <c r="U277">
        <f>-'Future Returns'!Q277+Compare_IBIT_to_BTC!B276</f>
        <v>-1.6553617456191369E-3</v>
      </c>
    </row>
    <row r="278" spans="1:21">
      <c r="A278" t="str">
        <f>bitcoin_futures!A282</f>
        <v>20.01.2025</v>
      </c>
      <c r="B278">
        <f>ROUND(bitcoin_futures!D282/bitcoin_futures!B282, 0)</f>
        <v>1741</v>
      </c>
      <c r="C278">
        <f t="shared" si="37"/>
        <v>1767</v>
      </c>
      <c r="D278">
        <f t="shared" si="37"/>
        <v>100082.88</v>
      </c>
      <c r="E278">
        <f t="shared" si="37"/>
        <v>48865</v>
      </c>
      <c r="F278">
        <f>'Future Returns'!S278*F$4</f>
        <v>26563.75</v>
      </c>
      <c r="I278">
        <f>(C278-C277)*bitcoin_futures!B282</f>
        <v>0</v>
      </c>
      <c r="J278">
        <f>C278*bitcoin_futures!B282</f>
        <v>105348.54</v>
      </c>
      <c r="K278">
        <f t="shared" si="33"/>
        <v>0</v>
      </c>
      <c r="M278">
        <f>-'Future CF'!Q278</f>
        <v>0</v>
      </c>
      <c r="O278">
        <f t="shared" si="32"/>
        <v>180777.28999999998</v>
      </c>
      <c r="P278">
        <f t="shared" si="34"/>
        <v>0</v>
      </c>
      <c r="Q278">
        <f t="shared" si="35"/>
        <v>1167.5</v>
      </c>
      <c r="R278">
        <f t="shared" si="36"/>
        <v>0</v>
      </c>
      <c r="S278">
        <f>R278-(bitcoin_futures!S282/100/360)</f>
        <v>-1.1958333333333333E-4</v>
      </c>
      <c r="U278">
        <f>-'Future Returns'!Q278+Compare_IBIT_to_BTC!B277</f>
        <v>0</v>
      </c>
    </row>
    <row r="279" spans="1:21">
      <c r="A279" t="str">
        <f>bitcoin_futures!A283</f>
        <v>21.01.2025</v>
      </c>
      <c r="B279">
        <f>ROUND(bitcoin_futures!D283/bitcoin_futures!B283, 0)</f>
        <v>1764</v>
      </c>
      <c r="C279">
        <f t="shared" si="37"/>
        <v>1767</v>
      </c>
      <c r="D279">
        <f t="shared" si="37"/>
        <v>100082.88</v>
      </c>
      <c r="E279">
        <f t="shared" si="37"/>
        <v>48865</v>
      </c>
      <c r="F279">
        <f>'Future Returns'!S279*F$4</f>
        <v>26563.75</v>
      </c>
      <c r="I279">
        <f>(C279-C278)*bitcoin_futures!B283</f>
        <v>0</v>
      </c>
      <c r="J279">
        <f>C279*bitcoin_futures!B283</f>
        <v>106762.14</v>
      </c>
      <c r="K279">
        <f t="shared" si="33"/>
        <v>1413.6000000000058</v>
      </c>
      <c r="M279">
        <f>-'Future CF'!Q279</f>
        <v>-1055</v>
      </c>
      <c r="O279">
        <f t="shared" si="32"/>
        <v>182190.89</v>
      </c>
      <c r="P279">
        <f t="shared" si="34"/>
        <v>358.60000000000582</v>
      </c>
      <c r="Q279">
        <f t="shared" si="35"/>
        <v>2.9103830456733704E-11</v>
      </c>
      <c r="R279">
        <f t="shared" si="36"/>
        <v>1.9682652628789828E-3</v>
      </c>
      <c r="S279">
        <f>R279-(bitcoin_futures!S283/100/360)</f>
        <v>1.8486819295456495E-3</v>
      </c>
      <c r="U279">
        <f>-'Future Returns'!Q279+Compare_IBIT_to_BTC!B278</f>
        <v>3.4893714810840335E-3</v>
      </c>
    </row>
    <row r="280" spans="1:21">
      <c r="A280" t="str">
        <f>bitcoin_futures!A284</f>
        <v>22.01.2025</v>
      </c>
      <c r="B280">
        <f>ROUND(bitcoin_futures!D284/bitcoin_futures!B284, 0)</f>
        <v>1758</v>
      </c>
      <c r="C280">
        <f t="shared" si="37"/>
        <v>1767</v>
      </c>
      <c r="D280">
        <f t="shared" si="37"/>
        <v>100082.88</v>
      </c>
      <c r="E280">
        <f t="shared" si="37"/>
        <v>48865</v>
      </c>
      <c r="F280">
        <f>'Future Returns'!S280*F$4</f>
        <v>26827.5</v>
      </c>
      <c r="I280">
        <f>(C280-C279)*bitcoin_futures!B284</f>
        <v>0</v>
      </c>
      <c r="J280">
        <f>C280*bitcoin_futures!B284</f>
        <v>104924.46</v>
      </c>
      <c r="K280">
        <f t="shared" ref="K280:K311" si="38">J280-J279-I280</f>
        <v>-1837.679999999993</v>
      </c>
      <c r="M280">
        <f>-'Future CF'!Q280</f>
        <v>2000</v>
      </c>
      <c r="O280">
        <f t="shared" ref="O280:O311" si="39">J280+E280+F280</f>
        <v>180616.96000000002</v>
      </c>
      <c r="P280">
        <f t="shared" ref="P280:P311" si="40">K280+M280</f>
        <v>162.32000000000698</v>
      </c>
      <c r="Q280">
        <f t="shared" ref="Q280:Q310" si="41">O280-O279-K280</f>
        <v>263.75</v>
      </c>
      <c r="R280">
        <f t="shared" ref="R280:R311" si="42">P280/O280</f>
        <v>8.9869744236646969E-4</v>
      </c>
      <c r="S280">
        <f>R280-(bitcoin_futures!S284/100/360)</f>
        <v>7.789196645886919E-4</v>
      </c>
      <c r="U280">
        <f>-'Future Returns'!Q280+Compare_IBIT_to_BTC!B279</f>
        <v>1.4247485937825925E-3</v>
      </c>
    </row>
    <row r="281" spans="1:21">
      <c r="A281" t="str">
        <f>bitcoin_futures!A285</f>
        <v>23.01.2025</v>
      </c>
      <c r="B281">
        <f>ROUND(bitcoin_futures!D285/bitcoin_futures!B285, 0)</f>
        <v>1779</v>
      </c>
      <c r="C281">
        <f t="shared" si="37"/>
        <v>1767</v>
      </c>
      <c r="D281">
        <f t="shared" si="37"/>
        <v>100082.88</v>
      </c>
      <c r="E281">
        <f t="shared" si="37"/>
        <v>48865</v>
      </c>
      <c r="F281">
        <f>'Future Returns'!S281*F$4</f>
        <v>26327.5</v>
      </c>
      <c r="I281">
        <f>(C281-C280)*bitcoin_futures!B285</f>
        <v>0</v>
      </c>
      <c r="J281">
        <f>C281*bitcoin_futures!B285</f>
        <v>103881.93</v>
      </c>
      <c r="K281">
        <f t="shared" si="38"/>
        <v>-1042.5300000000134</v>
      </c>
      <c r="M281">
        <f>-'Future CF'!Q281</f>
        <v>1155</v>
      </c>
      <c r="O281">
        <f t="shared" si="39"/>
        <v>179074.43</v>
      </c>
      <c r="P281">
        <f t="shared" si="40"/>
        <v>112.46999999998661</v>
      </c>
      <c r="Q281">
        <f t="shared" si="41"/>
        <v>-500.00000000001455</v>
      </c>
      <c r="R281">
        <f t="shared" si="42"/>
        <v>6.2806286749027555E-4</v>
      </c>
      <c r="S281">
        <f>R281-(bitcoin_futures!S285/100/360)</f>
        <v>5.0822953415694222E-4</v>
      </c>
      <c r="U281">
        <f>-'Future Returns'!Q281+Compare_IBIT_to_BTC!B280</f>
        <v>1.0316140203429046E-3</v>
      </c>
    </row>
    <row r="282" spans="1:21">
      <c r="A282" t="str">
        <f>bitcoin_futures!A286</f>
        <v>24.01.2025</v>
      </c>
      <c r="B282">
        <f>ROUND(bitcoin_futures!D286/bitcoin_futures!B286, 0)</f>
        <v>1764</v>
      </c>
      <c r="C282">
        <f t="shared" si="37"/>
        <v>1767</v>
      </c>
      <c r="D282">
        <f t="shared" si="37"/>
        <v>100082.88</v>
      </c>
      <c r="E282">
        <f t="shared" si="37"/>
        <v>48865</v>
      </c>
      <c r="F282">
        <f>'Future Returns'!S282*F$4</f>
        <v>26038.75</v>
      </c>
      <c r="I282">
        <f>(C282-C281)*bitcoin_futures!B286</f>
        <v>0</v>
      </c>
      <c r="J282">
        <f>C282*bitcoin_futures!B286</f>
        <v>105489.90000000001</v>
      </c>
      <c r="K282">
        <f t="shared" si="38"/>
        <v>1607.9700000000157</v>
      </c>
      <c r="M282">
        <f>-'Future CF'!Q282</f>
        <v>-1765</v>
      </c>
      <c r="O282">
        <f t="shared" si="39"/>
        <v>180393.65000000002</v>
      </c>
      <c r="P282">
        <f t="shared" si="40"/>
        <v>-157.02999999998428</v>
      </c>
      <c r="Q282">
        <f t="shared" si="41"/>
        <v>-288.74999999998545</v>
      </c>
      <c r="R282">
        <f t="shared" si="42"/>
        <v>-8.7048518614698612E-4</v>
      </c>
      <c r="S282">
        <f>R282-(bitcoin_futures!S286/100/360)</f>
        <v>-9.9059629725809731E-4</v>
      </c>
      <c r="U282">
        <f>-'Future Returns'!Q282+Compare_IBIT_to_BTC!B281</f>
        <v>-1.4670750114997091E-3</v>
      </c>
    </row>
    <row r="283" spans="1:21">
      <c r="A283" t="str">
        <f>bitcoin_futures!A287</f>
        <v>27.01.2025</v>
      </c>
      <c r="B283">
        <f>ROUND(bitcoin_futures!D287/bitcoin_futures!B287, 0)</f>
        <v>1741</v>
      </c>
      <c r="C283">
        <f t="shared" si="37"/>
        <v>1767</v>
      </c>
      <c r="D283">
        <f t="shared" si="37"/>
        <v>100082.88</v>
      </c>
      <c r="E283">
        <f t="shared" si="37"/>
        <v>48865</v>
      </c>
      <c r="F283">
        <f>'Future Returns'!S283*F$4</f>
        <v>26480</v>
      </c>
      <c r="I283">
        <f>(C283-C282)*bitcoin_futures!B287</f>
        <v>0</v>
      </c>
      <c r="J283">
        <f>C283*bitcoin_futures!B287</f>
        <v>101902.89</v>
      </c>
      <c r="K283">
        <f t="shared" si="38"/>
        <v>-3587.0100000000093</v>
      </c>
      <c r="M283">
        <f>-'Future CF'!Q283</f>
        <v>3710</v>
      </c>
      <c r="O283">
        <f t="shared" si="39"/>
        <v>177247.89</v>
      </c>
      <c r="P283">
        <f t="shared" si="40"/>
        <v>122.98999999999069</v>
      </c>
      <c r="Q283">
        <f t="shared" si="41"/>
        <v>441.25</v>
      </c>
      <c r="R283">
        <f t="shared" si="42"/>
        <v>6.9388696249072796E-4</v>
      </c>
      <c r="S283">
        <f>R283-(bitcoin_futures!S287/100/360)</f>
        <v>5.7366474026850577E-4</v>
      </c>
      <c r="U283">
        <f>-'Future Returns'!Q283+Compare_IBIT_to_BTC!B282</f>
        <v>1.0230849615651127E-3</v>
      </c>
    </row>
    <row r="284" spans="1:21">
      <c r="A284" t="str">
        <f>bitcoin_futures!A288</f>
        <v>28.01.2025</v>
      </c>
      <c r="B284">
        <f>ROUND(bitcoin_futures!D288/bitcoin_futures!B288, 0)</f>
        <v>1771</v>
      </c>
      <c r="C284">
        <f t="shared" si="37"/>
        <v>1767</v>
      </c>
      <c r="D284">
        <f t="shared" si="37"/>
        <v>100082.88</v>
      </c>
      <c r="E284">
        <f t="shared" si="37"/>
        <v>48865</v>
      </c>
      <c r="F284">
        <f>'Future Returns'!S284*F$4</f>
        <v>25552.5</v>
      </c>
      <c r="I284">
        <f>(C284-C283)*bitcoin_futures!B288</f>
        <v>0</v>
      </c>
      <c r="J284">
        <f>C284*bitcoin_futures!B288</f>
        <v>101743.86</v>
      </c>
      <c r="K284">
        <f t="shared" si="38"/>
        <v>-159.02999999999884</v>
      </c>
      <c r="M284">
        <f>-'Future CF'!Q284</f>
        <v>235</v>
      </c>
      <c r="O284">
        <f t="shared" si="39"/>
        <v>176161.36</v>
      </c>
      <c r="P284">
        <f t="shared" si="40"/>
        <v>75.970000000001164</v>
      </c>
      <c r="Q284">
        <f t="shared" si="41"/>
        <v>-927.5000000000291</v>
      </c>
      <c r="R284">
        <f t="shared" si="42"/>
        <v>4.3125234727979604E-4</v>
      </c>
      <c r="S284">
        <f>R284-(bitcoin_futures!S288/100/360)</f>
        <v>3.1097456950201824E-4</v>
      </c>
      <c r="U284">
        <f>-'Future Returns'!Q284+Compare_IBIT_to_BTC!B283</f>
        <v>7.3858451305728158E-4</v>
      </c>
    </row>
    <row r="285" spans="1:21">
      <c r="A285" t="str">
        <f>bitcoin_futures!A289</f>
        <v>29.01.2025</v>
      </c>
      <c r="B285">
        <f>ROUND(bitcoin_futures!D289/bitcoin_futures!B289, 0)</f>
        <v>1752</v>
      </c>
      <c r="C285">
        <f t="shared" si="37"/>
        <v>1767</v>
      </c>
      <c r="D285">
        <f t="shared" si="37"/>
        <v>100082.88</v>
      </c>
      <c r="E285">
        <f t="shared" si="37"/>
        <v>48865</v>
      </c>
      <c r="F285">
        <f>'Future Returns'!S285*F$4</f>
        <v>25493.75</v>
      </c>
      <c r="I285">
        <f>(C285-C284)*bitcoin_futures!B289</f>
        <v>0</v>
      </c>
      <c r="J285">
        <f>C285*bitcoin_futures!B289</f>
        <v>104853.78</v>
      </c>
      <c r="K285">
        <f t="shared" si="38"/>
        <v>3109.9199999999983</v>
      </c>
      <c r="M285">
        <f>-'Future CF'!Q285</f>
        <v>-3135</v>
      </c>
      <c r="O285">
        <f t="shared" si="39"/>
        <v>179212.53</v>
      </c>
      <c r="P285">
        <f t="shared" si="40"/>
        <v>-25.080000000001746</v>
      </c>
      <c r="Q285">
        <f t="shared" si="41"/>
        <v>-58.749999999985448</v>
      </c>
      <c r="R285">
        <f t="shared" si="42"/>
        <v>-1.3994557188608267E-4</v>
      </c>
      <c r="S285">
        <f>R285-(bitcoin_futures!S289/100/360)</f>
        <v>-2.6022334966386044E-4</v>
      </c>
      <c r="U285">
        <f>-'Future Returns'!Q285+Compare_IBIT_to_BTC!B284</f>
        <v>-1.766603161712961E-4</v>
      </c>
    </row>
    <row r="286" spans="1:21">
      <c r="A286" t="str">
        <f>bitcoin_futures!A290</f>
        <v>30.01.2025</v>
      </c>
      <c r="B286">
        <f>ROUND(bitcoin_futures!D290/bitcoin_futures!B290, 0)</f>
        <v>1767</v>
      </c>
      <c r="C286">
        <f t="shared" si="37"/>
        <v>1767</v>
      </c>
      <c r="D286">
        <f t="shared" si="37"/>
        <v>100082.88</v>
      </c>
      <c r="E286">
        <f t="shared" si="37"/>
        <v>48865</v>
      </c>
      <c r="F286">
        <f>'Future Returns'!S286*F$4</f>
        <v>26277.5</v>
      </c>
      <c r="I286">
        <f>(C286-C285)*bitcoin_futures!B290</f>
        <v>0</v>
      </c>
      <c r="J286">
        <f>C286*bitcoin_futures!B290</f>
        <v>105525.24</v>
      </c>
      <c r="K286">
        <f t="shared" si="38"/>
        <v>671.4600000000064</v>
      </c>
      <c r="M286">
        <f>-'Future CF'!Q286</f>
        <v>-625</v>
      </c>
      <c r="O286">
        <f t="shared" si="39"/>
        <v>180667.74</v>
      </c>
      <c r="P286">
        <f t="shared" si="40"/>
        <v>46.460000000006403</v>
      </c>
      <c r="Q286">
        <f t="shared" si="41"/>
        <v>783.74999999998545</v>
      </c>
      <c r="R286">
        <f t="shared" si="42"/>
        <v>2.5715714382659797E-4</v>
      </c>
      <c r="S286">
        <f>R286-(bitcoin_futures!S290/100/360)</f>
        <v>1.3712936604882021E-4</v>
      </c>
      <c r="U286">
        <f>-'Future Returns'!Q286+Compare_IBIT_to_BTC!B285</f>
        <v>4.5762320610589179E-4</v>
      </c>
    </row>
    <row r="287" spans="1:21">
      <c r="A287" t="str">
        <f>bitcoin_futures!A291</f>
        <v>31.01.2025</v>
      </c>
      <c r="B287">
        <f>ROUND(bitcoin_futures!D291/bitcoin_futures!B291, 0)</f>
        <v>1766</v>
      </c>
      <c r="C287">
        <f t="shared" si="37"/>
        <v>1767</v>
      </c>
      <c r="D287">
        <f t="shared" si="37"/>
        <v>100082.88</v>
      </c>
      <c r="E287">
        <f t="shared" si="37"/>
        <v>48865</v>
      </c>
      <c r="F287">
        <f>'Future Returns'!S287*F$4</f>
        <v>26433.75</v>
      </c>
      <c r="I287">
        <f>(C287-C286)*bitcoin_futures!B291</f>
        <v>0</v>
      </c>
      <c r="J287">
        <f>C287*bitcoin_futures!B291</f>
        <v>101973.57</v>
      </c>
      <c r="K287">
        <f t="shared" si="38"/>
        <v>-3551.6699999999983</v>
      </c>
      <c r="M287">
        <f>-'Future CF'!Q287</f>
        <v>3640</v>
      </c>
      <c r="O287">
        <f t="shared" si="39"/>
        <v>177272.32000000001</v>
      </c>
      <c r="P287">
        <f t="shared" si="40"/>
        <v>88.330000000001746</v>
      </c>
      <c r="Q287">
        <f t="shared" si="41"/>
        <v>156.25000000001455</v>
      </c>
      <c r="R287">
        <f t="shared" si="42"/>
        <v>4.9827293962194288E-4</v>
      </c>
      <c r="S287">
        <f>R287-(bitcoin_futures!S291/100/360)</f>
        <v>3.78884050733054E-4</v>
      </c>
      <c r="U287">
        <f>-'Future Returns'!Q287+Compare_IBIT_to_BTC!B286</f>
        <v>7.686205492120346E-4</v>
      </c>
    </row>
    <row r="288" spans="1:21">
      <c r="A288" t="str">
        <f>bitcoin_futures!A292</f>
        <v>03.02.2025</v>
      </c>
      <c r="B288">
        <f>ROUND(bitcoin_futures!D292/bitcoin_futures!B292, 0)</f>
        <v>1766</v>
      </c>
      <c r="C288">
        <f t="shared" si="37"/>
        <v>1767</v>
      </c>
      <c r="D288">
        <f t="shared" si="37"/>
        <v>100082.88</v>
      </c>
      <c r="E288">
        <f t="shared" si="37"/>
        <v>48865</v>
      </c>
      <c r="F288">
        <f>'Future Returns'!S288*F$4</f>
        <v>25523.75</v>
      </c>
      <c r="I288">
        <f>(C288-C287)*bitcoin_futures!B292</f>
        <v>0</v>
      </c>
      <c r="J288">
        <f>C288*bitcoin_futures!B292</f>
        <v>101743.86</v>
      </c>
      <c r="K288">
        <f t="shared" si="38"/>
        <v>-229.7100000000064</v>
      </c>
      <c r="M288">
        <f>-'Future CF'!Q288</f>
        <v>130</v>
      </c>
      <c r="O288">
        <f t="shared" si="39"/>
        <v>176132.61</v>
      </c>
      <c r="P288">
        <f t="shared" si="40"/>
        <v>-99.710000000006403</v>
      </c>
      <c r="Q288">
        <f t="shared" si="41"/>
        <v>-910.00000000001455</v>
      </c>
      <c r="R288">
        <f t="shared" si="42"/>
        <v>-5.6610754817070169E-4</v>
      </c>
      <c r="S288">
        <f>R288-(bitcoin_futures!S292/100/360)</f>
        <v>-6.8616310372625723E-4</v>
      </c>
      <c r="U288">
        <f>-'Future Returns'!Q288+Compare_IBIT_to_BTC!B287</f>
        <v>-9.7931865793199954E-4</v>
      </c>
    </row>
    <row r="289" spans="1:21">
      <c r="A289" t="str">
        <f>bitcoin_futures!A293</f>
        <v>04.02.2025</v>
      </c>
      <c r="B289">
        <f>ROUND(bitcoin_futures!D293/bitcoin_futures!B293, 0)</f>
        <v>1758</v>
      </c>
      <c r="C289">
        <f t="shared" si="37"/>
        <v>1767</v>
      </c>
      <c r="D289">
        <f t="shared" si="37"/>
        <v>100082.88</v>
      </c>
      <c r="E289">
        <f t="shared" si="37"/>
        <v>48865</v>
      </c>
      <c r="F289">
        <f>'Future Returns'!S289*F$4</f>
        <v>25491.25</v>
      </c>
      <c r="I289">
        <f>(C289-C288)*bitcoin_futures!B293</f>
        <v>0</v>
      </c>
      <c r="J289">
        <f>C289*bitcoin_futures!B293</f>
        <v>99181.71</v>
      </c>
      <c r="K289">
        <f t="shared" si="38"/>
        <v>-2562.1499999999942</v>
      </c>
      <c r="M289">
        <f>-'Future CF'!Q289</f>
        <v>2780</v>
      </c>
      <c r="O289">
        <f t="shared" si="39"/>
        <v>173537.96000000002</v>
      </c>
      <c r="P289">
        <f t="shared" si="40"/>
        <v>217.85000000000582</v>
      </c>
      <c r="Q289">
        <f t="shared" si="41"/>
        <v>-32.499999999970896</v>
      </c>
      <c r="R289">
        <f t="shared" si="42"/>
        <v>1.2553449400926793E-3</v>
      </c>
      <c r="S289">
        <f>R289-(bitcoin_futures!S293/100/360)</f>
        <v>1.1355949400926792E-3</v>
      </c>
      <c r="U289">
        <f>-'Future Returns'!Q289+Compare_IBIT_to_BTC!B288</f>
        <v>2.0819023588365022E-3</v>
      </c>
    </row>
    <row r="290" spans="1:21">
      <c r="A290" t="str">
        <f>bitcoin_futures!A294</f>
        <v>05.02.2025</v>
      </c>
      <c r="B290">
        <f>ROUND(bitcoin_futures!D294/bitcoin_futures!B294, 0)</f>
        <v>1763</v>
      </c>
      <c r="C290">
        <f t="shared" si="37"/>
        <v>1767</v>
      </c>
      <c r="D290">
        <f t="shared" si="37"/>
        <v>100082.88</v>
      </c>
      <c r="E290">
        <f t="shared" si="37"/>
        <v>48865</v>
      </c>
      <c r="F290">
        <f>'Future Returns'!S290*F$4</f>
        <v>24796.25</v>
      </c>
      <c r="I290">
        <f>(C290-C289)*bitcoin_futures!B294</f>
        <v>0</v>
      </c>
      <c r="J290">
        <f>C290*bitcoin_futures!B294</f>
        <v>97768.11</v>
      </c>
      <c r="K290">
        <f t="shared" si="38"/>
        <v>-1413.6000000000058</v>
      </c>
      <c r="M290">
        <f>-'Future CF'!Q290</f>
        <v>1475</v>
      </c>
      <c r="O290">
        <f t="shared" si="39"/>
        <v>171429.36</v>
      </c>
      <c r="P290">
        <f t="shared" si="40"/>
        <v>61.399999999994179</v>
      </c>
      <c r="Q290">
        <f t="shared" si="41"/>
        <v>-695.0000000000291</v>
      </c>
      <c r="R290">
        <f t="shared" si="42"/>
        <v>3.5816501910754483E-4</v>
      </c>
      <c r="S290">
        <f>R290-(bitcoin_futures!S294/100/360)</f>
        <v>2.3869279688532263E-4</v>
      </c>
      <c r="U290">
        <f>-'Future Returns'!Q290+Compare_IBIT_to_BTC!B289</f>
        <v>6.1857245404484118E-4</v>
      </c>
    </row>
    <row r="291" spans="1:21">
      <c r="A291" t="str">
        <f>bitcoin_futures!A295</f>
        <v>06.02.2025</v>
      </c>
      <c r="B291">
        <f>ROUND(bitcoin_futures!D295/bitcoin_futures!B295, 0)</f>
        <v>1751</v>
      </c>
      <c r="C291">
        <f t="shared" si="37"/>
        <v>1767</v>
      </c>
      <c r="D291">
        <f t="shared" si="37"/>
        <v>100082.88</v>
      </c>
      <c r="E291">
        <f t="shared" si="37"/>
        <v>48865</v>
      </c>
      <c r="F291">
        <f>'Future Returns'!S291*F$4</f>
        <v>24427.5</v>
      </c>
      <c r="I291">
        <f>(C291-C290)*bitcoin_futures!B295</f>
        <v>0</v>
      </c>
      <c r="J291">
        <f>C291*bitcoin_futures!B295</f>
        <v>97397.04</v>
      </c>
      <c r="K291">
        <f t="shared" si="38"/>
        <v>-371.07000000000698</v>
      </c>
      <c r="M291">
        <f>-'Future CF'!Q291</f>
        <v>425</v>
      </c>
      <c r="O291">
        <f t="shared" si="39"/>
        <v>170689.53999999998</v>
      </c>
      <c r="P291">
        <f t="shared" si="40"/>
        <v>53.929999999993015</v>
      </c>
      <c r="Q291">
        <f t="shared" si="41"/>
        <v>-368.75</v>
      </c>
      <c r="R291">
        <f t="shared" si="42"/>
        <v>3.1595374854248841E-4</v>
      </c>
      <c r="S291">
        <f>R291-(bitcoin_futures!S295/100/360)</f>
        <v>1.9628708187582173E-4</v>
      </c>
      <c r="U291">
        <f>-'Future Returns'!Q291+Compare_IBIT_to_BTC!B290</f>
        <v>5.5419661486055555E-4</v>
      </c>
    </row>
    <row r="292" spans="1:21">
      <c r="A292" t="str">
        <f>bitcoin_futures!A296</f>
        <v>07.02.2025</v>
      </c>
      <c r="B292">
        <f>ROUND(bitcoin_futures!D296/bitcoin_futures!B296, 0)</f>
        <v>1766</v>
      </c>
      <c r="C292">
        <f t="shared" ref="C292:E311" si="43">C$275</f>
        <v>1767</v>
      </c>
      <c r="D292">
        <f t="shared" si="43"/>
        <v>100082.88</v>
      </c>
      <c r="E292">
        <f t="shared" si="43"/>
        <v>48865</v>
      </c>
      <c r="F292">
        <f>'Future Returns'!S292*F$4</f>
        <v>24321.25</v>
      </c>
      <c r="I292">
        <f>(C292-C291)*bitcoin_futures!B296</f>
        <v>0</v>
      </c>
      <c r="J292">
        <f>C292*bitcoin_futures!B296</f>
        <v>96248.49</v>
      </c>
      <c r="K292">
        <f t="shared" si="38"/>
        <v>-1148.5499999999884</v>
      </c>
      <c r="M292">
        <f>-'Future CF'!Q292</f>
        <v>1295</v>
      </c>
      <c r="O292">
        <f t="shared" si="39"/>
        <v>169434.74</v>
      </c>
      <c r="P292">
        <f t="shared" si="40"/>
        <v>146.45000000001164</v>
      </c>
      <c r="Q292">
        <f t="shared" si="41"/>
        <v>-106.25</v>
      </c>
      <c r="R292">
        <f t="shared" si="42"/>
        <v>8.6434458482370061E-4</v>
      </c>
      <c r="S292">
        <f>R292-(bitcoin_futures!S296/100/360)</f>
        <v>7.4465014037925609E-4</v>
      </c>
      <c r="U292">
        <f>-'Future Returns'!Q292+Compare_IBIT_to_BTC!B291</f>
        <v>1.5189518056750451E-3</v>
      </c>
    </row>
    <row r="293" spans="1:21">
      <c r="A293" t="str">
        <f>bitcoin_futures!A297</f>
        <v>10.02.2025</v>
      </c>
      <c r="B293">
        <f>ROUND(bitcoin_futures!D297/bitcoin_futures!B297, 0)</f>
        <v>1759</v>
      </c>
      <c r="C293">
        <f t="shared" si="43"/>
        <v>1767</v>
      </c>
      <c r="D293">
        <f t="shared" si="43"/>
        <v>100082.88</v>
      </c>
      <c r="E293">
        <f t="shared" si="43"/>
        <v>48865</v>
      </c>
      <c r="F293">
        <f>'Future Returns'!S293*F$4</f>
        <v>23997.5</v>
      </c>
      <c r="I293">
        <f>(C293-C292)*bitcoin_futures!B297</f>
        <v>0</v>
      </c>
      <c r="J293">
        <f>C293*bitcoin_futures!B297</f>
        <v>97856.46</v>
      </c>
      <c r="K293">
        <f t="shared" si="38"/>
        <v>1607.9700000000012</v>
      </c>
      <c r="M293">
        <f>-'Future CF'!Q293</f>
        <v>-1690</v>
      </c>
      <c r="O293">
        <f t="shared" si="39"/>
        <v>170718.96000000002</v>
      </c>
      <c r="P293">
        <f t="shared" si="40"/>
        <v>-82.029999999998836</v>
      </c>
      <c r="Q293">
        <f t="shared" si="41"/>
        <v>-323.7499999999709</v>
      </c>
      <c r="R293">
        <f t="shared" si="42"/>
        <v>-4.804973038729783E-4</v>
      </c>
      <c r="S293">
        <f>R293-(bitcoin_futures!S297/100/360)</f>
        <v>-6.0088619276186714E-4</v>
      </c>
      <c r="U293">
        <f>-'Future Returns'!Q293+Compare_IBIT_to_BTC!B292</f>
        <v>-8.9955671098389603E-4</v>
      </c>
    </row>
    <row r="294" spans="1:21">
      <c r="A294" t="str">
        <f>bitcoin_futures!A298</f>
        <v>11.02.2025</v>
      </c>
      <c r="B294">
        <f>ROUND(bitcoin_futures!D298/bitcoin_futures!B298, 0)</f>
        <v>1758</v>
      </c>
      <c r="C294">
        <f t="shared" si="43"/>
        <v>1767</v>
      </c>
      <c r="D294">
        <f t="shared" si="43"/>
        <v>100082.88</v>
      </c>
      <c r="E294">
        <f t="shared" si="43"/>
        <v>48865</v>
      </c>
      <c r="F294">
        <f>'Future Returns'!S294*F$4</f>
        <v>24420</v>
      </c>
      <c r="I294">
        <f>(C294-C293)*bitcoin_futures!B298</f>
        <v>0</v>
      </c>
      <c r="J294">
        <f>C294*bitcoin_futures!B298</f>
        <v>95612.37</v>
      </c>
      <c r="K294">
        <f t="shared" si="38"/>
        <v>-2244.0900000000111</v>
      </c>
      <c r="M294">
        <f>-'Future CF'!Q294</f>
        <v>2255</v>
      </c>
      <c r="O294">
        <f t="shared" si="39"/>
        <v>168897.37</v>
      </c>
      <c r="P294">
        <f t="shared" si="40"/>
        <v>10.909999999988941</v>
      </c>
      <c r="Q294">
        <f t="shared" si="41"/>
        <v>422.49999999998545</v>
      </c>
      <c r="R294">
        <f t="shared" si="42"/>
        <v>6.4595440414430024E-5</v>
      </c>
      <c r="S294">
        <f>R294-(bitcoin_futures!S298/100/360)</f>
        <v>-5.5682337363347747E-5</v>
      </c>
      <c r="U294">
        <f>-'Future Returns'!Q294+Compare_IBIT_to_BTC!B293</f>
        <v>1.5311899114710606E-4</v>
      </c>
    </row>
    <row r="295" spans="1:21">
      <c r="A295" t="str">
        <f>bitcoin_futures!A299</f>
        <v>12.02.2025</v>
      </c>
      <c r="B295">
        <f>ROUND(bitcoin_futures!D299/bitcoin_futures!B299, 0)</f>
        <v>1763</v>
      </c>
      <c r="C295">
        <f t="shared" si="43"/>
        <v>1767</v>
      </c>
      <c r="D295">
        <f t="shared" si="43"/>
        <v>100082.88</v>
      </c>
      <c r="E295">
        <f t="shared" si="43"/>
        <v>48865</v>
      </c>
      <c r="F295">
        <f>'Future Returns'!S295*F$4</f>
        <v>23856.25</v>
      </c>
      <c r="I295">
        <f>(C295-C294)*bitcoin_futures!B299</f>
        <v>0</v>
      </c>
      <c r="J295">
        <f>C295*bitcoin_futures!B299</f>
        <v>97467.72</v>
      </c>
      <c r="K295">
        <f t="shared" si="38"/>
        <v>1855.3500000000058</v>
      </c>
      <c r="M295">
        <f>-'Future CF'!Q295</f>
        <v>-1970</v>
      </c>
      <c r="O295">
        <f t="shared" si="39"/>
        <v>170188.97</v>
      </c>
      <c r="P295">
        <f t="shared" si="40"/>
        <v>-114.64999999999418</v>
      </c>
      <c r="Q295">
        <f t="shared" si="41"/>
        <v>-563.75</v>
      </c>
      <c r="R295">
        <f t="shared" si="42"/>
        <v>-6.736629289195074E-4</v>
      </c>
      <c r="S295">
        <f>R295-(bitcoin_futures!S299/100/360)</f>
        <v>-7.9394070669728514E-4</v>
      </c>
      <c r="U295">
        <f>-'Future Returns'!Q295+Compare_IBIT_to_BTC!B294</f>
        <v>-1.2395692857683251E-3</v>
      </c>
    </row>
    <row r="296" spans="1:21">
      <c r="A296" t="str">
        <f>bitcoin_futures!A300</f>
        <v>13.02.2025</v>
      </c>
      <c r="B296">
        <f>ROUND(bitcoin_futures!D300/bitcoin_futures!B300, 0)</f>
        <v>1755</v>
      </c>
      <c r="C296">
        <f t="shared" si="43"/>
        <v>1767</v>
      </c>
      <c r="D296">
        <f t="shared" si="43"/>
        <v>100082.88</v>
      </c>
      <c r="E296">
        <f t="shared" si="43"/>
        <v>48865</v>
      </c>
      <c r="F296">
        <f>'Future Returns'!S296*F$4</f>
        <v>24348.75</v>
      </c>
      <c r="I296">
        <f>(C296-C295)*bitcoin_futures!B300</f>
        <v>0</v>
      </c>
      <c r="J296">
        <f>C296*bitcoin_futures!B300</f>
        <v>96725.58</v>
      </c>
      <c r="K296">
        <f t="shared" si="38"/>
        <v>-742.13999999999942</v>
      </c>
      <c r="M296">
        <f>-'Future CF'!Q296</f>
        <v>885</v>
      </c>
      <c r="O296">
        <f t="shared" si="39"/>
        <v>169939.33000000002</v>
      </c>
      <c r="P296">
        <f t="shared" si="40"/>
        <v>142.86000000000058</v>
      </c>
      <c r="Q296">
        <f t="shared" si="41"/>
        <v>492.50000000001455</v>
      </c>
      <c r="R296">
        <f t="shared" si="42"/>
        <v>8.4065295538119733E-4</v>
      </c>
      <c r="S296">
        <f>R296-(bitcoin_futures!S300/100/360)</f>
        <v>7.2043073315897514E-4</v>
      </c>
      <c r="U296">
        <f>-'Future Returns'!Q296+Compare_IBIT_to_BTC!B295</f>
        <v>1.4724955653140906E-3</v>
      </c>
    </row>
    <row r="297" spans="1:21" s="5" customFormat="1">
      <c r="A297" s="5" t="str">
        <f>bitcoin_futures!A301</f>
        <v>14.02.2025</v>
      </c>
      <c r="B297" s="5">
        <f>ROUND(bitcoin_futures!D301/bitcoin_futures!B301, 0)</f>
        <v>1769</v>
      </c>
      <c r="C297" s="5">
        <f>B297</f>
        <v>1769</v>
      </c>
      <c r="D297" s="5">
        <f t="shared" si="43"/>
        <v>100082.88</v>
      </c>
      <c r="E297" s="5">
        <f t="shared" si="43"/>
        <v>48865</v>
      </c>
      <c r="F297" s="5">
        <f>'Future Returns'!S297*F$4</f>
        <v>24127.5</v>
      </c>
      <c r="I297">
        <f>(C297-C296)*bitcoin_futures!B301</f>
        <v>110.66</v>
      </c>
      <c r="J297" s="5">
        <f>C297*bitcoin_futures!B301</f>
        <v>97878.77</v>
      </c>
      <c r="K297" s="5">
        <f t="shared" si="38"/>
        <v>1042.5300000000022</v>
      </c>
      <c r="M297" s="5">
        <f>-'Future CF'!Q297</f>
        <v>-1045</v>
      </c>
      <c r="O297" s="5">
        <f t="shared" si="39"/>
        <v>170871.27000000002</v>
      </c>
      <c r="P297" s="5">
        <f t="shared" si="40"/>
        <v>-2.4699999999977535</v>
      </c>
      <c r="Q297" s="5">
        <f t="shared" si="41"/>
        <v>-110.58999999999992</v>
      </c>
      <c r="R297" s="5">
        <f t="shared" si="42"/>
        <v>-1.4455326515673192E-5</v>
      </c>
      <c r="S297" s="5">
        <f>R297-(bitcoin_futures!S301/100/360)</f>
        <v>-1.3462199318233983E-4</v>
      </c>
      <c r="U297">
        <f>-'Future Returns'!Q297+Compare_IBIT_to_BTC!B296</f>
        <v>-4.9669149329191822E-5</v>
      </c>
    </row>
    <row r="298" spans="1:21">
      <c r="A298" t="str">
        <f>bitcoin_futures!A302</f>
        <v>17.02.2025</v>
      </c>
      <c r="B298">
        <f>ROUND(bitcoin_futures!D302/bitcoin_futures!B302, 0)</f>
        <v>1732</v>
      </c>
      <c r="C298">
        <f t="shared" si="43"/>
        <v>1767</v>
      </c>
      <c r="D298">
        <f t="shared" si="43"/>
        <v>100082.88</v>
      </c>
      <c r="E298">
        <f t="shared" si="43"/>
        <v>48865</v>
      </c>
      <c r="F298">
        <f>'Future Returns'!S298*F$4</f>
        <v>24590</v>
      </c>
      <c r="I298">
        <v>0</v>
      </c>
      <c r="J298">
        <f>C298*bitcoin_futures!B302</f>
        <v>97768.11</v>
      </c>
      <c r="K298">
        <f t="shared" si="38"/>
        <v>-110.66000000000349</v>
      </c>
      <c r="M298">
        <f>-'Future CF'!Q298</f>
        <v>0</v>
      </c>
      <c r="O298">
        <f t="shared" si="39"/>
        <v>171223.11</v>
      </c>
      <c r="P298">
        <f t="shared" si="40"/>
        <v>-110.66000000000349</v>
      </c>
      <c r="Q298">
        <f t="shared" si="41"/>
        <v>462.4999999999709</v>
      </c>
      <c r="R298">
        <f t="shared" si="42"/>
        <v>-6.4629126290255737E-4</v>
      </c>
      <c r="S298">
        <f>R298-(bitcoin_futures!S302/100/360)</f>
        <v>-7.6645792956922401E-4</v>
      </c>
      <c r="U298">
        <f>-'Future Returns'!Q298+Compare_IBIT_to_BTC!B297</f>
        <v>0</v>
      </c>
    </row>
    <row r="299" spans="1:21">
      <c r="A299" t="str">
        <f>bitcoin_futures!A303</f>
        <v>18.02.2025</v>
      </c>
      <c r="B299">
        <f>ROUND(bitcoin_futures!D303/bitcoin_futures!B303, 0)</f>
        <v>1758</v>
      </c>
      <c r="C299">
        <f t="shared" si="43"/>
        <v>1767</v>
      </c>
      <c r="D299">
        <f t="shared" si="43"/>
        <v>100082.88</v>
      </c>
      <c r="E299">
        <f t="shared" si="43"/>
        <v>48865</v>
      </c>
      <c r="F299">
        <f>'Future Returns'!S299*F$4</f>
        <v>24590</v>
      </c>
      <c r="I299">
        <f>(C299-C298)*bitcoin_futures!B303</f>
        <v>0</v>
      </c>
      <c r="J299">
        <f>C299*bitcoin_futures!B303</f>
        <v>94552.17</v>
      </c>
      <c r="K299">
        <f t="shared" si="38"/>
        <v>-3215.9400000000023</v>
      </c>
      <c r="M299">
        <f>-'Future CF'!Q299</f>
        <v>3610</v>
      </c>
      <c r="O299">
        <f t="shared" si="39"/>
        <v>168007.16999999998</v>
      </c>
      <c r="P299">
        <f t="shared" si="40"/>
        <v>394.05999999999767</v>
      </c>
      <c r="Q299">
        <f t="shared" si="41"/>
        <v>0</v>
      </c>
      <c r="R299">
        <f t="shared" si="42"/>
        <v>2.3454951357135398E-3</v>
      </c>
      <c r="S299">
        <f>R299-(bitcoin_futures!S303/100/360)</f>
        <v>2.225217357935762E-3</v>
      </c>
      <c r="U299">
        <f>-'Future Returns'!Q299+Compare_IBIT_to_BTC!B298</f>
        <v>3.8083635419910444E-3</v>
      </c>
    </row>
    <row r="300" spans="1:21">
      <c r="A300" t="str">
        <f>bitcoin_futures!A304</f>
        <v>19.02.2025</v>
      </c>
      <c r="B300">
        <f>ROUND(bitcoin_futures!D304/bitcoin_futures!B304, 0)</f>
        <v>1763</v>
      </c>
      <c r="C300">
        <f t="shared" si="43"/>
        <v>1767</v>
      </c>
      <c r="D300">
        <f t="shared" si="43"/>
        <v>100082.88</v>
      </c>
      <c r="E300">
        <f t="shared" si="43"/>
        <v>48865</v>
      </c>
      <c r="F300">
        <f>'Future Returns'!S300*F$4</f>
        <v>23687.5</v>
      </c>
      <c r="I300">
        <f>(C300-C299)*bitcoin_futures!B304</f>
        <v>0</v>
      </c>
      <c r="J300">
        <f>C300*bitcoin_futures!B304</f>
        <v>96566.55</v>
      </c>
      <c r="K300">
        <f t="shared" si="38"/>
        <v>2014.3800000000047</v>
      </c>
      <c r="M300">
        <f>-'Future CF'!Q300</f>
        <v>-2260</v>
      </c>
      <c r="O300">
        <f t="shared" si="39"/>
        <v>169119.05</v>
      </c>
      <c r="P300">
        <f t="shared" si="40"/>
        <v>-245.61999999999534</v>
      </c>
      <c r="Q300">
        <f t="shared" si="41"/>
        <v>-902.5</v>
      </c>
      <c r="R300">
        <f t="shared" si="42"/>
        <v>-1.4523496909425364E-3</v>
      </c>
      <c r="S300">
        <f>R300-(bitcoin_futures!S304/100/360)</f>
        <v>-1.5724608020536476E-3</v>
      </c>
      <c r="U300">
        <f>-'Future Returns'!Q300+Compare_IBIT_to_BTC!B299</f>
        <v>-2.5478136653864294E-3</v>
      </c>
    </row>
    <row r="301" spans="1:21">
      <c r="A301" t="str">
        <f>bitcoin_futures!A305</f>
        <v>20.02.2025</v>
      </c>
      <c r="B301">
        <f>ROUND(bitcoin_futures!D305/bitcoin_futures!B305, 0)</f>
        <v>1759</v>
      </c>
      <c r="C301">
        <f t="shared" si="43"/>
        <v>1767</v>
      </c>
      <c r="D301">
        <f t="shared" si="43"/>
        <v>100082.88</v>
      </c>
      <c r="E301">
        <f t="shared" si="43"/>
        <v>48865</v>
      </c>
      <c r="F301">
        <f>'Future Returns'!S301*F$4</f>
        <v>24252.5</v>
      </c>
      <c r="I301">
        <f>(C301-C300)*bitcoin_futures!B305</f>
        <v>0</v>
      </c>
      <c r="J301">
        <f>C301*bitcoin_futures!B305</f>
        <v>99022.68</v>
      </c>
      <c r="K301">
        <f t="shared" si="38"/>
        <v>2456.1299999999901</v>
      </c>
      <c r="M301">
        <f>-'Future CF'!Q301</f>
        <v>-2415</v>
      </c>
      <c r="O301">
        <f t="shared" si="39"/>
        <v>172140.18</v>
      </c>
      <c r="P301">
        <f t="shared" si="40"/>
        <v>41.129999999990105</v>
      </c>
      <c r="Q301">
        <f t="shared" si="41"/>
        <v>565.00000000001455</v>
      </c>
      <c r="R301">
        <f t="shared" si="42"/>
        <v>2.3893317643788978E-4</v>
      </c>
      <c r="S301">
        <f>R301-(bitcoin_futures!S305/100/360)</f>
        <v>1.1896095421566757E-4</v>
      </c>
      <c r="U301">
        <f>-'Future Returns'!Q301+Compare_IBIT_to_BTC!B300</f>
        <v>5.4024292493781018E-4</v>
      </c>
    </row>
    <row r="302" spans="1:21">
      <c r="A302" t="str">
        <f>bitcoin_futures!A306</f>
        <v>21.02.2025</v>
      </c>
      <c r="B302">
        <f>ROUND(bitcoin_futures!D306/bitcoin_futures!B306, 0)</f>
        <v>1765</v>
      </c>
      <c r="C302">
        <f t="shared" si="43"/>
        <v>1767</v>
      </c>
      <c r="D302">
        <f t="shared" si="43"/>
        <v>100082.88</v>
      </c>
      <c r="E302">
        <f t="shared" si="43"/>
        <v>48865</v>
      </c>
      <c r="F302">
        <f>'Future Returns'!S302*F$4</f>
        <v>24856.25</v>
      </c>
      <c r="I302">
        <f>(C302-C301)*bitcoin_futures!B306</f>
        <v>0</v>
      </c>
      <c r="J302">
        <f>C302*bitcoin_futures!B306</f>
        <v>95276.64</v>
      </c>
      <c r="K302">
        <f t="shared" si="38"/>
        <v>-3746.0399999999936</v>
      </c>
      <c r="M302">
        <f>-'Future CF'!Q302</f>
        <v>4130</v>
      </c>
      <c r="O302">
        <f t="shared" si="39"/>
        <v>168997.89</v>
      </c>
      <c r="P302">
        <f t="shared" si="40"/>
        <v>383.9600000000064</v>
      </c>
      <c r="Q302">
        <f t="shared" si="41"/>
        <v>603.75000000001455</v>
      </c>
      <c r="R302">
        <f t="shared" si="42"/>
        <v>2.2719810288756052E-3</v>
      </c>
      <c r="S302">
        <f>R302-(bitcoin_futures!S306/100/360)</f>
        <v>2.1521476955422719E-3</v>
      </c>
      <c r="U302">
        <f>-'Future Returns'!Q302+Compare_IBIT_to_BTC!B301</f>
        <v>3.7087270362759009E-3</v>
      </c>
    </row>
    <row r="303" spans="1:21">
      <c r="A303" t="str">
        <f>bitcoin_futures!A307</f>
        <v>24.02.2025</v>
      </c>
      <c r="B303">
        <f>ROUND(bitcoin_futures!D307/bitcoin_futures!B307, 0)</f>
        <v>1765</v>
      </c>
      <c r="C303">
        <f t="shared" si="43"/>
        <v>1767</v>
      </c>
      <c r="D303">
        <f t="shared" si="43"/>
        <v>100082.88</v>
      </c>
      <c r="E303">
        <f t="shared" si="43"/>
        <v>48865</v>
      </c>
      <c r="F303">
        <f>'Future Returns'!S303*F$4</f>
        <v>23823.75</v>
      </c>
      <c r="I303">
        <f>(C303-C302)*bitcoin_futures!B307</f>
        <v>0</v>
      </c>
      <c r="J303">
        <f>C303*bitcoin_futures!B307</f>
        <v>94375.47</v>
      </c>
      <c r="K303">
        <f t="shared" si="38"/>
        <v>-901.16999999999825</v>
      </c>
      <c r="M303">
        <f>-'Future CF'!Q303</f>
        <v>765</v>
      </c>
      <c r="O303">
        <f t="shared" si="39"/>
        <v>167064.22</v>
      </c>
      <c r="P303">
        <f t="shared" si="40"/>
        <v>-136.16999999999825</v>
      </c>
      <c r="Q303">
        <f t="shared" si="41"/>
        <v>-1032.5000000000146</v>
      </c>
      <c r="R303">
        <f t="shared" si="42"/>
        <v>-8.1507578343225295E-4</v>
      </c>
      <c r="S303">
        <f>R303-(bitcoin_futures!S307/100/360)</f>
        <v>-9.3488133898780845E-4</v>
      </c>
      <c r="U303">
        <f>-'Future Returns'!Q303+Compare_IBIT_to_BTC!B302</f>
        <v>-1.4307535261035582E-3</v>
      </c>
    </row>
    <row r="304" spans="1:21">
      <c r="A304" t="str">
        <f>bitcoin_futures!A308</f>
        <v>25.02.2025</v>
      </c>
      <c r="B304">
        <f>ROUND(bitcoin_futures!D308/bitcoin_futures!B308, 0)</f>
        <v>1762</v>
      </c>
      <c r="C304">
        <f t="shared" si="43"/>
        <v>1767</v>
      </c>
      <c r="D304">
        <f t="shared" si="43"/>
        <v>100082.88</v>
      </c>
      <c r="E304">
        <f t="shared" si="43"/>
        <v>48865</v>
      </c>
      <c r="F304">
        <f>'Future Returns'!S304*F$4</f>
        <v>23632.5</v>
      </c>
      <c r="I304">
        <f>(C304-C303)*bitcoin_futures!B308</f>
        <v>0</v>
      </c>
      <c r="J304">
        <f>C304*bitcoin_futures!B308</f>
        <v>88403.01</v>
      </c>
      <c r="K304">
        <f t="shared" si="38"/>
        <v>-5972.4600000000064</v>
      </c>
      <c r="M304">
        <f>-'Future CF'!Q304</f>
        <v>6065</v>
      </c>
      <c r="O304">
        <f t="shared" si="39"/>
        <v>160900.51</v>
      </c>
      <c r="P304">
        <f t="shared" si="40"/>
        <v>92.539999999993597</v>
      </c>
      <c r="Q304">
        <f t="shared" si="41"/>
        <v>-191.24999999998545</v>
      </c>
      <c r="R304">
        <f t="shared" si="42"/>
        <v>5.7513801541084978E-4</v>
      </c>
      <c r="S304">
        <f>R304-(bitcoin_futures!S308/100/360)</f>
        <v>4.5597134874418311E-4</v>
      </c>
      <c r="U304">
        <f>-'Future Returns'!Q304+Compare_IBIT_to_BTC!B303</f>
        <v>8.7549686836446705E-4</v>
      </c>
    </row>
    <row r="305" spans="1:21">
      <c r="A305" t="str">
        <f>bitcoin_futures!A309</f>
        <v>26.02.2025</v>
      </c>
      <c r="B305">
        <f>ROUND(bitcoin_futures!D309/bitcoin_futures!B309, 0)</f>
        <v>1743</v>
      </c>
      <c r="C305">
        <f t="shared" si="43"/>
        <v>1767</v>
      </c>
      <c r="D305">
        <f t="shared" si="43"/>
        <v>100082.88</v>
      </c>
      <c r="E305">
        <f t="shared" si="43"/>
        <v>48865</v>
      </c>
      <c r="F305">
        <f>'Future Returns'!S305*F$4</f>
        <v>22116.25</v>
      </c>
      <c r="I305">
        <f>(C305-C304)*bitcoin_futures!B309</f>
        <v>0</v>
      </c>
      <c r="J305">
        <f>C305*bitcoin_futures!B309</f>
        <v>84745.32</v>
      </c>
      <c r="K305">
        <f t="shared" si="38"/>
        <v>-3657.6899999999878</v>
      </c>
      <c r="M305">
        <f>-'Future CF'!Q305</f>
        <v>3680</v>
      </c>
      <c r="O305">
        <f t="shared" si="39"/>
        <v>155726.57</v>
      </c>
      <c r="P305">
        <f t="shared" si="40"/>
        <v>22.310000000012224</v>
      </c>
      <c r="Q305">
        <f t="shared" si="41"/>
        <v>-1516.2500000000146</v>
      </c>
      <c r="R305">
        <f t="shared" si="42"/>
        <v>1.4326392727979703E-4</v>
      </c>
      <c r="S305">
        <f>R305-(bitcoin_futures!S309/100/360)</f>
        <v>2.4013927279797017E-5</v>
      </c>
      <c r="U305">
        <f>-'Future Returns'!Q305+Compare_IBIT_to_BTC!B304</f>
        <v>2.2319734254512558E-4</v>
      </c>
    </row>
    <row r="306" spans="1:21">
      <c r="A306" t="str">
        <f>bitcoin_futures!A310</f>
        <v>27.02.2025</v>
      </c>
      <c r="B306">
        <f>ROUND(bitcoin_futures!D310/bitcoin_futures!B310, 0)</f>
        <v>1756</v>
      </c>
      <c r="C306">
        <f t="shared" si="43"/>
        <v>1767</v>
      </c>
      <c r="D306">
        <f t="shared" si="43"/>
        <v>100082.88</v>
      </c>
      <c r="E306">
        <f t="shared" si="43"/>
        <v>48865</v>
      </c>
      <c r="F306">
        <f>'Future Returns'!S306*F$4</f>
        <v>21196.25</v>
      </c>
      <c r="I306">
        <f>(C306-C305)*bitcoin_futures!B310</f>
        <v>0</v>
      </c>
      <c r="J306">
        <f>C306*bitcoin_futures!B310</f>
        <v>83667.45</v>
      </c>
      <c r="K306">
        <f t="shared" si="38"/>
        <v>-1077.8700000000099</v>
      </c>
      <c r="M306">
        <f>-'Future CF'!Q306</f>
        <v>960</v>
      </c>
      <c r="O306">
        <f t="shared" si="39"/>
        <v>153728.70000000001</v>
      </c>
      <c r="P306">
        <f t="shared" si="40"/>
        <v>-117.8700000000099</v>
      </c>
      <c r="Q306">
        <f t="shared" si="41"/>
        <v>-919.99999999998545</v>
      </c>
      <c r="R306">
        <f t="shared" si="42"/>
        <v>-7.6674036793396348E-4</v>
      </c>
      <c r="S306">
        <f>R306-(bitcoin_futures!S310/100/360)</f>
        <v>-8.8646259015618572E-4</v>
      </c>
      <c r="U306">
        <f>-'Future Returns'!Q306+Compare_IBIT_to_BTC!B305</f>
        <v>-1.3961748804548566E-3</v>
      </c>
    </row>
    <row r="307" spans="1:21">
      <c r="A307" t="str">
        <f>bitcoin_futures!A311</f>
        <v>28.02.2025</v>
      </c>
      <c r="B307">
        <f>ROUND(bitcoin_futures!D311/bitcoin_futures!B311, 0)</f>
        <v>1754</v>
      </c>
      <c r="C307">
        <f t="shared" si="43"/>
        <v>1767</v>
      </c>
      <c r="D307">
        <f t="shared" si="43"/>
        <v>100082.88</v>
      </c>
      <c r="E307">
        <f t="shared" si="43"/>
        <v>48865</v>
      </c>
      <c r="F307">
        <f>'Future Returns'!S307*F$4</f>
        <v>20956.25</v>
      </c>
      <c r="I307">
        <f>(C307-C306)*bitcoin_futures!B311</f>
        <v>0</v>
      </c>
      <c r="J307">
        <f>C307*bitcoin_futures!B311</f>
        <v>84639.3</v>
      </c>
      <c r="K307">
        <f t="shared" si="38"/>
        <v>971.85000000000582</v>
      </c>
      <c r="M307">
        <f>-'Future CF'!Q307</f>
        <v>-825</v>
      </c>
      <c r="O307">
        <f t="shared" si="39"/>
        <v>154460.54999999999</v>
      </c>
      <c r="P307">
        <f t="shared" si="40"/>
        <v>146.85000000000582</v>
      </c>
      <c r="Q307">
        <f t="shared" si="41"/>
        <v>-240.0000000000291</v>
      </c>
      <c r="R307">
        <f t="shared" si="42"/>
        <v>9.507281956461105E-4</v>
      </c>
      <c r="S307">
        <f>R307-(bitcoin_futures!S311/100/360)</f>
        <v>8.3122819564611047E-4</v>
      </c>
      <c r="U307">
        <f>-'Future Returns'!Q307+Compare_IBIT_to_BTC!B306</f>
        <v>1.7736957022206189E-3</v>
      </c>
    </row>
    <row r="308" spans="1:21">
      <c r="A308" t="str">
        <f>bitcoin_futures!A312</f>
        <v>03.03.2025</v>
      </c>
      <c r="B308">
        <f>ROUND(bitcoin_futures!D312/bitcoin_futures!B312, 0)</f>
        <v>1753</v>
      </c>
      <c r="C308">
        <f t="shared" si="43"/>
        <v>1767</v>
      </c>
      <c r="D308">
        <f t="shared" si="43"/>
        <v>100082.88</v>
      </c>
      <c r="E308">
        <f t="shared" si="43"/>
        <v>48865</v>
      </c>
      <c r="F308">
        <f>'Future Returns'!S308*F$4</f>
        <v>21162.5</v>
      </c>
      <c r="I308">
        <f>(C308-C307)*bitcoin_futures!B312</f>
        <v>0</v>
      </c>
      <c r="J308">
        <f>C308*bitcoin_futures!B312</f>
        <v>86406.3</v>
      </c>
      <c r="K308">
        <f t="shared" si="38"/>
        <v>1767</v>
      </c>
      <c r="M308">
        <f>-'Future CF'!Q308</f>
        <v>-1665</v>
      </c>
      <c r="O308">
        <f t="shared" si="39"/>
        <v>156433.79999999999</v>
      </c>
      <c r="P308">
        <f t="shared" si="40"/>
        <v>102</v>
      </c>
      <c r="Q308">
        <f t="shared" si="41"/>
        <v>206.25</v>
      </c>
      <c r="R308">
        <f t="shared" si="42"/>
        <v>6.5203300054080394E-4</v>
      </c>
      <c r="S308">
        <f>R308-(bitcoin_futures!S312/100/360)</f>
        <v>5.3211633387413733E-4</v>
      </c>
      <c r="U308">
        <f>-'Future Returns'!Q308+Compare_IBIT_to_BTC!B307</f>
        <v>1.2076004967032372E-3</v>
      </c>
    </row>
    <row r="309" spans="1:21">
      <c r="A309" t="str">
        <f>bitcoin_futures!A313</f>
        <v>04.03.2025</v>
      </c>
      <c r="B309">
        <f>ROUND(bitcoin_futures!D313/bitcoin_futures!B313, 0)</f>
        <v>1783</v>
      </c>
      <c r="C309">
        <f t="shared" si="43"/>
        <v>1767</v>
      </c>
      <c r="D309">
        <f t="shared" si="43"/>
        <v>100082.88</v>
      </c>
      <c r="E309">
        <f t="shared" si="43"/>
        <v>48865</v>
      </c>
      <c r="F309">
        <f>'Future Returns'!S309*F$4</f>
        <v>21578.75</v>
      </c>
      <c r="I309">
        <f>(C309-C308)*bitcoin_futures!B313</f>
        <v>0</v>
      </c>
      <c r="J309">
        <f>C309*bitcoin_futures!B313</f>
        <v>87272.13</v>
      </c>
      <c r="K309">
        <f t="shared" si="38"/>
        <v>865.83000000000175</v>
      </c>
      <c r="M309">
        <f>-'Future CF'!Q309</f>
        <v>-1015</v>
      </c>
      <c r="O309">
        <f t="shared" si="39"/>
        <v>157715.88</v>
      </c>
      <c r="P309">
        <f t="shared" si="40"/>
        <v>-149.16999999999825</v>
      </c>
      <c r="Q309">
        <f t="shared" si="41"/>
        <v>416.25000000001455</v>
      </c>
      <c r="R309">
        <f t="shared" si="42"/>
        <v>-9.4581471440921647E-4</v>
      </c>
      <c r="S309">
        <f>R309-(bitcoin_futures!S313/100/360)</f>
        <v>-1.0658980477425497E-3</v>
      </c>
      <c r="U309">
        <f>-'Future Returns'!Q309+Compare_IBIT_to_BTC!B308</f>
        <v>-1.7388039978643473E-3</v>
      </c>
    </row>
    <row r="310" spans="1:21">
      <c r="A310" t="str">
        <f>bitcoin_futures!A314</f>
        <v>05.03.2025</v>
      </c>
      <c r="B310">
        <f>ROUND(bitcoin_futures!D314/bitcoin_futures!B314, 0)</f>
        <v>1752</v>
      </c>
      <c r="C310">
        <f t="shared" si="43"/>
        <v>1767</v>
      </c>
      <c r="D310">
        <f t="shared" si="43"/>
        <v>100082.88</v>
      </c>
      <c r="E310">
        <f t="shared" si="43"/>
        <v>48865</v>
      </c>
      <c r="F310">
        <f>'Future Returns'!S310*F$4</f>
        <v>21832.5</v>
      </c>
      <c r="I310">
        <f>(C310-C309)*bitcoin_futures!B314</f>
        <v>0</v>
      </c>
      <c r="J310">
        <f>C310*bitcoin_futures!B314</f>
        <v>90894.48</v>
      </c>
      <c r="K310">
        <f t="shared" si="38"/>
        <v>3622.3499999999913</v>
      </c>
      <c r="M310">
        <f>-'Future CF'!Q310</f>
        <v>-3605</v>
      </c>
      <c r="O310">
        <f t="shared" si="39"/>
        <v>161591.97999999998</v>
      </c>
      <c r="P310">
        <f t="shared" si="40"/>
        <v>17.349999999991269</v>
      </c>
      <c r="Q310">
        <f t="shared" si="41"/>
        <v>253.74999999998545</v>
      </c>
      <c r="R310">
        <f t="shared" si="42"/>
        <v>1.0736918998078537E-4</v>
      </c>
      <c r="S310">
        <f>R310-(bitcoin_futures!S314/100/360)</f>
        <v>-1.2353032241436851E-5</v>
      </c>
      <c r="U310">
        <f>-'Future Returns'!Q310+Compare_IBIT_to_BTC!B309</f>
        <v>2.2617627486336278E-4</v>
      </c>
    </row>
    <row r="311" spans="1:21">
      <c r="A311" t="str">
        <f>bitcoin_futures!A315</f>
        <v>06.03.2025</v>
      </c>
      <c r="B311">
        <f>ROUND(bitcoin_futures!D315/bitcoin_futures!B315, 0)</f>
        <v>1757</v>
      </c>
      <c r="C311">
        <f t="shared" si="43"/>
        <v>1767</v>
      </c>
      <c r="D311">
        <f t="shared" si="43"/>
        <v>100082.88</v>
      </c>
      <c r="E311">
        <f t="shared" si="43"/>
        <v>48865</v>
      </c>
      <c r="F311">
        <f>'Future Returns'!S311*F$4</f>
        <v>22733.75</v>
      </c>
      <c r="I311">
        <f>(C311-C310)*bitcoin_futures!B315</f>
        <v>0</v>
      </c>
      <c r="J311">
        <f>C311*bitcoin_futures!B315</f>
        <v>89480.88</v>
      </c>
      <c r="K311">
        <f t="shared" si="38"/>
        <v>-1413.5999999999913</v>
      </c>
      <c r="M311">
        <f>-'Future CF'!Q311</f>
        <v>1475</v>
      </c>
      <c r="O311">
        <f t="shared" si="39"/>
        <v>161079.63</v>
      </c>
      <c r="P311">
        <f t="shared" si="40"/>
        <v>61.400000000008731</v>
      </c>
      <c r="Q311">
        <f>O311-O310-K311</f>
        <v>901.25000000001455</v>
      </c>
      <c r="R311">
        <f t="shared" si="42"/>
        <v>3.8117793044352492E-4</v>
      </c>
      <c r="S311">
        <f>R311-(bitcoin_futures!S315/100/360)</f>
        <v>2.6159459711019156E-4</v>
      </c>
      <c r="U311">
        <f>-'Future Returns'!Q311+Compare_IBIT_to_BTC!B310</f>
        <v>6.6827765906317914E-4</v>
      </c>
    </row>
    <row r="313" spans="1:21">
      <c r="R313" t="s">
        <v>345</v>
      </c>
    </row>
    <row r="314" spans="1:21">
      <c r="M314" t="s">
        <v>346</v>
      </c>
      <c r="O314">
        <f>AVERAGE(P14:P311)</f>
        <v>28.249899328859069</v>
      </c>
      <c r="Q314">
        <f>AVERAGE(R14:R311)</f>
        <v>2.1204610914167424E-4</v>
      </c>
      <c r="R314" s="7">
        <f>Q314-2/10000</f>
        <v>1.2046109141674227E-5</v>
      </c>
    </row>
    <row r="315" spans="1:21">
      <c r="M315" t="s">
        <v>347</v>
      </c>
      <c r="O315">
        <f>_xlfn.STDEV.S(P14:P311)</f>
        <v>229.57337969584572</v>
      </c>
      <c r="Q315">
        <f>_xlfn.STDEV.S(R14:R311)</f>
        <v>1.5826325512346439E-3</v>
      </c>
    </row>
    <row r="316" spans="1:21">
      <c r="M316" t="s">
        <v>348</v>
      </c>
      <c r="O316">
        <f>O314/O315</f>
        <v>0.12305389834956666</v>
      </c>
      <c r="Q316">
        <f>Q314/Q315</f>
        <v>0.13398315924707396</v>
      </c>
      <c r="R316">
        <f>R314/Q315*SQRT(252)</f>
        <v>0.12082782840507804</v>
      </c>
    </row>
  </sheetData>
  <mergeCells count="1">
    <mergeCell ref="D1:F1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DF1A-C4D3-4E96-B8F9-051263FDB3DE}">
  <dimension ref="A1:AL316"/>
  <sheetViews>
    <sheetView tabSelected="1" topLeftCell="A7" zoomScale="71" zoomScaleNormal="71" workbookViewId="0">
      <pane xSplit="1" topLeftCell="F1" activePane="topRight" state="frozen"/>
      <selection activeCell="A68" sqref="A68"/>
      <selection pane="topRight" activeCell="W28" sqref="W28"/>
    </sheetView>
  </sheetViews>
  <sheetFormatPr defaultRowHeight="14"/>
  <cols>
    <col min="1" max="1" width="10.6640625" customWidth="1"/>
    <col min="2" max="2" width="22.08203125" customWidth="1"/>
    <col min="3" max="4" width="10.6640625" customWidth="1"/>
    <col min="5" max="5" width="10.6640625" hidden="1" customWidth="1"/>
    <col min="6" max="6" width="21.83203125" customWidth="1"/>
    <col min="7" max="7" width="10.6640625" customWidth="1"/>
    <col min="8" max="18" width="10.6640625" hidden="1" customWidth="1"/>
    <col min="19" max="19" width="1.75" hidden="1" customWidth="1"/>
    <col min="20" max="24" width="10.6640625" customWidth="1"/>
    <col min="25" max="25" width="13.1640625" customWidth="1"/>
    <col min="26" max="33" width="10.6640625" customWidth="1"/>
    <col min="34" max="34" width="14" customWidth="1"/>
    <col min="35" max="1038" width="10.6640625" customWidth="1"/>
  </cols>
  <sheetData>
    <row r="1" spans="1:38">
      <c r="B1" t="s">
        <v>325</v>
      </c>
      <c r="D1" s="10" t="s">
        <v>326</v>
      </c>
      <c r="E1" s="10"/>
      <c r="F1" s="10"/>
    </row>
    <row r="2" spans="1:38">
      <c r="A2" t="str">
        <f>bitcoin_futures!A6</f>
        <v>Dates</v>
      </c>
      <c r="B2" t="s">
        <v>327</v>
      </c>
      <c r="C2" t="s">
        <v>394</v>
      </c>
      <c r="D2" t="s">
        <v>328</v>
      </c>
      <c r="E2" t="s">
        <v>322</v>
      </c>
      <c r="F2" t="s">
        <v>329</v>
      </c>
      <c r="G2" t="s">
        <v>395</v>
      </c>
    </row>
    <row r="3" spans="1:38">
      <c r="A3" t="str">
        <f>bitcoin_futures!A7</f>
        <v>01.01.2024</v>
      </c>
      <c r="F3" t="s">
        <v>330</v>
      </c>
      <c r="T3" t="s">
        <v>396</v>
      </c>
      <c r="U3" t="s">
        <v>397</v>
      </c>
      <c r="W3" t="s">
        <v>331</v>
      </c>
      <c r="X3" t="s">
        <v>332</v>
      </c>
      <c r="Y3" t="s">
        <v>333</v>
      </c>
      <c r="AA3" t="s">
        <v>334</v>
      </c>
      <c r="AC3" t="s">
        <v>335</v>
      </c>
      <c r="AD3" t="s">
        <v>336</v>
      </c>
      <c r="AE3" s="5" t="s">
        <v>337</v>
      </c>
      <c r="AF3" t="s">
        <v>338</v>
      </c>
      <c r="AG3" t="s">
        <v>339</v>
      </c>
    </row>
    <row r="4" spans="1:38">
      <c r="A4" t="str">
        <f>bitcoin_futures!A8</f>
        <v>02.01.2024</v>
      </c>
      <c r="F4">
        <v>0.5</v>
      </c>
      <c r="AE4" s="5" t="s">
        <v>340</v>
      </c>
    </row>
    <row r="5" spans="1:38">
      <c r="A5" t="str">
        <f>bitcoin_futures!A9</f>
        <v>03.01.2024</v>
      </c>
      <c r="AE5" s="5" t="s">
        <v>341</v>
      </c>
    </row>
    <row r="6" spans="1:38">
      <c r="A6" t="str">
        <f>bitcoin_futures!A10</f>
        <v>04.01.2024</v>
      </c>
      <c r="AE6" s="5" t="s">
        <v>342</v>
      </c>
    </row>
    <row r="7" spans="1:38">
      <c r="A7" t="str">
        <f>bitcoin_futures!A11</f>
        <v>05.01.2024</v>
      </c>
    </row>
    <row r="8" spans="1:38">
      <c r="A8" t="str">
        <f>bitcoin_futures!A12</f>
        <v>08.01.2024</v>
      </c>
      <c r="AH8" t="s">
        <v>343</v>
      </c>
      <c r="AI8">
        <f>((AVERAGE(AF14:AF311)+1) ^ 252)-1</f>
        <v>6.1223597150938502E-2</v>
      </c>
      <c r="AK8">
        <f>((AVERAGE(AI14:AI311)+1) ^ 252)-1</f>
        <v>0.1040484652150393</v>
      </c>
    </row>
    <row r="9" spans="1:38">
      <c r="A9" t="str">
        <f>bitcoin_futures!A13</f>
        <v>09.01.2024</v>
      </c>
      <c r="AH9" t="s">
        <v>344</v>
      </c>
      <c r="AI9">
        <f>AVERAGE(AG14:AG311)/_xlfn.STDEV.S(AF14:AF311)*SQRT(252)</f>
        <v>0.88252460325327131</v>
      </c>
    </row>
    <row r="10" spans="1:38">
      <c r="A10" t="str">
        <f>bitcoin_futures!A14</f>
        <v>10.01.2024</v>
      </c>
    </row>
    <row r="11" spans="1:38">
      <c r="A11" t="str">
        <f>bitcoin_futures!A15</f>
        <v>11.01.2024</v>
      </c>
      <c r="B11">
        <f>ROUND(bitcoin_futures!D15/bitcoin_futures!B15, 0)</f>
        <v>1752</v>
      </c>
    </row>
    <row r="12" spans="1:38">
      <c r="A12" t="str">
        <f>bitcoin_futures!A16</f>
        <v>12.01.2024</v>
      </c>
      <c r="B12">
        <f>ROUND(bitcoin_futures!D16/bitcoin_futures!B16, 0)</f>
        <v>1753</v>
      </c>
    </row>
    <row r="13" spans="1:38" s="3" customFormat="1">
      <c r="A13" s="3" t="str">
        <f>bitcoin_futures!A17</f>
        <v>15.01.2024</v>
      </c>
      <c r="B13">
        <f>ROUND(bitcoin_futures!D17/bitcoin_futures!B17, 0)</f>
        <v>1720</v>
      </c>
      <c r="C13" s="3">
        <f>B13</f>
        <v>1720</v>
      </c>
      <c r="D13" s="3">
        <f>B13*bitcoin_futures!B17</f>
        <v>42948.4</v>
      </c>
      <c r="E13" s="3">
        <f>'Future Returns'!S13</f>
        <v>21965</v>
      </c>
      <c r="F13" s="3">
        <f>'Future Returns'!S13*F$4</f>
        <v>10982.5</v>
      </c>
      <c r="G13" s="3">
        <f>E13</f>
        <v>21965</v>
      </c>
      <c r="H13" s="3">
        <f>IF(G13&lt;F13,1,0)</f>
        <v>0</v>
      </c>
      <c r="T13" s="3">
        <f>G13</f>
        <v>21965</v>
      </c>
      <c r="X13">
        <f>C13*bitcoin_futures!B17</f>
        <v>42948.4</v>
      </c>
      <c r="AA13"/>
      <c r="AC13">
        <f>X13+T13</f>
        <v>64913.4</v>
      </c>
    </row>
    <row r="14" spans="1:38">
      <c r="A14" t="str">
        <f>bitcoin_futures!A18</f>
        <v>16.01.2024</v>
      </c>
      <c r="B14">
        <f>ROUND(bitcoin_futures!D18/bitcoin_futures!B18, 0)</f>
        <v>1748</v>
      </c>
      <c r="C14">
        <f t="shared" ref="C14:E35" si="0">C$13</f>
        <v>1720</v>
      </c>
      <c r="D14">
        <f t="shared" si="0"/>
        <v>42948.4</v>
      </c>
      <c r="E14">
        <f t="shared" si="0"/>
        <v>21965</v>
      </c>
      <c r="F14">
        <f>'Future Returns'!S14*F$4</f>
        <v>10982.5</v>
      </c>
      <c r="G14">
        <f>G13+AA14</f>
        <v>22275</v>
      </c>
      <c r="H14">
        <f>IF(G14&lt;F14,1,0)</f>
        <v>0</v>
      </c>
      <c r="I14">
        <f>IF(H14=1,'Future Returns'!S14,G14)</f>
        <v>22275</v>
      </c>
      <c r="T14">
        <f>G14</f>
        <v>22275</v>
      </c>
      <c r="W14">
        <f>(C14-C13)*bitcoin_futures!B18 + F14-F13</f>
        <v>0</v>
      </c>
      <c r="X14">
        <f>C14*bitcoin_futures!B18</f>
        <v>42518.400000000001</v>
      </c>
      <c r="Y14">
        <f>X14-X13-W14</f>
        <v>-430</v>
      </c>
      <c r="AA14">
        <f>-'Future CF'!Q14</f>
        <v>310</v>
      </c>
      <c r="AC14">
        <f>X14+T14</f>
        <v>64793.4</v>
      </c>
      <c r="AD14">
        <f>Y14+AA14</f>
        <v>-120</v>
      </c>
      <c r="AE14">
        <f>AC14-AC13-Y14</f>
        <v>310</v>
      </c>
      <c r="AF14">
        <f>AD14/AC13</f>
        <v>-1.8486167724999769E-3</v>
      </c>
      <c r="AG14">
        <f>AF14-(bitcoin_futures!S18/100/360)</f>
        <v>-1.9983945502777549E-3</v>
      </c>
      <c r="AI14">
        <f>-'Future Returns'!Q14+Compare_IBIT_to_BTC!B13</f>
        <v>-2.9553333337587629E-3</v>
      </c>
      <c r="AK14">
        <f>_xlfn.STDEV.P(AG14:AG311)</f>
        <v>1.7443605904893678E-3</v>
      </c>
      <c r="AL14">
        <f>_xlfn.STDEV.P(AI14:AI311)</f>
        <v>2.7073242810796406E-3</v>
      </c>
    </row>
    <row r="15" spans="1:38">
      <c r="A15" t="str">
        <f>bitcoin_futures!A19</f>
        <v>17.01.2024</v>
      </c>
      <c r="B15">
        <f>ROUND(bitcoin_futures!D19/bitcoin_futures!B19, 0)</f>
        <v>1748</v>
      </c>
      <c r="C15">
        <f t="shared" si="0"/>
        <v>1720</v>
      </c>
      <c r="D15">
        <f t="shared" si="0"/>
        <v>42948.4</v>
      </c>
      <c r="E15">
        <f t="shared" si="0"/>
        <v>21965</v>
      </c>
      <c r="F15">
        <f>'Future Returns'!S15*F$4</f>
        <v>10905</v>
      </c>
      <c r="G15">
        <f t="shared" ref="G15:G78" si="1">G14+AA15</f>
        <v>22715</v>
      </c>
      <c r="H15">
        <f t="shared" ref="H15:H78" si="2">IF(G15&lt;F15,1,0)</f>
        <v>0</v>
      </c>
      <c r="I15">
        <f>IF(H15=1,'Future Returns'!S15,G15)</f>
        <v>22715</v>
      </c>
      <c r="T15">
        <f t="shared" ref="T15:T42" si="3">G15</f>
        <v>22715</v>
      </c>
      <c r="W15">
        <f>(C15-C14)*bitcoin_futures!B19</f>
        <v>0</v>
      </c>
      <c r="X15">
        <f>C15*bitcoin_futures!B19</f>
        <v>41985.2</v>
      </c>
      <c r="Y15">
        <f t="shared" ref="Y15:Y78" si="4">X15-X14-W15</f>
        <v>-533.20000000000437</v>
      </c>
      <c r="AA15">
        <f>-'Future CF'!Q15</f>
        <v>440</v>
      </c>
      <c r="AC15">
        <f t="shared" ref="AC15:AC77" si="5">X15+T15</f>
        <v>64700.2</v>
      </c>
      <c r="AD15">
        <f>Y15+AA15</f>
        <v>-93.200000000004366</v>
      </c>
      <c r="AE15">
        <f>AC15-AC14-Y15</f>
        <v>440</v>
      </c>
      <c r="AF15">
        <f t="shared" ref="AF15:AF78" si="6">AD15/AC14</f>
        <v>-1.4384181104866293E-3</v>
      </c>
      <c r="AG15">
        <f>AF15-(bitcoin_futures!S19/100/360)</f>
        <v>-1.5880014438199627E-3</v>
      </c>
      <c r="AI15">
        <f>-'Future Returns'!Q15+Compare_IBIT_to_BTC!B14</f>
        <v>-2.4533370725995842E-3</v>
      </c>
    </row>
    <row r="16" spans="1:38">
      <c r="A16" t="str">
        <f>bitcoin_futures!A20</f>
        <v>18.01.2024</v>
      </c>
      <c r="B16">
        <f>ROUND(bitcoin_futures!D20/bitcoin_futures!B20, 0)</f>
        <v>1754</v>
      </c>
      <c r="C16">
        <f t="shared" si="0"/>
        <v>1720</v>
      </c>
      <c r="D16">
        <f t="shared" si="0"/>
        <v>42948.4</v>
      </c>
      <c r="E16">
        <f t="shared" si="0"/>
        <v>21965</v>
      </c>
      <c r="F16">
        <f>'Future Returns'!S16*F$4</f>
        <v>10795</v>
      </c>
      <c r="G16">
        <f t="shared" si="1"/>
        <v>24670</v>
      </c>
      <c r="H16">
        <f t="shared" si="2"/>
        <v>0</v>
      </c>
      <c r="I16">
        <f>IF(H16=1,'Future Returns'!S16,G16)</f>
        <v>24670</v>
      </c>
      <c r="T16">
        <f t="shared" si="3"/>
        <v>24670</v>
      </c>
      <c r="W16">
        <f>(C16-C15)*bitcoin_futures!B20</f>
        <v>0</v>
      </c>
      <c r="X16">
        <f>C16*bitcoin_futures!B20</f>
        <v>40144.800000000003</v>
      </c>
      <c r="Y16">
        <f>X16-X15-W16</f>
        <v>-1840.3999999999942</v>
      </c>
      <c r="AA16">
        <f>-'Future CF'!Q16</f>
        <v>1955</v>
      </c>
      <c r="AC16">
        <f t="shared" si="5"/>
        <v>64814.8</v>
      </c>
      <c r="AD16">
        <f t="shared" ref="AD16:AD79" si="7">Y16+AA16</f>
        <v>114.60000000000582</v>
      </c>
      <c r="AE16">
        <f>AC16-AC15-Y16</f>
        <v>1955</v>
      </c>
      <c r="AF16">
        <f t="shared" si="6"/>
        <v>1.7712464567343814E-3</v>
      </c>
      <c r="AG16">
        <f>AF16-(bitcoin_futures!S20/100/360)</f>
        <v>1.6223575678454925E-3</v>
      </c>
      <c r="AI16">
        <f>-'Future Returns'!Q16+Compare_IBIT_to_BTC!B15</f>
        <v>1.4410964913695382E-3</v>
      </c>
    </row>
    <row r="17" spans="1:35">
      <c r="A17" t="str">
        <f>bitcoin_futures!A21</f>
        <v>19.01.2024</v>
      </c>
      <c r="B17">
        <f>ROUND(bitcoin_futures!D21/bitcoin_futures!B21, 0)</f>
        <v>1760</v>
      </c>
      <c r="C17">
        <f t="shared" si="0"/>
        <v>1720</v>
      </c>
      <c r="D17">
        <f t="shared" si="0"/>
        <v>42948.4</v>
      </c>
      <c r="E17">
        <f t="shared" si="0"/>
        <v>21965</v>
      </c>
      <c r="F17">
        <f>'Future Returns'!S17*F$4</f>
        <v>10306.25</v>
      </c>
      <c r="G17">
        <f t="shared" si="1"/>
        <v>23960</v>
      </c>
      <c r="H17">
        <f t="shared" si="2"/>
        <v>0</v>
      </c>
      <c r="I17">
        <f>IF(H17=1,'Future Returns'!S17,G17)</f>
        <v>23960</v>
      </c>
      <c r="T17">
        <f t="shared" si="3"/>
        <v>23960</v>
      </c>
      <c r="W17">
        <f>(C17-C16)*bitcoin_futures!B21</f>
        <v>0</v>
      </c>
      <c r="X17">
        <f>C17*bitcoin_futures!B21</f>
        <v>40936</v>
      </c>
      <c r="Y17">
        <f t="shared" si="4"/>
        <v>791.19999999999709</v>
      </c>
      <c r="AA17">
        <f>-'Future CF'!Q17</f>
        <v>-710</v>
      </c>
      <c r="AC17">
        <f t="shared" si="5"/>
        <v>64896</v>
      </c>
      <c r="AD17">
        <f t="shared" si="7"/>
        <v>81.19999999999709</v>
      </c>
      <c r="AE17">
        <f t="shared" ref="AE17:AE77" si="8">AC17-AC16-Y17</f>
        <v>-710</v>
      </c>
      <c r="AF17">
        <f t="shared" si="6"/>
        <v>1.2528002863543062E-3</v>
      </c>
      <c r="AG17">
        <f>AF17-(bitcoin_futures!S21/100/360)</f>
        <v>1.1040502863543062E-3</v>
      </c>
      <c r="AI17">
        <f>-'Future Returns'!Q17+Compare_IBIT_to_BTC!B16</f>
        <v>2.4860955433508129E-3</v>
      </c>
    </row>
    <row r="18" spans="1:35">
      <c r="A18" t="str">
        <f>bitcoin_futures!A22</f>
        <v>22.01.2024</v>
      </c>
      <c r="B18">
        <f>ROUND(bitcoin_futures!D22/bitcoin_futures!B22, 0)</f>
        <v>1748</v>
      </c>
      <c r="C18">
        <f t="shared" si="0"/>
        <v>1720</v>
      </c>
      <c r="D18">
        <f t="shared" si="0"/>
        <v>42948.4</v>
      </c>
      <c r="E18">
        <f t="shared" si="0"/>
        <v>21965</v>
      </c>
      <c r="F18">
        <f>'Future Returns'!S18*F$4</f>
        <v>10483.75</v>
      </c>
      <c r="G18">
        <f>G17+AA18</f>
        <v>25410</v>
      </c>
      <c r="H18">
        <f t="shared" si="2"/>
        <v>0</v>
      </c>
      <c r="I18">
        <f>IF(H18=1,'Future Returns'!S18,G18)</f>
        <v>25410</v>
      </c>
      <c r="T18">
        <f t="shared" si="3"/>
        <v>25410</v>
      </c>
      <c r="W18">
        <f>(C18-C17)*bitcoin_futures!B22</f>
        <v>0</v>
      </c>
      <c r="X18">
        <f>C18*bitcoin_futures!B22</f>
        <v>39474</v>
      </c>
      <c r="Y18">
        <f t="shared" si="4"/>
        <v>-1462</v>
      </c>
      <c r="AA18">
        <f>-'Future CF'!Q18</f>
        <v>1450</v>
      </c>
      <c r="AC18">
        <f t="shared" si="5"/>
        <v>64884</v>
      </c>
      <c r="AD18">
        <f t="shared" si="7"/>
        <v>-12</v>
      </c>
      <c r="AE18">
        <f t="shared" si="8"/>
        <v>1450</v>
      </c>
      <c r="AF18">
        <f t="shared" si="6"/>
        <v>-1.8491124260355029E-4</v>
      </c>
      <c r="AG18">
        <f>AF18-(bitcoin_futures!S22/100/360)</f>
        <v>-3.3446679815910587E-4</v>
      </c>
      <c r="AI18">
        <f>-'Future Returns'!Q18+Compare_IBIT_to_BTC!B17</f>
        <v>-1.1369636682621656E-3</v>
      </c>
    </row>
    <row r="19" spans="1:35">
      <c r="A19" t="str">
        <f>bitcoin_futures!A23</f>
        <v>23.01.2024</v>
      </c>
      <c r="B19">
        <f>ROUND(bitcoin_futures!D23/bitcoin_futures!B23, 0)</f>
        <v>1758</v>
      </c>
      <c r="C19">
        <f t="shared" si="0"/>
        <v>1720</v>
      </c>
      <c r="D19">
        <f t="shared" si="0"/>
        <v>42948.4</v>
      </c>
      <c r="E19">
        <f t="shared" si="0"/>
        <v>21965</v>
      </c>
      <c r="F19">
        <f>'Future Returns'!S19*F$4</f>
        <v>10121.25</v>
      </c>
      <c r="G19">
        <f t="shared" si="1"/>
        <v>26335</v>
      </c>
      <c r="H19">
        <f t="shared" si="2"/>
        <v>0</v>
      </c>
      <c r="I19">
        <f>IF(H19=1,'Future Returns'!S19,G19)</f>
        <v>26335</v>
      </c>
      <c r="T19">
        <f t="shared" si="3"/>
        <v>26335</v>
      </c>
      <c r="W19">
        <f>(C19-C18)*bitcoin_futures!B23</f>
        <v>0</v>
      </c>
      <c r="X19">
        <f>C19*bitcoin_futures!B23</f>
        <v>38390.400000000001</v>
      </c>
      <c r="Y19">
        <f>X19-X18-W19</f>
        <v>-1083.5999999999985</v>
      </c>
      <c r="AA19">
        <f>-'Future CF'!Q19</f>
        <v>925</v>
      </c>
      <c r="AC19">
        <f t="shared" si="5"/>
        <v>64725.4</v>
      </c>
      <c r="AD19">
        <f t="shared" si="7"/>
        <v>-158.59999999999854</v>
      </c>
      <c r="AE19">
        <f t="shared" si="8"/>
        <v>925</v>
      </c>
      <c r="AF19">
        <f t="shared" si="6"/>
        <v>-2.444362246470602E-3</v>
      </c>
      <c r="AG19">
        <f>AF19-(bitcoin_futures!S23/100/360)</f>
        <v>-2.5936400242483797E-3</v>
      </c>
      <c r="AI19">
        <f>-'Future Returns'!Q19+Compare_IBIT_to_BTC!B18</f>
        <v>-4.6030120088049603E-3</v>
      </c>
    </row>
    <row r="20" spans="1:35">
      <c r="A20" t="str">
        <f>bitcoin_futures!A24</f>
        <v>24.01.2024</v>
      </c>
      <c r="B20">
        <f>ROUND(bitcoin_futures!D24/bitcoin_futures!B24, 0)</f>
        <v>1760</v>
      </c>
      <c r="C20">
        <f t="shared" si="0"/>
        <v>1720</v>
      </c>
      <c r="D20">
        <f t="shared" si="0"/>
        <v>42948.4</v>
      </c>
      <c r="E20">
        <f t="shared" si="0"/>
        <v>21965</v>
      </c>
      <c r="F20">
        <f>'Future Returns'!S20*F$4</f>
        <v>9890</v>
      </c>
      <c r="G20">
        <f t="shared" si="1"/>
        <v>25930</v>
      </c>
      <c r="H20">
        <f t="shared" si="2"/>
        <v>0</v>
      </c>
      <c r="I20">
        <f>IF(H20=1,'Future Returns'!S20,G20)</f>
        <v>25930</v>
      </c>
      <c r="T20">
        <f t="shared" si="3"/>
        <v>25930</v>
      </c>
      <c r="W20">
        <f>(C20-C19)*bitcoin_futures!B24</f>
        <v>0</v>
      </c>
      <c r="X20">
        <f>C20*bitcoin_futures!B24</f>
        <v>38872</v>
      </c>
      <c r="Y20">
        <f t="shared" si="4"/>
        <v>481.59999999999854</v>
      </c>
      <c r="AA20">
        <f>-'Future CF'!Q20</f>
        <v>-405</v>
      </c>
      <c r="AC20">
        <f t="shared" si="5"/>
        <v>64802</v>
      </c>
      <c r="AD20">
        <f t="shared" si="7"/>
        <v>76.599999999998545</v>
      </c>
      <c r="AE20">
        <f t="shared" si="8"/>
        <v>-405</v>
      </c>
      <c r="AF20">
        <f t="shared" si="6"/>
        <v>1.1834612068832105E-3</v>
      </c>
      <c r="AG20">
        <f>AF20-(bitcoin_futures!S24/100/360)</f>
        <v>1.0344612068832104E-3</v>
      </c>
      <c r="AI20">
        <f>-'Future Returns'!Q20+Compare_IBIT_to_BTC!B19</f>
        <v>2.3071891161196602E-3</v>
      </c>
    </row>
    <row r="21" spans="1:35">
      <c r="A21" t="str">
        <f>bitcoin_futures!A25</f>
        <v>25.01.2024</v>
      </c>
      <c r="B21">
        <f>ROUND(bitcoin_futures!D25/bitcoin_futures!B25, 0)</f>
        <v>1750</v>
      </c>
      <c r="C21">
        <f t="shared" si="0"/>
        <v>1720</v>
      </c>
      <c r="D21">
        <f t="shared" si="0"/>
        <v>42948.4</v>
      </c>
      <c r="E21">
        <f t="shared" si="0"/>
        <v>21965</v>
      </c>
      <c r="F21">
        <f>'Future Returns'!S21*F$4</f>
        <v>9991.25</v>
      </c>
      <c r="G21">
        <f t="shared" si="1"/>
        <v>25870</v>
      </c>
      <c r="H21">
        <f t="shared" si="2"/>
        <v>0</v>
      </c>
      <c r="I21">
        <f>IF(H21=1,'Future Returns'!S21,G21)</f>
        <v>25870</v>
      </c>
      <c r="T21">
        <f t="shared" si="3"/>
        <v>25870</v>
      </c>
      <c r="W21">
        <f>(C21-C20)*bitcoin_futures!B25</f>
        <v>0</v>
      </c>
      <c r="X21">
        <f>C21*bitcoin_futures!B25</f>
        <v>39147.200000000004</v>
      </c>
      <c r="Y21">
        <f t="shared" si="4"/>
        <v>275.20000000000437</v>
      </c>
      <c r="AA21">
        <f>-'Future CF'!Q21</f>
        <v>-60</v>
      </c>
      <c r="AC21">
        <f t="shared" si="5"/>
        <v>65017.200000000004</v>
      </c>
      <c r="AD21">
        <f t="shared" si="7"/>
        <v>215.20000000000437</v>
      </c>
      <c r="AE21">
        <f t="shared" si="8"/>
        <v>-60</v>
      </c>
      <c r="AF21">
        <f t="shared" si="6"/>
        <v>3.3208851578655652E-3</v>
      </c>
      <c r="AG21">
        <f>AF21-(bitcoin_futures!S25/100/360)</f>
        <v>3.1718573800877873E-3</v>
      </c>
      <c r="AI21">
        <f>-'Future Returns'!Q21+Compare_IBIT_to_BTC!B20</f>
        <v>5.5783323682558582E-3</v>
      </c>
    </row>
    <row r="22" spans="1:35">
      <c r="A22" t="str">
        <f>bitcoin_futures!A26</f>
        <v>26.01.2024</v>
      </c>
      <c r="B22">
        <f>ROUND(bitcoin_futures!D26/bitcoin_futures!B26, 0)</f>
        <v>1751</v>
      </c>
      <c r="C22">
        <f t="shared" si="0"/>
        <v>1720</v>
      </c>
      <c r="D22">
        <f t="shared" si="0"/>
        <v>42948.4</v>
      </c>
      <c r="E22">
        <f t="shared" si="0"/>
        <v>21965</v>
      </c>
      <c r="F22">
        <f>'Future Returns'!S22*F$4</f>
        <v>10006.25</v>
      </c>
      <c r="G22">
        <f t="shared" si="1"/>
        <v>23505</v>
      </c>
      <c r="H22">
        <f t="shared" si="2"/>
        <v>0</v>
      </c>
      <c r="I22">
        <f>IF(H22=1,'Future Returns'!S22,G22)</f>
        <v>23505</v>
      </c>
      <c r="T22">
        <f t="shared" si="3"/>
        <v>23505</v>
      </c>
      <c r="W22">
        <f>(C22-C21)*bitcoin_futures!B26</f>
        <v>0</v>
      </c>
      <c r="X22">
        <f>C22*bitcoin_futures!B26</f>
        <v>41262.799999999996</v>
      </c>
      <c r="Y22">
        <f t="shared" si="4"/>
        <v>2115.5999999999913</v>
      </c>
      <c r="AA22">
        <f>-'Future CF'!Q22</f>
        <v>-2365</v>
      </c>
      <c r="AC22">
        <f t="shared" si="5"/>
        <v>64767.799999999996</v>
      </c>
      <c r="AD22">
        <f t="shared" si="7"/>
        <v>-249.40000000000873</v>
      </c>
      <c r="AE22">
        <f t="shared" si="8"/>
        <v>-2365</v>
      </c>
      <c r="AF22">
        <f t="shared" si="6"/>
        <v>-3.8359080366427455E-3</v>
      </c>
      <c r="AG22">
        <f>AF22-(bitcoin_futures!S26/100/360)</f>
        <v>-3.9850191477538563E-3</v>
      </c>
      <c r="AI22">
        <f>-'Future Returns'!Q22+Compare_IBIT_to_BTC!B21</f>
        <v>-5.045890694414551E-3</v>
      </c>
    </row>
    <row r="23" spans="1:35">
      <c r="A23" t="str">
        <f>bitcoin_futures!A27</f>
        <v>29.01.2024</v>
      </c>
      <c r="B23">
        <f>ROUND(bitcoin_futures!D27/bitcoin_futures!B27, 0)</f>
        <v>1747</v>
      </c>
      <c r="C23">
        <f t="shared" si="0"/>
        <v>1720</v>
      </c>
      <c r="D23">
        <f t="shared" si="0"/>
        <v>42948.4</v>
      </c>
      <c r="E23">
        <f t="shared" si="0"/>
        <v>21965</v>
      </c>
      <c r="F23">
        <f>'Future Returns'!S23*F$4</f>
        <v>10597.5</v>
      </c>
      <c r="G23">
        <f t="shared" si="1"/>
        <v>22365</v>
      </c>
      <c r="H23">
        <f t="shared" si="2"/>
        <v>0</v>
      </c>
      <c r="I23">
        <f>IF(H23=1,'Future Returns'!S23,G23)</f>
        <v>22365</v>
      </c>
      <c r="T23">
        <f t="shared" si="3"/>
        <v>22365</v>
      </c>
      <c r="W23">
        <f>(C23-C22)*bitcoin_futures!B27</f>
        <v>0</v>
      </c>
      <c r="X23">
        <f>C23*bitcoin_futures!B27</f>
        <v>42432.4</v>
      </c>
      <c r="Y23">
        <f t="shared" si="4"/>
        <v>1169.6000000000058</v>
      </c>
      <c r="AA23">
        <f>-'Future CF'!Q23</f>
        <v>-1140</v>
      </c>
      <c r="AC23">
        <f t="shared" si="5"/>
        <v>64797.4</v>
      </c>
      <c r="AD23">
        <f t="shared" si="7"/>
        <v>29.600000000005821</v>
      </c>
      <c r="AE23">
        <f t="shared" si="8"/>
        <v>-1140</v>
      </c>
      <c r="AF23">
        <f t="shared" si="6"/>
        <v>4.5701722152066031E-4</v>
      </c>
      <c r="AG23">
        <f>AF23-(bitcoin_futures!S27/100/360)</f>
        <v>3.0760055485399369E-4</v>
      </c>
      <c r="AI23">
        <f>-'Future Returns'!Q23+Compare_IBIT_to_BTC!B22</f>
        <v>1.4520086365309888E-3</v>
      </c>
    </row>
    <row r="24" spans="1:35">
      <c r="A24" t="str">
        <f>bitcoin_futures!A28</f>
        <v>30.01.2024</v>
      </c>
      <c r="B24">
        <f>ROUND(bitcoin_futures!D28/bitcoin_futures!B28, 0)</f>
        <v>1753</v>
      </c>
      <c r="C24">
        <f t="shared" si="0"/>
        <v>1720</v>
      </c>
      <c r="D24">
        <f t="shared" si="0"/>
        <v>42948.4</v>
      </c>
      <c r="E24">
        <f t="shared" si="0"/>
        <v>21965</v>
      </c>
      <c r="F24">
        <f>'Future Returns'!S24*F$4</f>
        <v>10882.5</v>
      </c>
      <c r="G24">
        <f t="shared" si="1"/>
        <v>22005</v>
      </c>
      <c r="H24">
        <f t="shared" si="2"/>
        <v>0</v>
      </c>
      <c r="I24">
        <f>IF(H24=1,'Future Returns'!S24,G24)</f>
        <v>22005</v>
      </c>
      <c r="T24">
        <f t="shared" si="3"/>
        <v>22005</v>
      </c>
      <c r="W24">
        <f>(C24-C23)*bitcoin_futures!B28</f>
        <v>0</v>
      </c>
      <c r="X24">
        <f>C24*bitcoin_futures!B28</f>
        <v>42793.599999999999</v>
      </c>
      <c r="Y24">
        <f t="shared" si="4"/>
        <v>361.19999999999709</v>
      </c>
      <c r="AA24">
        <f>-'Future CF'!Q24</f>
        <v>-360</v>
      </c>
      <c r="AC24">
        <f t="shared" si="5"/>
        <v>64798.6</v>
      </c>
      <c r="AD24">
        <f t="shared" si="7"/>
        <v>1.1999999999970896</v>
      </c>
      <c r="AE24">
        <f t="shared" si="8"/>
        <v>-360</v>
      </c>
      <c r="AF24">
        <f t="shared" si="6"/>
        <v>1.8519261575265205E-5</v>
      </c>
      <c r="AG24">
        <f>AF24-(bitcoin_futures!S28/100/360)</f>
        <v>-1.3067518286917926E-4</v>
      </c>
      <c r="AI24">
        <f>-'Future Returns'!Q24+Compare_IBIT_to_BTC!B23</f>
        <v>2.4220468279137312E-4</v>
      </c>
    </row>
    <row r="25" spans="1:35">
      <c r="A25" t="str">
        <f>bitcoin_futures!A29</f>
        <v>31.01.2024</v>
      </c>
      <c r="B25">
        <f>ROUND(bitcoin_futures!D29/bitcoin_futures!B29, 0)</f>
        <v>1763</v>
      </c>
      <c r="C25">
        <f t="shared" si="0"/>
        <v>1720</v>
      </c>
      <c r="D25">
        <f t="shared" si="0"/>
        <v>42948.4</v>
      </c>
      <c r="E25">
        <f t="shared" si="0"/>
        <v>21965</v>
      </c>
      <c r="F25">
        <f>'Future Returns'!S25*F$4</f>
        <v>10972.5</v>
      </c>
      <c r="G25">
        <f t="shared" si="1"/>
        <v>23080</v>
      </c>
      <c r="H25">
        <f t="shared" si="2"/>
        <v>0</v>
      </c>
      <c r="I25">
        <f>IF(H25=1,'Future Returns'!S25,G25)</f>
        <v>23080</v>
      </c>
      <c r="T25">
        <f t="shared" si="3"/>
        <v>23080</v>
      </c>
      <c r="W25">
        <f>(C25-C24)*bitcoin_futures!B29</f>
        <v>0</v>
      </c>
      <c r="X25">
        <f>C25*bitcoin_futures!B29</f>
        <v>41796</v>
      </c>
      <c r="Y25">
        <f t="shared" si="4"/>
        <v>-997.59999999999854</v>
      </c>
      <c r="AA25">
        <f>-'Future CF'!Q25</f>
        <v>1075</v>
      </c>
      <c r="AC25">
        <f t="shared" si="5"/>
        <v>64876</v>
      </c>
      <c r="AD25">
        <f t="shared" si="7"/>
        <v>77.400000000001455</v>
      </c>
      <c r="AE25">
        <f t="shared" si="8"/>
        <v>1075</v>
      </c>
      <c r="AF25">
        <f t="shared" si="6"/>
        <v>1.194470250900505E-3</v>
      </c>
      <c r="AG25">
        <f>AF25-(bitcoin_futures!S29/100/360)</f>
        <v>1.0452480286782828E-3</v>
      </c>
      <c r="AI25">
        <f>-'Future Returns'!Q25+Compare_IBIT_to_BTC!B24</f>
        <v>1.1811537027310234E-3</v>
      </c>
    </row>
    <row r="26" spans="1:35">
      <c r="A26" t="str">
        <f>bitcoin_futures!A30</f>
        <v>01.02.2024</v>
      </c>
      <c r="B26">
        <f>ROUND(bitcoin_futures!D30/bitcoin_futures!B30, 0)</f>
        <v>1755</v>
      </c>
      <c r="C26">
        <f t="shared" si="0"/>
        <v>1720</v>
      </c>
      <c r="D26">
        <f t="shared" si="0"/>
        <v>42948.4</v>
      </c>
      <c r="E26">
        <f t="shared" si="0"/>
        <v>21965</v>
      </c>
      <c r="F26">
        <f>'Future Returns'!S26*F$4</f>
        <v>10703.75</v>
      </c>
      <c r="G26">
        <f t="shared" si="1"/>
        <v>22620</v>
      </c>
      <c r="H26">
        <f t="shared" si="2"/>
        <v>0</v>
      </c>
      <c r="I26">
        <f>IF(H26=1,'Future Returns'!S26,G26)</f>
        <v>22620</v>
      </c>
      <c r="T26">
        <f t="shared" si="3"/>
        <v>22620</v>
      </c>
      <c r="W26">
        <f>(C26-C25)*bitcoin_futures!B30</f>
        <v>0</v>
      </c>
      <c r="X26">
        <f>C26*bitcoin_futures!B30</f>
        <v>42208.799999999996</v>
      </c>
      <c r="Y26">
        <f t="shared" si="4"/>
        <v>412.79999999999563</v>
      </c>
      <c r="AA26">
        <f>-'Future CF'!Q26</f>
        <v>-460</v>
      </c>
      <c r="AC26">
        <f t="shared" si="5"/>
        <v>64828.799999999996</v>
      </c>
      <c r="AD26">
        <f t="shared" si="7"/>
        <v>-47.200000000004366</v>
      </c>
      <c r="AE26">
        <f t="shared" si="8"/>
        <v>-460</v>
      </c>
      <c r="AF26">
        <f t="shared" si="6"/>
        <v>-7.2754177199587473E-4</v>
      </c>
      <c r="AG26">
        <f>AF26-(bitcoin_futures!S30/100/360)</f>
        <v>-8.7673621644031915E-4</v>
      </c>
      <c r="AI26">
        <f>-'Future Returns'!Q26+Compare_IBIT_to_BTC!B25</f>
        <v>-8.6735495665394256E-4</v>
      </c>
    </row>
    <row r="27" spans="1:35">
      <c r="A27" t="str">
        <f>bitcoin_futures!A31</f>
        <v>02.02.2024</v>
      </c>
      <c r="B27">
        <f>ROUND(bitcoin_futures!D31/bitcoin_futures!B31, 0)</f>
        <v>1755</v>
      </c>
      <c r="C27">
        <f t="shared" si="0"/>
        <v>1720</v>
      </c>
      <c r="D27">
        <f t="shared" si="0"/>
        <v>42948.4</v>
      </c>
      <c r="E27">
        <f t="shared" si="0"/>
        <v>21965</v>
      </c>
      <c r="F27">
        <f>'Future Returns'!S27*F$4</f>
        <v>10818.75</v>
      </c>
      <c r="G27">
        <f t="shared" si="1"/>
        <v>22710</v>
      </c>
      <c r="H27">
        <f t="shared" si="2"/>
        <v>0</v>
      </c>
      <c r="I27">
        <f>IF(H27=1,'Future Returns'!S27,G27)</f>
        <v>22710</v>
      </c>
      <c r="T27">
        <f t="shared" si="3"/>
        <v>22710</v>
      </c>
      <c r="W27">
        <f>(C27-C26)*bitcoin_futures!B31</f>
        <v>0</v>
      </c>
      <c r="X27">
        <f>C27*bitcoin_futures!B31</f>
        <v>42140</v>
      </c>
      <c r="Y27">
        <f t="shared" si="4"/>
        <v>-68.799999999995634</v>
      </c>
      <c r="AA27">
        <f>-'Future CF'!Q27</f>
        <v>90</v>
      </c>
      <c r="AC27">
        <f t="shared" si="5"/>
        <v>64850</v>
      </c>
      <c r="AD27">
        <f t="shared" si="7"/>
        <v>21.200000000004366</v>
      </c>
      <c r="AE27">
        <f t="shared" si="8"/>
        <v>90</v>
      </c>
      <c r="AF27">
        <f t="shared" si="6"/>
        <v>3.270151537588906E-4</v>
      </c>
      <c r="AG27">
        <f>AF27-(bitcoin_futures!S31/100/360)</f>
        <v>1.7823737598111284E-4</v>
      </c>
      <c r="AI27">
        <f>-'Future Returns'!Q27+Compare_IBIT_to_BTC!B26</f>
        <v>4.4973085359879968E-4</v>
      </c>
    </row>
    <row r="28" spans="1:35">
      <c r="A28" t="str">
        <f>bitcoin_futures!A32</f>
        <v>05.02.2024</v>
      </c>
      <c r="B28">
        <f>ROUND(bitcoin_futures!D32/bitcoin_futures!B32, 0)</f>
        <v>1754</v>
      </c>
      <c r="C28">
        <f t="shared" si="0"/>
        <v>1720</v>
      </c>
      <c r="D28">
        <f t="shared" si="0"/>
        <v>42948.4</v>
      </c>
      <c r="E28">
        <f t="shared" si="0"/>
        <v>21965</v>
      </c>
      <c r="F28">
        <f>'Future Returns'!S28*F$4</f>
        <v>10796.25</v>
      </c>
      <c r="G28">
        <f t="shared" si="1"/>
        <v>23340</v>
      </c>
      <c r="H28">
        <f t="shared" si="2"/>
        <v>0</v>
      </c>
      <c r="I28">
        <f>IF(H28=1,'Future Returns'!S28,G28)</f>
        <v>23340</v>
      </c>
      <c r="T28">
        <f t="shared" si="3"/>
        <v>23340</v>
      </c>
      <c r="W28">
        <f>(C28-C27)*bitcoin_futures!B32</f>
        <v>0</v>
      </c>
      <c r="X28">
        <f>C28*bitcoin_futures!B32</f>
        <v>41606.800000000003</v>
      </c>
      <c r="Y28">
        <f t="shared" si="4"/>
        <v>-533.19999999999709</v>
      </c>
      <c r="AA28">
        <f>-'Future CF'!Q28</f>
        <v>630</v>
      </c>
      <c r="AC28">
        <f t="shared" si="5"/>
        <v>64946.8</v>
      </c>
      <c r="AD28">
        <f t="shared" si="7"/>
        <v>96.80000000000291</v>
      </c>
      <c r="AE28">
        <f t="shared" si="8"/>
        <v>630</v>
      </c>
      <c r="AF28">
        <f t="shared" si="6"/>
        <v>1.4926754047803071E-3</v>
      </c>
      <c r="AG28">
        <f>AF28-(bitcoin_futures!S32/100/360)</f>
        <v>1.3430087381136404E-3</v>
      </c>
      <c r="AI28">
        <f>-'Future Returns'!Q28+Compare_IBIT_to_BTC!B27</f>
        <v>1.9353375250760786E-3</v>
      </c>
    </row>
    <row r="29" spans="1:35">
      <c r="A29" t="str">
        <f>bitcoin_futures!A33</f>
        <v>06.02.2024</v>
      </c>
      <c r="B29">
        <f>ROUND(bitcoin_futures!D33/bitcoin_futures!B33, 0)</f>
        <v>1754</v>
      </c>
      <c r="C29">
        <f t="shared" si="0"/>
        <v>1720</v>
      </c>
      <c r="D29">
        <f t="shared" si="0"/>
        <v>42948.4</v>
      </c>
      <c r="E29">
        <f t="shared" si="0"/>
        <v>21965</v>
      </c>
      <c r="F29">
        <f>'Future Returns'!S29*F$4</f>
        <v>10638.75</v>
      </c>
      <c r="G29">
        <f t="shared" si="1"/>
        <v>22590</v>
      </c>
      <c r="H29">
        <f t="shared" si="2"/>
        <v>0</v>
      </c>
      <c r="I29">
        <f>IF(H29=1,'Future Returns'!S29,G29)</f>
        <v>22590</v>
      </c>
      <c r="T29">
        <f t="shared" si="3"/>
        <v>22590</v>
      </c>
      <c r="W29">
        <f>(C29-C28)*bitcoin_futures!B33</f>
        <v>0</v>
      </c>
      <c r="X29">
        <f>C29*bitcoin_futures!B33</f>
        <v>42312</v>
      </c>
      <c r="Y29">
        <f t="shared" si="4"/>
        <v>705.19999999999709</v>
      </c>
      <c r="AA29">
        <f>-'Future CF'!Q29</f>
        <v>-750</v>
      </c>
      <c r="AC29">
        <f t="shared" si="5"/>
        <v>64902</v>
      </c>
      <c r="AD29">
        <f t="shared" si="7"/>
        <v>-44.80000000000291</v>
      </c>
      <c r="AE29">
        <f t="shared" si="8"/>
        <v>-750</v>
      </c>
      <c r="AF29">
        <f t="shared" si="6"/>
        <v>-6.8979534018616634E-4</v>
      </c>
      <c r="AG29">
        <f>AF29-(bitcoin_futures!S33/100/360)</f>
        <v>-8.3910089574172186E-4</v>
      </c>
      <c r="AI29">
        <f>-'Future Returns'!Q29+Compare_IBIT_to_BTC!B28</f>
        <v>-6.7509842696091699E-4</v>
      </c>
    </row>
    <row r="30" spans="1:35">
      <c r="A30" t="str">
        <f>bitcoin_futures!A34</f>
        <v>07.02.2024</v>
      </c>
      <c r="B30">
        <f>ROUND(bitcoin_futures!D34/bitcoin_futures!B34, 0)</f>
        <v>1746</v>
      </c>
      <c r="C30">
        <f t="shared" si="0"/>
        <v>1720</v>
      </c>
      <c r="D30">
        <f t="shared" si="0"/>
        <v>42948.4</v>
      </c>
      <c r="E30">
        <f t="shared" si="0"/>
        <v>21965</v>
      </c>
      <c r="F30">
        <f>'Future Returns'!S30*F$4</f>
        <v>10826.25</v>
      </c>
      <c r="G30">
        <f t="shared" si="1"/>
        <v>21485</v>
      </c>
      <c r="H30">
        <f t="shared" si="2"/>
        <v>0</v>
      </c>
      <c r="I30">
        <f>IF(H30=1,'Future Returns'!S30,G30)</f>
        <v>21485</v>
      </c>
      <c r="T30">
        <f t="shared" si="3"/>
        <v>21485</v>
      </c>
      <c r="W30">
        <f>(C30-C29)*bitcoin_futures!B34</f>
        <v>0</v>
      </c>
      <c r="X30">
        <f>C30*bitcoin_futures!B34</f>
        <v>43378.400000000001</v>
      </c>
      <c r="Y30">
        <f t="shared" si="4"/>
        <v>1066.4000000000015</v>
      </c>
      <c r="AA30">
        <f>-'Future CF'!Q30</f>
        <v>-1105</v>
      </c>
      <c r="AC30">
        <f t="shared" si="5"/>
        <v>64863.4</v>
      </c>
      <c r="AD30">
        <f t="shared" si="7"/>
        <v>-38.599999999998545</v>
      </c>
      <c r="AE30">
        <f t="shared" si="8"/>
        <v>-1105</v>
      </c>
      <c r="AF30">
        <f t="shared" si="6"/>
        <v>-5.9474284305566151E-4</v>
      </c>
      <c r="AG30">
        <f>AF30-(bitcoin_futures!S34/100/360)</f>
        <v>-7.4407617638899486E-4</v>
      </c>
      <c r="AI30">
        <f>-'Future Returns'!Q30+Compare_IBIT_to_BTC!B29</f>
        <v>-3.1343195316272873E-4</v>
      </c>
    </row>
    <row r="31" spans="1:35">
      <c r="A31" t="str">
        <f>bitcoin_futures!A35</f>
        <v>08.02.2024</v>
      </c>
      <c r="B31">
        <f>ROUND(bitcoin_futures!D35/bitcoin_futures!B35, 0)</f>
        <v>1747</v>
      </c>
      <c r="C31">
        <f t="shared" si="0"/>
        <v>1720</v>
      </c>
      <c r="D31">
        <f t="shared" si="0"/>
        <v>42948.4</v>
      </c>
      <c r="E31">
        <f t="shared" si="0"/>
        <v>21965</v>
      </c>
      <c r="F31">
        <f>'Future Returns'!S31*F$4</f>
        <v>11102.5</v>
      </c>
      <c r="G31">
        <f t="shared" si="1"/>
        <v>20145</v>
      </c>
      <c r="H31">
        <f t="shared" si="2"/>
        <v>0</v>
      </c>
      <c r="I31">
        <f>IF(H31=1,'Future Returns'!S31,G31)</f>
        <v>20145</v>
      </c>
      <c r="T31">
        <f t="shared" si="3"/>
        <v>20145</v>
      </c>
      <c r="W31">
        <f>(C31-C30)*bitcoin_futures!B35</f>
        <v>0</v>
      </c>
      <c r="X31">
        <f>C31*bitcoin_futures!B35</f>
        <v>44771.6</v>
      </c>
      <c r="Y31">
        <f t="shared" si="4"/>
        <v>1393.1999999999971</v>
      </c>
      <c r="AA31">
        <f>-'Future CF'!Q31</f>
        <v>-1340</v>
      </c>
      <c r="AC31">
        <f t="shared" si="5"/>
        <v>64916.6</v>
      </c>
      <c r="AD31">
        <f t="shared" si="7"/>
        <v>53.19999999999709</v>
      </c>
      <c r="AE31">
        <f t="shared" si="8"/>
        <v>-1340</v>
      </c>
      <c r="AF31">
        <f t="shared" si="6"/>
        <v>8.2018518918214409E-4</v>
      </c>
      <c r="AG31">
        <f>AF31-(bitcoin_futures!S35/100/360)</f>
        <v>6.710185225154774E-4</v>
      </c>
      <c r="AI31">
        <f>-'Future Returns'!Q31+Compare_IBIT_to_BTC!B30</f>
        <v>1.9439827960246667E-3</v>
      </c>
    </row>
    <row r="32" spans="1:35">
      <c r="A32" t="str">
        <f>bitcoin_futures!A36</f>
        <v>09.02.2024</v>
      </c>
      <c r="B32">
        <f>ROUND(bitcoin_futures!D36/bitcoin_futures!B36, 0)</f>
        <v>1754</v>
      </c>
      <c r="C32">
        <f t="shared" si="0"/>
        <v>1720</v>
      </c>
      <c r="D32">
        <f t="shared" si="0"/>
        <v>42948.4</v>
      </c>
      <c r="E32">
        <f t="shared" si="0"/>
        <v>21965</v>
      </c>
      <c r="F32">
        <f>'Future Returns'!S32*F$4</f>
        <v>11437.5</v>
      </c>
      <c r="G32">
        <f t="shared" si="1"/>
        <v>18125</v>
      </c>
      <c r="H32">
        <f t="shared" si="2"/>
        <v>0</v>
      </c>
      <c r="I32">
        <f>IF(H32=1,'Future Returns'!S32,G32)</f>
        <v>18125</v>
      </c>
      <c r="T32">
        <f t="shared" si="3"/>
        <v>18125</v>
      </c>
      <c r="W32">
        <f>(C32-C31)*bitcoin_futures!B36</f>
        <v>0</v>
      </c>
      <c r="X32">
        <f>C32*bitcoin_futures!B36</f>
        <v>46698</v>
      </c>
      <c r="Y32">
        <f t="shared" si="4"/>
        <v>1926.4000000000015</v>
      </c>
      <c r="AA32">
        <f>-'Future CF'!Q32</f>
        <v>-2020</v>
      </c>
      <c r="AC32">
        <f t="shared" si="5"/>
        <v>64823</v>
      </c>
      <c r="AD32">
        <f t="shared" si="7"/>
        <v>-93.599999999998545</v>
      </c>
      <c r="AE32">
        <f t="shared" si="8"/>
        <v>-2020</v>
      </c>
      <c r="AF32">
        <f t="shared" si="6"/>
        <v>-1.4418500044672479E-3</v>
      </c>
      <c r="AG32">
        <f>AF32-(bitcoin_futures!S36/100/360)</f>
        <v>-1.5911277822450256E-3</v>
      </c>
      <c r="AI32">
        <f>-'Future Returns'!Q32+Compare_IBIT_to_BTC!B31</f>
        <v>-1.1257292447345232E-3</v>
      </c>
    </row>
    <row r="33" spans="1:35">
      <c r="A33" t="str">
        <f>bitcoin_futures!A37</f>
        <v>12.02.2024</v>
      </c>
      <c r="B33">
        <f>ROUND(bitcoin_futures!D37/bitcoin_futures!B37, 0)</f>
        <v>1744</v>
      </c>
      <c r="C33">
        <f t="shared" si="0"/>
        <v>1720</v>
      </c>
      <c r="D33">
        <f t="shared" si="0"/>
        <v>42948.4</v>
      </c>
      <c r="E33">
        <f t="shared" si="0"/>
        <v>21965</v>
      </c>
      <c r="F33">
        <f>'Future Returns'!S33*F$4</f>
        <v>11942.5</v>
      </c>
      <c r="G33">
        <f t="shared" si="1"/>
        <v>15430</v>
      </c>
      <c r="H33">
        <f t="shared" si="2"/>
        <v>0</v>
      </c>
      <c r="I33">
        <f>IF(H33=1,'Future Returns'!S33,G33)</f>
        <v>15430</v>
      </c>
      <c r="T33">
        <f t="shared" si="3"/>
        <v>15430</v>
      </c>
      <c r="W33">
        <f>(C33-C32)*bitcoin_futures!B37</f>
        <v>0</v>
      </c>
      <c r="X33">
        <f>C33*bitcoin_futures!B37</f>
        <v>49295.199999999997</v>
      </c>
      <c r="Y33">
        <f t="shared" si="4"/>
        <v>2597.1999999999971</v>
      </c>
      <c r="AA33">
        <f>-'Future CF'!Q33</f>
        <v>-2695</v>
      </c>
      <c r="AC33">
        <f t="shared" si="5"/>
        <v>64725.2</v>
      </c>
      <c r="AD33">
        <f t="shared" si="7"/>
        <v>-97.80000000000291</v>
      </c>
      <c r="AE33">
        <f t="shared" si="8"/>
        <v>-2695</v>
      </c>
      <c r="AF33">
        <f t="shared" si="6"/>
        <v>-1.5087237554572129E-3</v>
      </c>
      <c r="AG33">
        <f>AF33-(bitcoin_futures!S37/100/360)</f>
        <v>-1.6583904221238795E-3</v>
      </c>
      <c r="AI33">
        <f>-'Future Returns'!Q33+Compare_IBIT_to_BTC!B32</f>
        <v>-7.9921786059731353E-4</v>
      </c>
    </row>
    <row r="34" spans="1:35">
      <c r="A34" t="str">
        <f>bitcoin_futures!A38</f>
        <v>13.02.2024</v>
      </c>
      <c r="B34">
        <f>ROUND(bitcoin_futures!D38/bitcoin_futures!B38, 0)</f>
        <v>1747</v>
      </c>
      <c r="C34">
        <f t="shared" si="0"/>
        <v>1720</v>
      </c>
      <c r="D34">
        <f t="shared" si="0"/>
        <v>42948.4</v>
      </c>
      <c r="E34">
        <f t="shared" si="0"/>
        <v>21965</v>
      </c>
      <c r="F34">
        <f>'Future Returns'!S34*F$4</f>
        <v>12616.25</v>
      </c>
      <c r="G34">
        <f t="shared" si="1"/>
        <v>16255</v>
      </c>
      <c r="H34">
        <f t="shared" si="2"/>
        <v>0</v>
      </c>
      <c r="I34">
        <f>IF(H34=1,'Future Returns'!S34,G34)</f>
        <v>16255</v>
      </c>
      <c r="T34">
        <f t="shared" si="3"/>
        <v>16255</v>
      </c>
      <c r="W34">
        <f>(C34-C33)*bitcoin_futures!B38</f>
        <v>0</v>
      </c>
      <c r="X34">
        <f>C34*bitcoin_futures!B38</f>
        <v>48538.400000000001</v>
      </c>
      <c r="Y34">
        <f t="shared" si="4"/>
        <v>-756.79999999999563</v>
      </c>
      <c r="AA34">
        <f>-'Future CF'!Q34</f>
        <v>825</v>
      </c>
      <c r="AC34">
        <f t="shared" si="5"/>
        <v>64793.4</v>
      </c>
      <c r="AD34">
        <f t="shared" si="7"/>
        <v>68.200000000004366</v>
      </c>
      <c r="AE34">
        <f t="shared" si="8"/>
        <v>825</v>
      </c>
      <c r="AF34">
        <f t="shared" si="6"/>
        <v>1.0536854270053143E-3</v>
      </c>
      <c r="AG34">
        <f>AF34-(bitcoin_futures!S38/100/360)</f>
        <v>9.0443542700531434E-4</v>
      </c>
      <c r="AI34">
        <f>-'Future Returns'!Q34+Compare_IBIT_to_BTC!B33</f>
        <v>9.955563987643027E-4</v>
      </c>
    </row>
    <row r="35" spans="1:35">
      <c r="A35" t="str">
        <f>bitcoin_futures!A39</f>
        <v>14.02.2024</v>
      </c>
      <c r="B35">
        <f>ROUND(bitcoin_futures!D39/bitcoin_futures!B39, 0)</f>
        <v>1753</v>
      </c>
      <c r="C35">
        <f t="shared" si="0"/>
        <v>1720</v>
      </c>
      <c r="D35">
        <f t="shared" si="0"/>
        <v>42948.4</v>
      </c>
      <c r="E35">
        <f t="shared" si="0"/>
        <v>21965</v>
      </c>
      <c r="F35">
        <f>'Future Returns'!S35*F$4</f>
        <v>12410</v>
      </c>
      <c r="G35">
        <f t="shared" si="1"/>
        <v>13905</v>
      </c>
      <c r="H35">
        <f t="shared" si="2"/>
        <v>0</v>
      </c>
      <c r="I35">
        <f>IF(H35=1,'Future Returns'!S35,G35)</f>
        <v>13905</v>
      </c>
      <c r="T35">
        <f t="shared" si="3"/>
        <v>13905</v>
      </c>
      <c r="W35">
        <f>(C35-C34)*bitcoin_futures!B39</f>
        <v>0</v>
      </c>
      <c r="X35">
        <f>C35*bitcoin_futures!B39</f>
        <v>50826</v>
      </c>
      <c r="Y35">
        <f t="shared" si="4"/>
        <v>2287.5999999999985</v>
      </c>
      <c r="AA35">
        <f>-'Future CF'!Q35</f>
        <v>-2350</v>
      </c>
      <c r="AC35">
        <f t="shared" si="5"/>
        <v>64731</v>
      </c>
      <c r="AD35">
        <f t="shared" si="7"/>
        <v>-62.400000000001455</v>
      </c>
      <c r="AE35">
        <f t="shared" si="8"/>
        <v>-2350</v>
      </c>
      <c r="AF35">
        <f t="shared" si="6"/>
        <v>-9.6306105251463042E-4</v>
      </c>
      <c r="AG35">
        <f>AF35-(bitcoin_futures!S39/100/360)</f>
        <v>-1.1122832747368526E-3</v>
      </c>
      <c r="AI35">
        <f>-'Future Returns'!Q35+Compare_IBIT_to_BTC!B34</f>
        <v>-2.1115889828444978E-4</v>
      </c>
    </row>
    <row r="36" spans="1:35" s="3" customFormat="1">
      <c r="A36" s="3" t="str">
        <f>bitcoin_futures!A40</f>
        <v>15.02.2024</v>
      </c>
      <c r="B36">
        <f>ROUND(bitcoin_futures!D40/bitcoin_futures!B40, 0)</f>
        <v>1757</v>
      </c>
      <c r="C36" s="3">
        <f>B36</f>
        <v>1757</v>
      </c>
      <c r="D36" s="3">
        <f>B36*bitcoin_futures!B40</f>
        <v>51866.64</v>
      </c>
      <c r="E36" s="3">
        <f>'Future Returns'!S36</f>
        <v>26292.5</v>
      </c>
      <c r="F36" s="3">
        <f>'Future Returns'!S36*F$4</f>
        <v>13146.25</v>
      </c>
      <c r="G36">
        <f t="shared" si="1"/>
        <v>13940</v>
      </c>
      <c r="H36">
        <f t="shared" si="2"/>
        <v>0</v>
      </c>
      <c r="I36">
        <f>IF(H36=1,'Future Returns'!S36,G36)</f>
        <v>13940</v>
      </c>
      <c r="J36"/>
      <c r="K36"/>
      <c r="L36"/>
      <c r="M36"/>
      <c r="N36"/>
      <c r="O36"/>
      <c r="P36"/>
      <c r="Q36"/>
      <c r="R36"/>
      <c r="S36"/>
      <c r="T36">
        <f t="shared" si="3"/>
        <v>13940</v>
      </c>
      <c r="U36"/>
      <c r="V36"/>
      <c r="W36">
        <f>(C36-C35)*bitcoin_futures!B40</f>
        <v>1092.24</v>
      </c>
      <c r="X36">
        <f>C36*bitcoin_futures!B40</f>
        <v>51866.64</v>
      </c>
      <c r="Y36">
        <f>X36-X35-W36</f>
        <v>-51.600000000000591</v>
      </c>
      <c r="AA36">
        <f>-'Future CF'!Q36</f>
        <v>35</v>
      </c>
      <c r="AC36">
        <f t="shared" si="5"/>
        <v>65806.64</v>
      </c>
      <c r="AD36">
        <f t="shared" si="7"/>
        <v>-16.600000000000591</v>
      </c>
      <c r="AE36">
        <f>AC36-AC35-Y36</f>
        <v>1127.24</v>
      </c>
      <c r="AF36">
        <f t="shared" si="6"/>
        <v>-2.5644590690705521E-4</v>
      </c>
      <c r="AG36">
        <f>AF36-(bitcoin_futures!S40/100/360)</f>
        <v>-4.056125735737219E-4</v>
      </c>
      <c r="AI36">
        <f>-'Future Returns'!Q36+Compare_IBIT_to_BTC!B35</f>
        <v>-3.4202204055254612E-4</v>
      </c>
    </row>
    <row r="37" spans="1:35">
      <c r="A37" t="str">
        <f>bitcoin_futures!A41</f>
        <v>16.02.2024</v>
      </c>
      <c r="B37">
        <f>ROUND(bitcoin_futures!D41/bitcoin_futures!B41, 0)</f>
        <v>1750</v>
      </c>
      <c r="C37">
        <f t="shared" ref="C37:E56" si="9">C$36</f>
        <v>1757</v>
      </c>
      <c r="D37">
        <f t="shared" si="9"/>
        <v>51866.64</v>
      </c>
      <c r="E37">
        <f t="shared" si="9"/>
        <v>26292.5</v>
      </c>
      <c r="F37">
        <f>'Future Returns'!S37*F$4</f>
        <v>13142.5</v>
      </c>
      <c r="G37">
        <f t="shared" si="1"/>
        <v>13840</v>
      </c>
      <c r="H37">
        <f t="shared" si="2"/>
        <v>0</v>
      </c>
      <c r="I37">
        <f>IF(H37=1,'Future Returns'!S37,G37)</f>
        <v>13840</v>
      </c>
      <c r="T37">
        <f t="shared" si="3"/>
        <v>13840</v>
      </c>
      <c r="W37">
        <f>(C37-C36)*bitcoin_futures!B41</f>
        <v>0</v>
      </c>
      <c r="X37">
        <f>C37*bitcoin_futures!B41</f>
        <v>52042.340000000004</v>
      </c>
      <c r="Y37">
        <f t="shared" si="4"/>
        <v>175.70000000000437</v>
      </c>
      <c r="AA37">
        <f>-'Future CF'!Q37</f>
        <v>-100</v>
      </c>
      <c r="AC37">
        <f t="shared" si="5"/>
        <v>65882.34</v>
      </c>
      <c r="AD37">
        <f t="shared" si="7"/>
        <v>75.700000000004366</v>
      </c>
      <c r="AE37">
        <f t="shared" si="8"/>
        <v>-100.00000000000728</v>
      </c>
      <c r="AF37">
        <f t="shared" si="6"/>
        <v>1.1503398441252185E-3</v>
      </c>
      <c r="AG37">
        <f>AF37-(bitcoin_futures!S41/100/360)</f>
        <v>1.0006731774585519E-3</v>
      </c>
      <c r="AI37">
        <f>-'Future Returns'!Q37+Compare_IBIT_to_BTC!B36</f>
        <v>1.4853082713821724E-3</v>
      </c>
    </row>
    <row r="38" spans="1:35">
      <c r="A38" t="str">
        <f>bitcoin_futures!A42</f>
        <v>19.02.2024</v>
      </c>
      <c r="B38">
        <f>ROUND(bitcoin_futures!D42/bitcoin_futures!B42, 0)</f>
        <v>1751</v>
      </c>
      <c r="C38">
        <f t="shared" si="9"/>
        <v>1757</v>
      </c>
      <c r="D38">
        <f t="shared" si="9"/>
        <v>51866.64</v>
      </c>
      <c r="E38">
        <f t="shared" si="9"/>
        <v>26292.5</v>
      </c>
      <c r="F38">
        <f>'Future Returns'!S38*F$4</f>
        <v>13167.5</v>
      </c>
      <c r="G38">
        <f t="shared" si="1"/>
        <v>13840</v>
      </c>
      <c r="H38">
        <f t="shared" si="2"/>
        <v>0</v>
      </c>
      <c r="I38">
        <f>IF(H38=1,'Future Returns'!S38,G38)</f>
        <v>13840</v>
      </c>
      <c r="T38">
        <f t="shared" si="3"/>
        <v>13840</v>
      </c>
      <c r="W38">
        <f>(C38-C37)*bitcoin_futures!B42</f>
        <v>0</v>
      </c>
      <c r="X38">
        <f>C38*bitcoin_futures!B42</f>
        <v>52042.340000000004</v>
      </c>
      <c r="Y38">
        <f t="shared" si="4"/>
        <v>0</v>
      </c>
      <c r="AA38">
        <f>-'Future CF'!Q38</f>
        <v>0</v>
      </c>
      <c r="AC38">
        <f t="shared" si="5"/>
        <v>65882.34</v>
      </c>
      <c r="AD38">
        <f t="shared" si="7"/>
        <v>0</v>
      </c>
      <c r="AE38">
        <f t="shared" si="8"/>
        <v>0</v>
      </c>
      <c r="AF38">
        <f t="shared" si="6"/>
        <v>0</v>
      </c>
      <c r="AG38">
        <f>AF38-(bitcoin_futures!S42/100/360)</f>
        <v>-1.4966666666666665E-4</v>
      </c>
      <c r="AI38">
        <f>-'Future Returns'!Q38+Compare_IBIT_to_BTC!B37</f>
        <v>0</v>
      </c>
    </row>
    <row r="39" spans="1:35">
      <c r="A39" t="str">
        <f>bitcoin_futures!A43</f>
        <v>20.02.2024</v>
      </c>
      <c r="B39">
        <f>ROUND(bitcoin_futures!D43/bitcoin_futures!B43, 0)</f>
        <v>1756</v>
      </c>
      <c r="C39">
        <f t="shared" si="9"/>
        <v>1757</v>
      </c>
      <c r="D39">
        <f t="shared" si="9"/>
        <v>51866.64</v>
      </c>
      <c r="E39">
        <f t="shared" si="9"/>
        <v>26292.5</v>
      </c>
      <c r="F39">
        <f>'Future Returns'!S39*F$4</f>
        <v>13167.5</v>
      </c>
      <c r="G39">
        <f t="shared" si="1"/>
        <v>13715</v>
      </c>
      <c r="H39">
        <f t="shared" si="2"/>
        <v>0</v>
      </c>
      <c r="I39">
        <f>IF(H39=1,'Future Returns'!S39,G39)</f>
        <v>13715</v>
      </c>
      <c r="T39">
        <f t="shared" si="3"/>
        <v>13715</v>
      </c>
      <c r="W39">
        <f>(C39-C38)*bitcoin_futures!B43</f>
        <v>0</v>
      </c>
      <c r="X39">
        <f>C39*bitcoin_futures!B43</f>
        <v>52130.19</v>
      </c>
      <c r="Y39">
        <f t="shared" si="4"/>
        <v>87.849999999998545</v>
      </c>
      <c r="AA39">
        <f>-'Future CF'!Q39</f>
        <v>-125</v>
      </c>
      <c r="AC39">
        <f t="shared" si="5"/>
        <v>65845.19</v>
      </c>
      <c r="AD39">
        <f t="shared" si="7"/>
        <v>-37.150000000001455</v>
      </c>
      <c r="AE39">
        <f t="shared" si="8"/>
        <v>-124.99999999999272</v>
      </c>
      <c r="AF39">
        <f t="shared" si="6"/>
        <v>-5.6388403933438694E-4</v>
      </c>
      <c r="AG39">
        <f>AF39-(bitcoin_futures!S43/100/360)</f>
        <v>-7.135507060010536E-4</v>
      </c>
      <c r="AI39">
        <f>-'Future Returns'!Q39+Compare_IBIT_to_BTC!B38</f>
        <v>-6.8521889891409965E-4</v>
      </c>
    </row>
    <row r="40" spans="1:35">
      <c r="A40" t="str">
        <f>bitcoin_futures!A44</f>
        <v>21.02.2024</v>
      </c>
      <c r="B40">
        <f>ROUND(bitcoin_futures!D44/bitcoin_futures!B44, 0)</f>
        <v>1755</v>
      </c>
      <c r="C40">
        <f t="shared" si="9"/>
        <v>1757</v>
      </c>
      <c r="D40">
        <f t="shared" si="9"/>
        <v>51866.64</v>
      </c>
      <c r="E40">
        <f t="shared" si="9"/>
        <v>26292.5</v>
      </c>
      <c r="F40">
        <f>'Future Returns'!S40*F$4</f>
        <v>13198.75</v>
      </c>
      <c r="G40">
        <f t="shared" si="1"/>
        <v>14880</v>
      </c>
      <c r="H40">
        <f t="shared" si="2"/>
        <v>0</v>
      </c>
      <c r="I40">
        <f>IF(H40=1,'Future Returns'!S40,G40)</f>
        <v>14880</v>
      </c>
      <c r="T40">
        <f t="shared" si="3"/>
        <v>14880</v>
      </c>
      <c r="W40">
        <f>(C40-C39)*bitcoin_futures!B44</f>
        <v>0</v>
      </c>
      <c r="X40">
        <f>C40*bitcoin_futures!B44</f>
        <v>51093.56</v>
      </c>
      <c r="Y40">
        <f t="shared" si="4"/>
        <v>-1036.6300000000047</v>
      </c>
      <c r="AA40">
        <f>-'Future CF'!Q40</f>
        <v>1165</v>
      </c>
      <c r="AC40">
        <f t="shared" si="5"/>
        <v>65973.56</v>
      </c>
      <c r="AD40">
        <f t="shared" si="7"/>
        <v>128.36999999999534</v>
      </c>
      <c r="AE40">
        <f t="shared" si="8"/>
        <v>1165</v>
      </c>
      <c r="AF40">
        <f t="shared" si="6"/>
        <v>1.9495729300803193E-3</v>
      </c>
      <c r="AG40">
        <f>AF40-(bitcoin_futures!S44/100/360)</f>
        <v>1.7998229300803194E-3</v>
      </c>
      <c r="AI40">
        <f>-'Future Returns'!Q40+Compare_IBIT_to_BTC!B39</f>
        <v>2.1810774343774021E-3</v>
      </c>
    </row>
    <row r="41" spans="1:35">
      <c r="A41" t="str">
        <f>bitcoin_futures!A45</f>
        <v>22.02.2024</v>
      </c>
      <c r="B41">
        <f>ROUND(bitcoin_futures!D45/bitcoin_futures!B45, 0)</f>
        <v>1742</v>
      </c>
      <c r="C41">
        <f t="shared" si="9"/>
        <v>1757</v>
      </c>
      <c r="D41">
        <f t="shared" si="9"/>
        <v>51866.64</v>
      </c>
      <c r="E41">
        <f t="shared" si="9"/>
        <v>26292.5</v>
      </c>
      <c r="F41">
        <f>'Future Returns'!S41*F$4</f>
        <v>12907.5</v>
      </c>
      <c r="G41">
        <f t="shared" si="1"/>
        <v>13795</v>
      </c>
      <c r="H41">
        <f t="shared" si="2"/>
        <v>0</v>
      </c>
      <c r="I41">
        <f>IF(H41=1,'Future Returns'!S41,G41)</f>
        <v>13795</v>
      </c>
      <c r="T41">
        <f t="shared" si="3"/>
        <v>13795</v>
      </c>
      <c r="W41">
        <f>(C41-C40)*bitcoin_futures!B45</f>
        <v>0</v>
      </c>
      <c r="X41">
        <f>C41*bitcoin_futures!B45</f>
        <v>52218.04</v>
      </c>
      <c r="Y41">
        <f t="shared" si="4"/>
        <v>1124.4800000000032</v>
      </c>
      <c r="AA41">
        <f>-'Future CF'!Q41</f>
        <v>-1085</v>
      </c>
      <c r="AC41">
        <f t="shared" si="5"/>
        <v>66013.040000000008</v>
      </c>
      <c r="AD41">
        <f t="shared" si="7"/>
        <v>39.480000000003201</v>
      </c>
      <c r="AE41">
        <f t="shared" si="8"/>
        <v>-1084.9999999999927</v>
      </c>
      <c r="AF41">
        <f t="shared" si="6"/>
        <v>5.984215494813862E-4</v>
      </c>
      <c r="AG41">
        <f>AF41-(bitcoin_futures!S45/100/360)</f>
        <v>4.4872710503694171E-4</v>
      </c>
      <c r="AI41">
        <f>-'Future Returns'!Q41+Compare_IBIT_to_BTC!B40</f>
        <v>9.9333928511010847E-4</v>
      </c>
    </row>
    <row r="42" spans="1:35">
      <c r="A42" t="str">
        <f>bitcoin_futures!A46</f>
        <v>23.02.2024</v>
      </c>
      <c r="B42">
        <f>ROUND(bitcoin_futures!D46/bitcoin_futures!B46, 0)</f>
        <v>1751</v>
      </c>
      <c r="C42">
        <f t="shared" si="9"/>
        <v>1757</v>
      </c>
      <c r="D42">
        <f t="shared" si="9"/>
        <v>51866.64</v>
      </c>
      <c r="E42">
        <f t="shared" si="9"/>
        <v>26292.5</v>
      </c>
      <c r="F42">
        <f>'Future Returns'!S42*F$4</f>
        <v>13178.75</v>
      </c>
      <c r="G42">
        <f t="shared" si="1"/>
        <v>14760</v>
      </c>
      <c r="H42">
        <f t="shared" si="2"/>
        <v>0</v>
      </c>
      <c r="I42">
        <f>IF(H42=1,'Future Returns'!S42,G42)</f>
        <v>14760</v>
      </c>
      <c r="T42">
        <f t="shared" si="3"/>
        <v>14760</v>
      </c>
      <c r="W42">
        <f>(C42-C41)*bitcoin_futures!B46</f>
        <v>0</v>
      </c>
      <c r="X42">
        <f>C42*bitcoin_futures!B46</f>
        <v>51234.12</v>
      </c>
      <c r="Y42">
        <f t="shared" si="4"/>
        <v>-983.91999999999825</v>
      </c>
      <c r="AA42">
        <f>-'Future CF'!Q42</f>
        <v>965</v>
      </c>
      <c r="AC42">
        <f t="shared" si="5"/>
        <v>65994.12</v>
      </c>
      <c r="AD42">
        <f t="shared" si="7"/>
        <v>-18.919999999998254</v>
      </c>
      <c r="AE42">
        <f t="shared" si="8"/>
        <v>964.99999999998545</v>
      </c>
      <c r="AF42">
        <f t="shared" si="6"/>
        <v>-2.8661003947096287E-4</v>
      </c>
      <c r="AG42">
        <f>AF42-(bitcoin_futures!S46/100/360)</f>
        <v>-4.3652670613762956E-4</v>
      </c>
      <c r="AI42">
        <f>-'Future Returns'!Q42+Compare_IBIT_to_BTC!B41</f>
        <v>-5.3654526888471249E-4</v>
      </c>
    </row>
    <row r="43" spans="1:35">
      <c r="A43" t="str">
        <f>bitcoin_futures!A47</f>
        <v>26.02.2024</v>
      </c>
      <c r="B43">
        <f>ROUND(bitcoin_futures!D47/bitcoin_futures!B47, 0)</f>
        <v>1752</v>
      </c>
      <c r="C43">
        <f t="shared" si="9"/>
        <v>1757</v>
      </c>
      <c r="D43">
        <f t="shared" si="9"/>
        <v>51866.64</v>
      </c>
      <c r="E43">
        <f t="shared" si="9"/>
        <v>26292.5</v>
      </c>
      <c r="F43">
        <f>'Future Returns'!S43*F$4</f>
        <v>12937.5</v>
      </c>
      <c r="G43">
        <f t="shared" si="1"/>
        <v>11220</v>
      </c>
      <c r="H43">
        <f t="shared" si="2"/>
        <v>1</v>
      </c>
      <c r="I43">
        <f>IF(H43=1,'Future Returns'!S43,G43)</f>
        <v>25875</v>
      </c>
      <c r="J43">
        <f>I43-G43</f>
        <v>14655</v>
      </c>
      <c r="T43">
        <f>I43</f>
        <v>25875</v>
      </c>
      <c r="U43">
        <f>J43</f>
        <v>14655</v>
      </c>
      <c r="W43">
        <f>(C43-C42)*bitcoin_futures!B47</f>
        <v>0</v>
      </c>
      <c r="X43">
        <f>C43*bitcoin_futures!B47</f>
        <v>54677.840000000004</v>
      </c>
      <c r="Y43">
        <f t="shared" si="4"/>
        <v>3443.7200000000012</v>
      </c>
      <c r="AA43">
        <f>-'Future CF'!Q43</f>
        <v>-3540</v>
      </c>
      <c r="AC43">
        <f t="shared" si="5"/>
        <v>80552.84</v>
      </c>
      <c r="AD43">
        <f t="shared" si="7"/>
        <v>-96.279999999998836</v>
      </c>
      <c r="AE43">
        <f t="shared" si="8"/>
        <v>11115</v>
      </c>
      <c r="AF43">
        <f t="shared" si="6"/>
        <v>-1.4589178551058617E-3</v>
      </c>
      <c r="AG43">
        <f>AF43-(bitcoin_futures!S47/100/360)</f>
        <v>-1.6090289662169727E-3</v>
      </c>
      <c r="AI43">
        <f>-'Future Returns'!Q43+Compare_IBIT_to_BTC!B42</f>
        <v>-1.1904335897894303E-3</v>
      </c>
    </row>
    <row r="44" spans="1:35">
      <c r="A44" t="str">
        <f>bitcoin_futures!A48</f>
        <v>27.02.2024</v>
      </c>
      <c r="B44">
        <f>ROUND(bitcoin_futures!D48/bitcoin_futures!B48, 0)</f>
        <v>1751</v>
      </c>
      <c r="C44">
        <f t="shared" si="9"/>
        <v>1757</v>
      </c>
      <c r="D44">
        <f t="shared" si="9"/>
        <v>51866.64</v>
      </c>
      <c r="E44">
        <f t="shared" si="9"/>
        <v>26292.5</v>
      </c>
      <c r="F44">
        <f>'Future Returns'!S44*F$4</f>
        <v>13822.5</v>
      </c>
      <c r="G44">
        <f t="shared" si="1"/>
        <v>8890</v>
      </c>
      <c r="H44">
        <f t="shared" si="2"/>
        <v>1</v>
      </c>
      <c r="I44">
        <f>I43+AA44</f>
        <v>23545</v>
      </c>
      <c r="K44">
        <f>IF(I44&lt;F44,1,0)</f>
        <v>0</v>
      </c>
      <c r="T44">
        <f t="shared" ref="T44:T47" si="10">I44</f>
        <v>23545</v>
      </c>
      <c r="W44">
        <f>(C44-C43)*bitcoin_futures!B48</f>
        <v>0</v>
      </c>
      <c r="X44">
        <f>C44*bitcoin_futures!B48</f>
        <v>57260.630000000005</v>
      </c>
      <c r="Y44">
        <f t="shared" si="4"/>
        <v>2582.7900000000009</v>
      </c>
      <c r="AA44">
        <f>-'Future CF'!Q44</f>
        <v>-2330</v>
      </c>
      <c r="AC44">
        <f t="shared" si="5"/>
        <v>80805.63</v>
      </c>
      <c r="AD44">
        <f t="shared" si="7"/>
        <v>252.79000000000087</v>
      </c>
      <c r="AE44">
        <f t="shared" si="8"/>
        <v>-2329.9999999999927</v>
      </c>
      <c r="AF44">
        <f t="shared" si="6"/>
        <v>3.1381885480387889E-3</v>
      </c>
      <c r="AG44">
        <f>AF44-(bitcoin_futures!S48/100/360)</f>
        <v>2.9881607702610113E-3</v>
      </c>
      <c r="AI44">
        <f>-'Future Returns'!Q44+Compare_IBIT_to_BTC!B43</f>
        <v>5.095067791653439E-3</v>
      </c>
    </row>
    <row r="45" spans="1:35">
      <c r="A45" t="str">
        <f>bitcoin_futures!A49</f>
        <v>28.02.2024</v>
      </c>
      <c r="B45">
        <f>ROUND(bitcoin_futures!D49/bitcoin_futures!B49, 0)</f>
        <v>1752</v>
      </c>
      <c r="C45">
        <f t="shared" si="9"/>
        <v>1757</v>
      </c>
      <c r="D45">
        <f t="shared" si="9"/>
        <v>51866.64</v>
      </c>
      <c r="E45">
        <f t="shared" si="9"/>
        <v>26292.5</v>
      </c>
      <c r="F45">
        <f>'Future Returns'!S45*F$4</f>
        <v>14405</v>
      </c>
      <c r="G45">
        <f t="shared" si="1"/>
        <v>5640</v>
      </c>
      <c r="H45">
        <f t="shared" si="2"/>
        <v>1</v>
      </c>
      <c r="I45">
        <f t="shared" ref="I45:I54" si="11">I44+AA45</f>
        <v>20295</v>
      </c>
      <c r="K45">
        <f t="shared" ref="K45:K48" si="12">IF(I45&lt;F45,1,0)</f>
        <v>0</v>
      </c>
      <c r="T45">
        <f t="shared" si="10"/>
        <v>20295</v>
      </c>
      <c r="W45">
        <f>(C45-C44)*bitcoin_futures!B49</f>
        <v>0</v>
      </c>
      <c r="X45">
        <f>C45*bitcoin_futures!B49</f>
        <v>60528.65</v>
      </c>
      <c r="Y45">
        <f t="shared" si="4"/>
        <v>3268.0199999999968</v>
      </c>
      <c r="AA45">
        <f>-'Future CF'!Q45</f>
        <v>-3250</v>
      </c>
      <c r="AC45">
        <f t="shared" si="5"/>
        <v>80823.649999999994</v>
      </c>
      <c r="AD45">
        <f t="shared" si="7"/>
        <v>18.019999999996799</v>
      </c>
      <c r="AE45">
        <f t="shared" si="8"/>
        <v>-3250.0000000000073</v>
      </c>
      <c r="AF45">
        <f t="shared" si="6"/>
        <v>2.2300426344051518E-4</v>
      </c>
      <c r="AG45">
        <f>AF45-(bitcoin_futures!S49/100/360)</f>
        <v>7.3254263440515171E-5</v>
      </c>
      <c r="AI45">
        <f>-'Future Returns'!Q45+Compare_IBIT_to_BTC!B44</f>
        <v>6.6869531404181726E-4</v>
      </c>
    </row>
    <row r="46" spans="1:35">
      <c r="A46" t="str">
        <f>bitcoin_futures!A50</f>
        <v>29.02.2024</v>
      </c>
      <c r="B46">
        <f>ROUND(bitcoin_futures!D50/bitcoin_futures!B50, 0)</f>
        <v>1752</v>
      </c>
      <c r="C46">
        <f t="shared" si="9"/>
        <v>1757</v>
      </c>
      <c r="D46">
        <f t="shared" si="9"/>
        <v>51866.64</v>
      </c>
      <c r="E46">
        <f t="shared" si="9"/>
        <v>26292.5</v>
      </c>
      <c r="F46">
        <f>'Future Returns'!S46*F$4</f>
        <v>15217.5</v>
      </c>
      <c r="G46">
        <f t="shared" si="1"/>
        <v>3750</v>
      </c>
      <c r="H46">
        <f t="shared" si="2"/>
        <v>1</v>
      </c>
      <c r="I46">
        <f t="shared" si="11"/>
        <v>18405</v>
      </c>
      <c r="K46">
        <f t="shared" si="12"/>
        <v>0</v>
      </c>
      <c r="T46">
        <f t="shared" si="10"/>
        <v>18405</v>
      </c>
      <c r="W46">
        <f>(C46-C45)*bitcoin_futures!B50</f>
        <v>0</v>
      </c>
      <c r="X46">
        <f>C46*bitcoin_futures!B50</f>
        <v>62232.94</v>
      </c>
      <c r="Y46">
        <f t="shared" si="4"/>
        <v>1704.2900000000009</v>
      </c>
      <c r="AA46">
        <f>-'Future CF'!Q46</f>
        <v>-1890</v>
      </c>
      <c r="AC46">
        <f t="shared" si="5"/>
        <v>80637.94</v>
      </c>
      <c r="AD46">
        <f t="shared" si="7"/>
        <v>-185.70999999999913</v>
      </c>
      <c r="AE46">
        <f t="shared" si="8"/>
        <v>-1889.9999999999927</v>
      </c>
      <c r="AF46">
        <f t="shared" si="6"/>
        <v>-2.2977185514388319E-3</v>
      </c>
      <c r="AG46">
        <f>AF46-(bitcoin_futures!S50/100/360)</f>
        <v>-2.4476352181054986E-3</v>
      </c>
      <c r="AI46">
        <f>-'Future Returns'!Q46+Compare_IBIT_to_BTC!B45</f>
        <v>-2.8930293044040316E-3</v>
      </c>
    </row>
    <row r="47" spans="1:35">
      <c r="A47" t="str">
        <f>bitcoin_futures!A51</f>
        <v>01.03.2024</v>
      </c>
      <c r="B47">
        <f>ROUND(bitcoin_futures!D51/bitcoin_futures!B51, 0)</f>
        <v>1739</v>
      </c>
      <c r="C47">
        <f t="shared" si="9"/>
        <v>1757</v>
      </c>
      <c r="D47">
        <f t="shared" si="9"/>
        <v>51866.64</v>
      </c>
      <c r="E47">
        <f t="shared" si="9"/>
        <v>26292.5</v>
      </c>
      <c r="F47">
        <f>'Future Returns'!S47*F$4</f>
        <v>15690</v>
      </c>
      <c r="G47">
        <f t="shared" si="1"/>
        <v>2685</v>
      </c>
      <c r="H47">
        <f t="shared" si="2"/>
        <v>1</v>
      </c>
      <c r="I47">
        <f t="shared" si="11"/>
        <v>17340</v>
      </c>
      <c r="K47">
        <f t="shared" si="12"/>
        <v>0</v>
      </c>
      <c r="T47">
        <f t="shared" si="10"/>
        <v>17340</v>
      </c>
      <c r="W47">
        <f>(C47-C46)*bitcoin_futures!B51</f>
        <v>0</v>
      </c>
      <c r="X47">
        <f>C47*bitcoin_futures!B51</f>
        <v>63234.43</v>
      </c>
      <c r="Y47">
        <f t="shared" si="4"/>
        <v>1001.489999999998</v>
      </c>
      <c r="AA47">
        <f>-'Future CF'!Q47</f>
        <v>-1065</v>
      </c>
      <c r="AC47">
        <f t="shared" si="5"/>
        <v>80574.429999999993</v>
      </c>
      <c r="AD47">
        <f t="shared" si="7"/>
        <v>-63.510000000002037</v>
      </c>
      <c r="AE47">
        <f t="shared" si="8"/>
        <v>-1065.0000000000073</v>
      </c>
      <c r="AF47">
        <f t="shared" si="6"/>
        <v>-7.8759452436411492E-4</v>
      </c>
      <c r="AG47">
        <f>AF47-(bitcoin_futures!S51/100/360)</f>
        <v>-9.3723341325300386E-4</v>
      </c>
      <c r="AI47">
        <f>-'Future Returns'!Q47+Compare_IBIT_to_BTC!B46</f>
        <v>-8.7680421664958208E-4</v>
      </c>
    </row>
    <row r="48" spans="1:35">
      <c r="A48" t="str">
        <f>bitcoin_futures!A52</f>
        <v>04.03.2024</v>
      </c>
      <c r="B48">
        <f>ROUND(bitcoin_futures!D52/bitcoin_futures!B52, 0)</f>
        <v>1747</v>
      </c>
      <c r="C48">
        <f t="shared" si="9"/>
        <v>1757</v>
      </c>
      <c r="D48">
        <f t="shared" si="9"/>
        <v>51866.64</v>
      </c>
      <c r="E48">
        <f t="shared" si="9"/>
        <v>26292.5</v>
      </c>
      <c r="F48">
        <f>'Future Returns'!S48*F$4</f>
        <v>15956.25</v>
      </c>
      <c r="G48">
        <f t="shared" si="1"/>
        <v>-1970</v>
      </c>
      <c r="H48">
        <f t="shared" si="2"/>
        <v>1</v>
      </c>
      <c r="I48">
        <f t="shared" si="11"/>
        <v>12685</v>
      </c>
      <c r="K48">
        <f t="shared" si="12"/>
        <v>1</v>
      </c>
      <c r="L48">
        <f>IF(K48=1,'Future Returns'!S48,I48)</f>
        <v>31912.5</v>
      </c>
      <c r="M48">
        <f>L48-I48</f>
        <v>19227.5</v>
      </c>
      <c r="N48">
        <f>IF(L48&lt;F48,1,0)</f>
        <v>0</v>
      </c>
      <c r="T48">
        <f>L48</f>
        <v>31912.5</v>
      </c>
      <c r="U48">
        <f>M48</f>
        <v>19227.5</v>
      </c>
      <c r="W48">
        <f>(C48-C47)*bitcoin_futures!B52</f>
        <v>0</v>
      </c>
      <c r="X48">
        <f>C48*bitcoin_futures!B52</f>
        <v>67908.05</v>
      </c>
      <c r="Y48">
        <f t="shared" si="4"/>
        <v>4673.6200000000026</v>
      </c>
      <c r="AA48">
        <f>-'Future CF'!Q48</f>
        <v>-4655</v>
      </c>
      <c r="AC48">
        <f t="shared" si="5"/>
        <v>99820.55</v>
      </c>
      <c r="AD48">
        <f t="shared" si="7"/>
        <v>18.620000000002619</v>
      </c>
      <c r="AE48">
        <f t="shared" si="8"/>
        <v>14572.500000000007</v>
      </c>
      <c r="AF48">
        <f t="shared" si="6"/>
        <v>2.3109068224252559E-4</v>
      </c>
      <c r="AG48">
        <f>AF48-(bitcoin_futures!S52/100/360)</f>
        <v>8.1424015575858933E-5</v>
      </c>
      <c r="AI48">
        <f>-'Future Returns'!Q48+Compare_IBIT_to_BTC!B47</f>
        <v>9.7561591454813079E-4</v>
      </c>
    </row>
    <row r="49" spans="1:35">
      <c r="A49" t="str">
        <f>bitcoin_futures!A53</f>
        <v>05.03.2024</v>
      </c>
      <c r="B49">
        <f>ROUND(bitcoin_futures!D53/bitcoin_futures!B53, 0)</f>
        <v>1768</v>
      </c>
      <c r="C49">
        <f t="shared" si="9"/>
        <v>1757</v>
      </c>
      <c r="D49">
        <f t="shared" si="9"/>
        <v>51866.64</v>
      </c>
      <c r="E49">
        <f t="shared" si="9"/>
        <v>26292.5</v>
      </c>
      <c r="F49">
        <f>'Future Returns'!S49*F$4</f>
        <v>17120</v>
      </c>
      <c r="G49">
        <f t="shared" si="1"/>
        <v>4085</v>
      </c>
      <c r="H49">
        <f t="shared" si="2"/>
        <v>1</v>
      </c>
      <c r="I49">
        <f t="shared" si="11"/>
        <v>18740</v>
      </c>
      <c r="L49">
        <f>L48+AA49</f>
        <v>37967.5</v>
      </c>
      <c r="N49">
        <f t="shared" ref="N49:N112" si="13">IF(L49&lt;F49,1,0)</f>
        <v>0</v>
      </c>
      <c r="T49">
        <f t="shared" ref="T49:T112" si="14">L49</f>
        <v>37967.5</v>
      </c>
      <c r="W49">
        <f>(C49-C48)*bitcoin_futures!B53</f>
        <v>0</v>
      </c>
      <c r="X49">
        <f>C49*bitcoin_futures!B53</f>
        <v>62057.24</v>
      </c>
      <c r="Y49">
        <f t="shared" si="4"/>
        <v>-5850.8100000000049</v>
      </c>
      <c r="AA49">
        <f>-'Future CF'!Q49</f>
        <v>6055</v>
      </c>
      <c r="AC49">
        <f t="shared" si="5"/>
        <v>100024.73999999999</v>
      </c>
      <c r="AD49">
        <f t="shared" si="7"/>
        <v>204.18999999999505</v>
      </c>
      <c r="AE49">
        <f t="shared" si="8"/>
        <v>6054.9999999999927</v>
      </c>
      <c r="AF49">
        <f t="shared" si="6"/>
        <v>2.0455707767588443E-3</v>
      </c>
      <c r="AG49">
        <f>AF49-(bitcoin_futures!S53/100/360)</f>
        <v>1.8964041100921778E-3</v>
      </c>
      <c r="AI49">
        <f>-'Future Returns'!Q49+Compare_IBIT_to_BTC!B48</f>
        <v>2.2621499860961958E-3</v>
      </c>
    </row>
    <row r="50" spans="1:35">
      <c r="A50" t="str">
        <f>bitcoin_futures!A54</f>
        <v>06.03.2024</v>
      </c>
      <c r="B50">
        <f>ROUND(bitcoin_futures!D54/bitcoin_futures!B54, 0)</f>
        <v>1754</v>
      </c>
      <c r="C50">
        <f t="shared" si="9"/>
        <v>1757</v>
      </c>
      <c r="D50">
        <f t="shared" si="9"/>
        <v>51866.64</v>
      </c>
      <c r="E50">
        <f t="shared" si="9"/>
        <v>26292.5</v>
      </c>
      <c r="F50">
        <f>'Future Returns'!S50*F$4</f>
        <v>15606.25</v>
      </c>
      <c r="G50">
        <f t="shared" si="1"/>
        <v>-1250</v>
      </c>
      <c r="H50">
        <f t="shared" si="2"/>
        <v>1</v>
      </c>
      <c r="I50">
        <f t="shared" si="11"/>
        <v>13405</v>
      </c>
      <c r="L50">
        <f t="shared" ref="L50:L112" si="15">L49+AA50</f>
        <v>32632.5</v>
      </c>
      <c r="N50">
        <f t="shared" si="13"/>
        <v>0</v>
      </c>
      <c r="T50">
        <f t="shared" si="14"/>
        <v>32632.5</v>
      </c>
      <c r="W50">
        <f>(C50-C49)*bitcoin_futures!B54</f>
        <v>0</v>
      </c>
      <c r="X50">
        <f>C50*bitcoin_futures!B54</f>
        <v>67275.53</v>
      </c>
      <c r="Y50">
        <f t="shared" si="4"/>
        <v>5218.2900000000009</v>
      </c>
      <c r="AA50">
        <f>-'Future CF'!Q50</f>
        <v>-5335</v>
      </c>
      <c r="AC50">
        <f t="shared" si="5"/>
        <v>99908.03</v>
      </c>
      <c r="AD50">
        <f t="shared" si="7"/>
        <v>-116.70999999999913</v>
      </c>
      <c r="AE50">
        <f t="shared" si="8"/>
        <v>-5334.9999999999927</v>
      </c>
      <c r="AF50">
        <f t="shared" si="6"/>
        <v>-1.1668113308767325E-3</v>
      </c>
      <c r="AG50">
        <f>AF50-(bitcoin_futures!S54/100/360)</f>
        <v>-1.3160335530989547E-3</v>
      </c>
      <c r="AI50">
        <f>-'Future Returns'!Q50+Compare_IBIT_to_BTC!B49</f>
        <v>-1.3742198452412757E-3</v>
      </c>
    </row>
    <row r="51" spans="1:35">
      <c r="A51" t="str">
        <f>bitcoin_futures!A55</f>
        <v>07.03.2024</v>
      </c>
      <c r="B51">
        <f>ROUND(bitcoin_futures!D55/bitcoin_futures!B55, 0)</f>
        <v>1756</v>
      </c>
      <c r="C51">
        <f t="shared" si="9"/>
        <v>1757</v>
      </c>
      <c r="D51">
        <f t="shared" si="9"/>
        <v>51866.64</v>
      </c>
      <c r="E51">
        <f t="shared" si="9"/>
        <v>26292.5</v>
      </c>
      <c r="F51">
        <f>'Future Returns'!S51*F$4</f>
        <v>16940</v>
      </c>
      <c r="G51">
        <f t="shared" si="1"/>
        <v>-1855</v>
      </c>
      <c r="H51">
        <f t="shared" si="2"/>
        <v>1</v>
      </c>
      <c r="I51">
        <f t="shared" si="11"/>
        <v>12800</v>
      </c>
      <c r="L51">
        <f t="shared" si="15"/>
        <v>32027.5</v>
      </c>
      <c r="N51">
        <f t="shared" si="13"/>
        <v>0</v>
      </c>
      <c r="T51">
        <f t="shared" si="14"/>
        <v>32027.5</v>
      </c>
      <c r="W51">
        <f>(C51-C50)*bitcoin_futures!B55</f>
        <v>0</v>
      </c>
      <c r="X51">
        <f>C51*bitcoin_futures!B55</f>
        <v>67872.91</v>
      </c>
      <c r="Y51">
        <f t="shared" si="4"/>
        <v>597.38000000000466</v>
      </c>
      <c r="AA51">
        <f>-'Future CF'!Q51</f>
        <v>-605</v>
      </c>
      <c r="AC51">
        <f t="shared" si="5"/>
        <v>99900.41</v>
      </c>
      <c r="AD51">
        <f t="shared" si="7"/>
        <v>-7.6199999999953434</v>
      </c>
      <c r="AE51">
        <f t="shared" si="8"/>
        <v>-605</v>
      </c>
      <c r="AF51">
        <f t="shared" si="6"/>
        <v>-7.6270145652910414E-5</v>
      </c>
      <c r="AG51">
        <f>AF51-(bitcoin_futures!S55/100/360)</f>
        <v>-2.2565903454179931E-4</v>
      </c>
      <c r="AI51">
        <f>-'Future Returns'!Q51+Compare_IBIT_to_BTC!B50</f>
        <v>-4.8968399059717491E-5</v>
      </c>
    </row>
    <row r="52" spans="1:35">
      <c r="A52" t="str">
        <f>bitcoin_futures!A56</f>
        <v>08.03.2024</v>
      </c>
      <c r="B52">
        <f>ROUND(bitcoin_futures!D56/bitcoin_futures!B56, 0)</f>
        <v>1752</v>
      </c>
      <c r="C52">
        <f t="shared" si="9"/>
        <v>1757</v>
      </c>
      <c r="D52">
        <f t="shared" si="9"/>
        <v>51866.64</v>
      </c>
      <c r="E52">
        <f t="shared" si="9"/>
        <v>26292.5</v>
      </c>
      <c r="F52">
        <f>'Future Returns'!S52*F$4</f>
        <v>17091.25</v>
      </c>
      <c r="G52">
        <f t="shared" si="1"/>
        <v>-3295</v>
      </c>
      <c r="H52">
        <f t="shared" si="2"/>
        <v>1</v>
      </c>
      <c r="I52">
        <f t="shared" si="11"/>
        <v>11360</v>
      </c>
      <c r="L52">
        <f t="shared" si="15"/>
        <v>30587.5</v>
      </c>
      <c r="N52">
        <f t="shared" si="13"/>
        <v>0</v>
      </c>
      <c r="T52">
        <f t="shared" si="14"/>
        <v>30587.5</v>
      </c>
      <c r="W52">
        <f>(C52-C51)*bitcoin_futures!B56</f>
        <v>0</v>
      </c>
      <c r="X52">
        <f>C52*bitcoin_futures!B56</f>
        <v>69489.349999999991</v>
      </c>
      <c r="Y52">
        <f t="shared" si="4"/>
        <v>1616.4399999999878</v>
      </c>
      <c r="AA52">
        <f>-'Future CF'!Q52</f>
        <v>-1440</v>
      </c>
      <c r="AC52">
        <f t="shared" si="5"/>
        <v>100076.84999999999</v>
      </c>
      <c r="AD52">
        <f t="shared" si="7"/>
        <v>176.43999999998778</v>
      </c>
      <c r="AE52">
        <f t="shared" si="8"/>
        <v>-1440</v>
      </c>
      <c r="AF52">
        <f t="shared" si="6"/>
        <v>1.7661589176659813E-3</v>
      </c>
      <c r="AG52">
        <f>AF52-(bitcoin_futures!S56/100/360)</f>
        <v>1.6169922509993147E-3</v>
      </c>
      <c r="AI52">
        <f>-'Future Returns'!Q52+Compare_IBIT_to_BTC!B51</f>
        <v>2.7522776502357134E-3</v>
      </c>
    </row>
    <row r="53" spans="1:35">
      <c r="A53" t="str">
        <f>bitcoin_futures!A57</f>
        <v>11.03.2024</v>
      </c>
      <c r="B53">
        <f>ROUND(bitcoin_futures!D57/bitcoin_futures!B57, 0)</f>
        <v>1762</v>
      </c>
      <c r="C53">
        <f t="shared" si="9"/>
        <v>1757</v>
      </c>
      <c r="D53">
        <f t="shared" si="9"/>
        <v>51866.64</v>
      </c>
      <c r="E53">
        <f t="shared" si="9"/>
        <v>26292.5</v>
      </c>
      <c r="F53">
        <f>'Future Returns'!S53*F$4</f>
        <v>17451.25</v>
      </c>
      <c r="G53">
        <f t="shared" si="1"/>
        <v>-6150</v>
      </c>
      <c r="H53">
        <f t="shared" si="2"/>
        <v>1</v>
      </c>
      <c r="I53">
        <f t="shared" si="11"/>
        <v>8505</v>
      </c>
      <c r="L53">
        <f t="shared" si="15"/>
        <v>27732.5</v>
      </c>
      <c r="N53">
        <f t="shared" si="13"/>
        <v>0</v>
      </c>
      <c r="T53">
        <f t="shared" si="14"/>
        <v>27732.5</v>
      </c>
      <c r="W53">
        <f>(C53-C52)*bitcoin_futures!B57</f>
        <v>0</v>
      </c>
      <c r="X53">
        <f>C53*bitcoin_futures!B57</f>
        <v>72247.839999999997</v>
      </c>
      <c r="Y53">
        <f t="shared" si="4"/>
        <v>2758.4900000000052</v>
      </c>
      <c r="AA53">
        <f>-'Future CF'!Q53</f>
        <v>-2855</v>
      </c>
      <c r="AC53">
        <f t="shared" si="5"/>
        <v>99980.34</v>
      </c>
      <c r="AD53">
        <f t="shared" si="7"/>
        <v>-96.509999999994761</v>
      </c>
      <c r="AE53">
        <f t="shared" si="8"/>
        <v>-2855</v>
      </c>
      <c r="AF53">
        <f t="shared" si="6"/>
        <v>-9.643588901928345E-4</v>
      </c>
      <c r="AG53">
        <f>AF53-(bitcoin_futures!S57/100/360)</f>
        <v>-1.1137755568595012E-3</v>
      </c>
      <c r="AI53">
        <f>-'Future Returns'!Q53+Compare_IBIT_to_BTC!B52</f>
        <v>-1.2030624230348688E-3</v>
      </c>
    </row>
    <row r="54" spans="1:35">
      <c r="A54" t="str">
        <f>bitcoin_futures!A58</f>
        <v>12.03.2024</v>
      </c>
      <c r="B54">
        <f>ROUND(bitcoin_futures!D58/bitcoin_futures!B58, 0)</f>
        <v>1756</v>
      </c>
      <c r="C54">
        <f t="shared" si="9"/>
        <v>1757</v>
      </c>
      <c r="D54">
        <f t="shared" si="9"/>
        <v>51866.64</v>
      </c>
      <c r="E54">
        <f t="shared" si="9"/>
        <v>26292.5</v>
      </c>
      <c r="F54">
        <f>'Future Returns'!S54*F$4</f>
        <v>18165</v>
      </c>
      <c r="G54">
        <f t="shared" si="1"/>
        <v>-5290</v>
      </c>
      <c r="H54">
        <f t="shared" si="2"/>
        <v>1</v>
      </c>
      <c r="I54">
        <f t="shared" si="11"/>
        <v>9365</v>
      </c>
      <c r="L54">
        <f>L53+AA54</f>
        <v>28592.5</v>
      </c>
      <c r="N54">
        <f t="shared" si="13"/>
        <v>0</v>
      </c>
      <c r="T54">
        <f t="shared" si="14"/>
        <v>28592.5</v>
      </c>
      <c r="W54">
        <f>(C54-C53)*bitcoin_futures!B58</f>
        <v>0</v>
      </c>
      <c r="X54">
        <f>C54*bitcoin_futures!B58</f>
        <v>71562.61</v>
      </c>
      <c r="Y54">
        <f t="shared" si="4"/>
        <v>-685.22999999999593</v>
      </c>
      <c r="AA54">
        <f>-'Future CF'!Q54</f>
        <v>860</v>
      </c>
      <c r="AC54">
        <f t="shared" si="5"/>
        <v>100155.11</v>
      </c>
      <c r="AD54">
        <f t="shared" si="7"/>
        <v>174.77000000000407</v>
      </c>
      <c r="AE54">
        <f t="shared" si="8"/>
        <v>860</v>
      </c>
      <c r="AF54">
        <f t="shared" si="6"/>
        <v>1.7480436653846555E-3</v>
      </c>
      <c r="AG54">
        <f>AF54-(bitcoin_futures!S58/100/360)</f>
        <v>1.5986547764957667E-3</v>
      </c>
      <c r="AI54">
        <f>-'Future Returns'!Q54+Compare_IBIT_to_BTC!B53</f>
        <v>2.3515124544678384E-3</v>
      </c>
    </row>
    <row r="55" spans="1:35">
      <c r="A55" t="str">
        <f>bitcoin_futures!A59</f>
        <v>13.03.2024</v>
      </c>
      <c r="B55">
        <f>ROUND(bitcoin_futures!D59/bitcoin_futures!B59, 0)</f>
        <v>1743</v>
      </c>
      <c r="C55">
        <f t="shared" si="9"/>
        <v>1757</v>
      </c>
      <c r="D55">
        <f t="shared" si="9"/>
        <v>51866.64</v>
      </c>
      <c r="E55">
        <f t="shared" si="9"/>
        <v>26292.5</v>
      </c>
      <c r="F55">
        <f>'Future Returns'!S55*F$4</f>
        <v>17950</v>
      </c>
      <c r="G55">
        <f t="shared" si="1"/>
        <v>-7405</v>
      </c>
      <c r="H55">
        <f t="shared" si="2"/>
        <v>1</v>
      </c>
      <c r="L55">
        <f t="shared" si="15"/>
        <v>26477.5</v>
      </c>
      <c r="N55">
        <f t="shared" si="13"/>
        <v>0</v>
      </c>
      <c r="T55">
        <f t="shared" si="14"/>
        <v>26477.5</v>
      </c>
      <c r="W55">
        <f>(C55-C54)*bitcoin_futures!B59</f>
        <v>0</v>
      </c>
      <c r="X55">
        <f>C55*bitcoin_futures!B59</f>
        <v>73706.150000000009</v>
      </c>
      <c r="Y55">
        <f t="shared" si="4"/>
        <v>2143.5400000000081</v>
      </c>
      <c r="AA55">
        <f>-'Future CF'!Q55</f>
        <v>-2115</v>
      </c>
      <c r="AC55">
        <f t="shared" si="5"/>
        <v>100183.65000000001</v>
      </c>
      <c r="AD55">
        <f t="shared" si="7"/>
        <v>28.540000000008149</v>
      </c>
      <c r="AE55">
        <f t="shared" si="8"/>
        <v>-2115</v>
      </c>
      <c r="AF55">
        <f t="shared" si="6"/>
        <v>2.8495800164373189E-4</v>
      </c>
      <c r="AG55">
        <f>AF55-(bitcoin_futures!S59/100/360)</f>
        <v>1.3548577942150967E-4</v>
      </c>
      <c r="AI55">
        <f>-'Future Returns'!Q55+Compare_IBIT_to_BTC!B54</f>
        <v>4.9652682554536878E-4</v>
      </c>
    </row>
    <row r="56" spans="1:35">
      <c r="A56" t="str">
        <f>bitcoin_futures!A60</f>
        <v>14.03.2024</v>
      </c>
      <c r="B56">
        <f>ROUND(bitcoin_futures!D60/bitcoin_futures!B60, 0)</f>
        <v>1760</v>
      </c>
      <c r="C56">
        <f t="shared" si="9"/>
        <v>1757</v>
      </c>
      <c r="D56">
        <f t="shared" si="9"/>
        <v>51866.64</v>
      </c>
      <c r="E56">
        <f t="shared" si="9"/>
        <v>26292.5</v>
      </c>
      <c r="F56">
        <f>'Future Returns'!S56*F$4</f>
        <v>18478.75</v>
      </c>
      <c r="G56">
        <f t="shared" si="1"/>
        <v>-3090</v>
      </c>
      <c r="H56">
        <f t="shared" si="2"/>
        <v>1</v>
      </c>
      <c r="L56">
        <f t="shared" si="15"/>
        <v>30792.5</v>
      </c>
      <c r="N56">
        <f t="shared" si="13"/>
        <v>0</v>
      </c>
      <c r="T56">
        <f t="shared" si="14"/>
        <v>30792.5</v>
      </c>
      <c r="W56">
        <f>(C56-C55)*bitcoin_futures!B60</f>
        <v>0</v>
      </c>
      <c r="X56">
        <f>C56*bitcoin_futures!B60</f>
        <v>69419.069999999992</v>
      </c>
      <c r="Y56">
        <f t="shared" si="4"/>
        <v>-4287.0800000000163</v>
      </c>
      <c r="AA56">
        <f>-'Future CF'!Q56</f>
        <v>4315</v>
      </c>
      <c r="AC56">
        <f t="shared" si="5"/>
        <v>100211.56999999999</v>
      </c>
      <c r="AD56">
        <f t="shared" si="7"/>
        <v>27.919999999983702</v>
      </c>
      <c r="AE56">
        <f t="shared" si="8"/>
        <v>4315</v>
      </c>
      <c r="AF56">
        <f t="shared" si="6"/>
        <v>2.7868818914048048E-4</v>
      </c>
      <c r="AG56">
        <f>AF56-(bitcoin_futures!S60/100/360)</f>
        <v>1.2946596691825826E-4</v>
      </c>
      <c r="AI56">
        <f>-'Future Returns'!Q56+Compare_IBIT_to_BTC!B55</f>
        <v>2.1338494261468471E-4</v>
      </c>
    </row>
    <row r="57" spans="1:35" s="3" customFormat="1">
      <c r="A57" s="3" t="str">
        <f>bitcoin_futures!A61</f>
        <v>15.03.2024</v>
      </c>
      <c r="B57">
        <f>ROUND(bitcoin_futures!D61/bitcoin_futures!B61, 0)</f>
        <v>1770</v>
      </c>
      <c r="C57" s="3">
        <f>B57</f>
        <v>1770</v>
      </c>
      <c r="D57" s="3">
        <f>B57*bitcoin_futures!B61</f>
        <v>69720.3</v>
      </c>
      <c r="E57" s="3">
        <f>'Future Returns'!S57</f>
        <v>35180</v>
      </c>
      <c r="F57" s="3">
        <f>'Future Returns'!S57*F$4</f>
        <v>17590</v>
      </c>
      <c r="G57">
        <f t="shared" si="1"/>
        <v>-2655</v>
      </c>
      <c r="H57">
        <f t="shared" si="2"/>
        <v>1</v>
      </c>
      <c r="L57">
        <f t="shared" si="15"/>
        <v>31227.5</v>
      </c>
      <c r="N57">
        <f t="shared" si="13"/>
        <v>0</v>
      </c>
      <c r="O57"/>
      <c r="P57"/>
      <c r="Q57"/>
      <c r="R57"/>
      <c r="S57"/>
      <c r="T57">
        <f t="shared" si="14"/>
        <v>31227.5</v>
      </c>
      <c r="U57"/>
      <c r="V57"/>
      <c r="W57">
        <f>(C57-C56)*bitcoin_futures!B61</f>
        <v>512.07000000000005</v>
      </c>
      <c r="X57">
        <f>C57*bitcoin_futures!B61</f>
        <v>69720.3</v>
      </c>
      <c r="Y57">
        <f t="shared" si="4"/>
        <v>-210.83999999998957</v>
      </c>
      <c r="AA57">
        <f>-'Future CF'!Q57</f>
        <v>435</v>
      </c>
      <c r="AC57">
        <f t="shared" si="5"/>
        <v>100947.8</v>
      </c>
      <c r="AD57">
        <f t="shared" si="7"/>
        <v>224.16000000001043</v>
      </c>
      <c r="AE57">
        <f t="shared" si="8"/>
        <v>947.07</v>
      </c>
      <c r="AF57">
        <f t="shared" si="6"/>
        <v>2.2368674595160064E-3</v>
      </c>
      <c r="AG57">
        <f>AF57-(bitcoin_futures!S61/100/360)</f>
        <v>2.0876452372937844E-3</v>
      </c>
      <c r="AI57">
        <f>-'Future Returns'!Q57+Compare_IBIT_to_BTC!B56</f>
        <v>3.2127942293091005E-3</v>
      </c>
    </row>
    <row r="58" spans="1:35">
      <c r="A58" t="str">
        <f>bitcoin_futures!A62</f>
        <v>18.03.2024</v>
      </c>
      <c r="B58">
        <f>ROUND(bitcoin_futures!D62/bitcoin_futures!B62, 0)</f>
        <v>1761</v>
      </c>
      <c r="C58">
        <f t="shared" ref="C58:E77" si="16">C$57</f>
        <v>1770</v>
      </c>
      <c r="D58">
        <f t="shared" si="16"/>
        <v>69720.3</v>
      </c>
      <c r="E58">
        <f t="shared" si="16"/>
        <v>35180</v>
      </c>
      <c r="F58">
        <f>'Future Returns'!S58*F$4</f>
        <v>17481.25</v>
      </c>
      <c r="G58">
        <f t="shared" si="1"/>
        <v>-595</v>
      </c>
      <c r="H58">
        <f t="shared" si="2"/>
        <v>1</v>
      </c>
      <c r="L58">
        <f t="shared" si="15"/>
        <v>33287.5</v>
      </c>
      <c r="N58">
        <f t="shared" si="13"/>
        <v>0</v>
      </c>
      <c r="T58">
        <f t="shared" si="14"/>
        <v>33287.5</v>
      </c>
      <c r="W58">
        <f>(C58-C57)*bitcoin_futures!B62</f>
        <v>0</v>
      </c>
      <c r="X58">
        <f>C58*bitcoin_futures!B62</f>
        <v>67507.8</v>
      </c>
      <c r="Y58">
        <f t="shared" si="4"/>
        <v>-2212.5</v>
      </c>
      <c r="AA58">
        <f>-'Future CF'!Q58</f>
        <v>2060</v>
      </c>
      <c r="AC58">
        <f t="shared" si="5"/>
        <v>100795.3</v>
      </c>
      <c r="AD58">
        <f t="shared" si="7"/>
        <v>-152.5</v>
      </c>
      <c r="AE58">
        <f t="shared" si="8"/>
        <v>2060</v>
      </c>
      <c r="AF58">
        <f t="shared" si="6"/>
        <v>-1.5106817582948811E-3</v>
      </c>
      <c r="AG58">
        <f>AF58-(bitcoin_futures!S62/100/360)</f>
        <v>-1.6606539805171035E-3</v>
      </c>
      <c r="AI58">
        <f>-'Future Returns'!Q58+Compare_IBIT_to_BTC!B57</f>
        <v>-2.2738067651818968E-3</v>
      </c>
    </row>
    <row r="59" spans="1:35">
      <c r="A59" t="str">
        <f>bitcoin_futures!A63</f>
        <v>19.03.2024</v>
      </c>
      <c r="B59">
        <f>ROUND(bitcoin_futures!D63/bitcoin_futures!B63, 0)</f>
        <v>1764</v>
      </c>
      <c r="C59">
        <f t="shared" si="16"/>
        <v>1770</v>
      </c>
      <c r="D59">
        <f t="shared" si="16"/>
        <v>69720.3</v>
      </c>
      <c r="E59">
        <f t="shared" si="16"/>
        <v>35180</v>
      </c>
      <c r="F59">
        <f>'Future Returns'!S59*F$4</f>
        <v>16966.25</v>
      </c>
      <c r="G59">
        <f t="shared" si="1"/>
        <v>2010</v>
      </c>
      <c r="H59">
        <f t="shared" si="2"/>
        <v>1</v>
      </c>
      <c r="L59">
        <f>L58+AA59</f>
        <v>35892.5</v>
      </c>
      <c r="N59">
        <f t="shared" si="13"/>
        <v>0</v>
      </c>
      <c r="T59">
        <f t="shared" si="14"/>
        <v>35892.5</v>
      </c>
      <c r="W59">
        <f>(C59-C58)*bitcoin_futures!B63</f>
        <v>0</v>
      </c>
      <c r="X59">
        <f>C59*bitcoin_futures!B63</f>
        <v>64959.000000000007</v>
      </c>
      <c r="Y59">
        <f t="shared" si="4"/>
        <v>-2548.7999999999956</v>
      </c>
      <c r="AA59">
        <f>-'Future CF'!Q59</f>
        <v>2605</v>
      </c>
      <c r="AC59">
        <f t="shared" si="5"/>
        <v>100851.5</v>
      </c>
      <c r="AD59">
        <f t="shared" si="7"/>
        <v>56.200000000004366</v>
      </c>
      <c r="AE59">
        <f t="shared" si="8"/>
        <v>2604.9999999999927</v>
      </c>
      <c r="AF59">
        <f t="shared" si="6"/>
        <v>5.5756568014584372E-4</v>
      </c>
      <c r="AG59">
        <f>AF59-(bitcoin_futures!S63/100/360)</f>
        <v>4.0778790236806596E-4</v>
      </c>
      <c r="AI59">
        <f>-'Future Returns'!Q59+Compare_IBIT_to_BTC!B58</f>
        <v>6.2939197551702131E-4</v>
      </c>
    </row>
    <row r="60" spans="1:35">
      <c r="A60" t="str">
        <f>bitcoin_futures!A64</f>
        <v>20.03.2024</v>
      </c>
      <c r="B60">
        <f>ROUND(bitcoin_futures!D64/bitcoin_futures!B64, 0)</f>
        <v>1746</v>
      </c>
      <c r="C60">
        <f t="shared" si="16"/>
        <v>1770</v>
      </c>
      <c r="D60">
        <f t="shared" si="16"/>
        <v>69720.3</v>
      </c>
      <c r="E60">
        <f t="shared" si="16"/>
        <v>35180</v>
      </c>
      <c r="F60">
        <f>'Future Returns'!S60*F$4</f>
        <v>16315</v>
      </c>
      <c r="G60">
        <f t="shared" si="1"/>
        <v>580</v>
      </c>
      <c r="H60">
        <f t="shared" si="2"/>
        <v>1</v>
      </c>
      <c r="L60">
        <f t="shared" si="15"/>
        <v>34462.5</v>
      </c>
      <c r="N60">
        <f t="shared" si="13"/>
        <v>0</v>
      </c>
      <c r="T60">
        <f t="shared" si="14"/>
        <v>34462.5</v>
      </c>
      <c r="W60">
        <f>(C60-C59)*bitcoin_futures!B64</f>
        <v>0</v>
      </c>
      <c r="X60">
        <f>C60*bitcoin_futures!B64</f>
        <v>66463.5</v>
      </c>
      <c r="Y60">
        <f t="shared" si="4"/>
        <v>1504.4999999999927</v>
      </c>
      <c r="AA60">
        <f>-'Future CF'!Q60</f>
        <v>-1430</v>
      </c>
      <c r="AC60">
        <f t="shared" si="5"/>
        <v>100926</v>
      </c>
      <c r="AD60">
        <f t="shared" si="7"/>
        <v>74.499999999992724</v>
      </c>
      <c r="AE60">
        <f t="shared" si="8"/>
        <v>-1429.9999999999927</v>
      </c>
      <c r="AF60">
        <f t="shared" si="6"/>
        <v>7.3870988532637313E-4</v>
      </c>
      <c r="AG60">
        <f>AF60-(bitcoin_futures!S64/100/360)</f>
        <v>5.8937655199303978E-4</v>
      </c>
      <c r="AI60">
        <f>-'Future Returns'!Q60+Compare_IBIT_to_BTC!B59</f>
        <v>1.2484123451695708E-3</v>
      </c>
    </row>
    <row r="61" spans="1:35">
      <c r="A61" t="str">
        <f>bitcoin_futures!A65</f>
        <v>21.03.2024</v>
      </c>
      <c r="B61">
        <f>ROUND(bitcoin_futures!D65/bitcoin_futures!B65, 0)</f>
        <v>1757</v>
      </c>
      <c r="C61">
        <f t="shared" si="16"/>
        <v>1770</v>
      </c>
      <c r="D61">
        <f t="shared" si="16"/>
        <v>69720.3</v>
      </c>
      <c r="E61">
        <f t="shared" si="16"/>
        <v>35180</v>
      </c>
      <c r="F61">
        <f>'Future Returns'!S61*F$4</f>
        <v>16672.5</v>
      </c>
      <c r="G61">
        <f t="shared" si="1"/>
        <v>1140</v>
      </c>
      <c r="H61">
        <f t="shared" si="2"/>
        <v>1</v>
      </c>
      <c r="L61">
        <f t="shared" si="15"/>
        <v>35022.5</v>
      </c>
      <c r="N61">
        <f t="shared" si="13"/>
        <v>0</v>
      </c>
      <c r="T61">
        <f t="shared" si="14"/>
        <v>35022.5</v>
      </c>
      <c r="W61">
        <f>(C61-C60)*bitcoin_futures!B65</f>
        <v>0</v>
      </c>
      <c r="X61">
        <f>C61*bitcoin_futures!B65</f>
        <v>65755.5</v>
      </c>
      <c r="Y61">
        <f t="shared" si="4"/>
        <v>-708</v>
      </c>
      <c r="AA61">
        <f>-'Future CF'!Q61</f>
        <v>560</v>
      </c>
      <c r="AC61">
        <f t="shared" si="5"/>
        <v>100778</v>
      </c>
      <c r="AD61">
        <f t="shared" si="7"/>
        <v>-148</v>
      </c>
      <c r="AE61">
        <f t="shared" si="8"/>
        <v>560</v>
      </c>
      <c r="AF61">
        <f t="shared" si="6"/>
        <v>-1.4664209420763728E-3</v>
      </c>
      <c r="AG61">
        <f>AF61-(bitcoin_futures!S65/100/360)</f>
        <v>-1.6156153865208172E-3</v>
      </c>
      <c r="AI61">
        <f>-'Future Returns'!Q61+Compare_IBIT_to_BTC!B60</f>
        <v>-2.2554023535171098E-3</v>
      </c>
    </row>
    <row r="62" spans="1:35">
      <c r="A62" t="str">
        <f>bitcoin_futures!A66</f>
        <v>22.03.2024</v>
      </c>
      <c r="B62">
        <f>ROUND(bitcoin_futures!D66/bitcoin_futures!B66, 0)</f>
        <v>1752</v>
      </c>
      <c r="C62">
        <f t="shared" si="16"/>
        <v>1770</v>
      </c>
      <c r="D62">
        <f t="shared" si="16"/>
        <v>69720.3</v>
      </c>
      <c r="E62">
        <f t="shared" si="16"/>
        <v>35180</v>
      </c>
      <c r="F62">
        <f>'Future Returns'!S62*F$4</f>
        <v>16532.5</v>
      </c>
      <c r="G62">
        <f t="shared" si="1"/>
        <v>2555</v>
      </c>
      <c r="H62">
        <f t="shared" si="2"/>
        <v>1</v>
      </c>
      <c r="L62">
        <f t="shared" si="15"/>
        <v>36437.5</v>
      </c>
      <c r="N62">
        <f t="shared" si="13"/>
        <v>0</v>
      </c>
      <c r="T62">
        <f t="shared" si="14"/>
        <v>36437.5</v>
      </c>
      <c r="W62">
        <f>(C62-C61)*bitcoin_futures!B66</f>
        <v>0</v>
      </c>
      <c r="X62">
        <f>C62*bitcoin_futures!B66</f>
        <v>64445.7</v>
      </c>
      <c r="Y62">
        <f t="shared" si="4"/>
        <v>-1309.8000000000029</v>
      </c>
      <c r="AA62">
        <f>-'Future CF'!Q62</f>
        <v>1415</v>
      </c>
      <c r="AC62">
        <f t="shared" si="5"/>
        <v>100883.2</v>
      </c>
      <c r="AD62">
        <f t="shared" si="7"/>
        <v>105.19999999999709</v>
      </c>
      <c r="AE62">
        <f t="shared" si="8"/>
        <v>1415</v>
      </c>
      <c r="AF62">
        <f t="shared" si="6"/>
        <v>1.0438786243028944E-3</v>
      </c>
      <c r="AG62">
        <f>AF62-(bitcoin_futures!S66/100/360)</f>
        <v>8.9454529096956101E-4</v>
      </c>
      <c r="AI62">
        <f>-'Future Returns'!Q62+Compare_IBIT_to_BTC!B61</f>
        <v>1.4780015463647378E-3</v>
      </c>
    </row>
    <row r="63" spans="1:35">
      <c r="A63" t="str">
        <f>bitcoin_futures!A67</f>
        <v>25.03.2024</v>
      </c>
      <c r="B63">
        <f>ROUND(bitcoin_futures!D67/bitcoin_futures!B67, 0)</f>
        <v>1746</v>
      </c>
      <c r="C63">
        <f t="shared" si="16"/>
        <v>1770</v>
      </c>
      <c r="D63">
        <f t="shared" si="16"/>
        <v>69720.3</v>
      </c>
      <c r="E63">
        <f t="shared" si="16"/>
        <v>35180</v>
      </c>
      <c r="F63">
        <f>'Future Returns'!S63*F$4</f>
        <v>16178.75</v>
      </c>
      <c r="G63">
        <f t="shared" si="1"/>
        <v>-4655</v>
      </c>
      <c r="H63">
        <f t="shared" si="2"/>
        <v>1</v>
      </c>
      <c r="L63">
        <f t="shared" si="15"/>
        <v>29227.5</v>
      </c>
      <c r="N63">
        <f t="shared" si="13"/>
        <v>0</v>
      </c>
      <c r="T63">
        <f t="shared" si="14"/>
        <v>29227.5</v>
      </c>
      <c r="W63">
        <f>(C63-C62)*bitcoin_futures!B67</f>
        <v>0</v>
      </c>
      <c r="X63">
        <f>C63*bitcoin_futures!B67</f>
        <v>71773.5</v>
      </c>
      <c r="Y63">
        <f t="shared" si="4"/>
        <v>7327.8000000000029</v>
      </c>
      <c r="AA63">
        <f>-'Future CF'!Q63</f>
        <v>-7210</v>
      </c>
      <c r="AC63">
        <f t="shared" si="5"/>
        <v>101001</v>
      </c>
      <c r="AD63">
        <f t="shared" si="7"/>
        <v>117.80000000000291</v>
      </c>
      <c r="AE63">
        <f t="shared" si="8"/>
        <v>-7210</v>
      </c>
      <c r="AF63">
        <f t="shared" si="6"/>
        <v>1.1676869885174431E-3</v>
      </c>
      <c r="AG63">
        <f>AF63-(bitcoin_futures!S67/100/360)</f>
        <v>1.0180203218507764E-3</v>
      </c>
      <c r="AI63">
        <f>-'Future Returns'!Q63+Compare_IBIT_to_BTC!B62</f>
        <v>2.2934522680445879E-3</v>
      </c>
    </row>
    <row r="64" spans="1:35">
      <c r="A64" t="str">
        <f>bitcoin_futures!A68</f>
        <v>26.03.2024</v>
      </c>
      <c r="B64">
        <f>ROUND(bitcoin_futures!D68/bitcoin_futures!B68, 0)</f>
        <v>1761</v>
      </c>
      <c r="C64">
        <f t="shared" si="16"/>
        <v>1770</v>
      </c>
      <c r="D64">
        <f t="shared" si="16"/>
        <v>69720.3</v>
      </c>
      <c r="E64">
        <f t="shared" si="16"/>
        <v>35180</v>
      </c>
      <c r="F64">
        <f>'Future Returns'!S64*F$4</f>
        <v>17981.25</v>
      </c>
      <c r="G64">
        <f t="shared" si="1"/>
        <v>-2940</v>
      </c>
      <c r="H64">
        <f t="shared" si="2"/>
        <v>1</v>
      </c>
      <c r="L64">
        <f>L63+AA64</f>
        <v>30942.5</v>
      </c>
      <c r="N64">
        <f t="shared" si="13"/>
        <v>0</v>
      </c>
      <c r="T64">
        <f t="shared" si="14"/>
        <v>30942.5</v>
      </c>
      <c r="W64">
        <f>(C64-C63)*bitcoin_futures!B68</f>
        <v>0</v>
      </c>
      <c r="X64">
        <f>C64*bitcoin_futures!B68</f>
        <v>70145.100000000006</v>
      </c>
      <c r="Y64">
        <f t="shared" si="4"/>
        <v>-1628.3999999999942</v>
      </c>
      <c r="AA64">
        <f>-'Future CF'!Q64</f>
        <v>1715</v>
      </c>
      <c r="AC64">
        <f t="shared" si="5"/>
        <v>101087.6</v>
      </c>
      <c r="AD64">
        <f t="shared" si="7"/>
        <v>86.600000000005821</v>
      </c>
      <c r="AE64">
        <f t="shared" si="8"/>
        <v>1715</v>
      </c>
      <c r="AF64">
        <f t="shared" si="6"/>
        <v>8.574172532945795E-4</v>
      </c>
      <c r="AG64">
        <f>AF64-(bitcoin_futures!S68/100/360)</f>
        <v>7.080283644056906E-4</v>
      </c>
      <c r="AI64">
        <f>-'Future Returns'!Q64+Compare_IBIT_to_BTC!B63</f>
        <v>1.1562427809830265E-3</v>
      </c>
    </row>
    <row r="65" spans="1:35">
      <c r="A65" t="str">
        <f>bitcoin_futures!A69</f>
        <v>27.03.2024</v>
      </c>
      <c r="B65">
        <f>ROUND(bitcoin_futures!D69/bitcoin_futures!B69, 0)</f>
        <v>1754</v>
      </c>
      <c r="C65">
        <f t="shared" si="16"/>
        <v>1770</v>
      </c>
      <c r="D65">
        <f t="shared" si="16"/>
        <v>69720.3</v>
      </c>
      <c r="E65">
        <f t="shared" si="16"/>
        <v>35180</v>
      </c>
      <c r="F65">
        <f>'Future Returns'!S65*F$4</f>
        <v>17552.5</v>
      </c>
      <c r="G65">
        <f t="shared" si="1"/>
        <v>-2040</v>
      </c>
      <c r="H65">
        <f t="shared" si="2"/>
        <v>1</v>
      </c>
      <c r="L65">
        <f t="shared" si="15"/>
        <v>31842.5</v>
      </c>
      <c r="N65">
        <f t="shared" si="13"/>
        <v>0</v>
      </c>
      <c r="T65">
        <f t="shared" si="14"/>
        <v>31842.5</v>
      </c>
      <c r="W65">
        <f>(C65-C64)*bitcoin_futures!B69</f>
        <v>0</v>
      </c>
      <c r="X65">
        <f>C65*bitcoin_futures!B69</f>
        <v>69260.100000000006</v>
      </c>
      <c r="Y65">
        <f t="shared" si="4"/>
        <v>-885</v>
      </c>
      <c r="AA65">
        <f>-'Future CF'!Q65</f>
        <v>900</v>
      </c>
      <c r="AC65">
        <f t="shared" si="5"/>
        <v>101102.6</v>
      </c>
      <c r="AD65">
        <f t="shared" si="7"/>
        <v>15</v>
      </c>
      <c r="AE65">
        <f t="shared" si="8"/>
        <v>900</v>
      </c>
      <c r="AF65">
        <f t="shared" si="6"/>
        <v>1.4838615220857948E-4</v>
      </c>
      <c r="AG65">
        <f>AF65-(bitcoin_futures!S69/100/360)</f>
        <v>-8.9162556919829207E-7</v>
      </c>
      <c r="AI65">
        <f>-'Future Returns'!Q65+Compare_IBIT_to_BTC!B64</f>
        <v>2.0198227997238194E-4</v>
      </c>
    </row>
    <row r="66" spans="1:35">
      <c r="A66" t="str">
        <f>bitcoin_futures!A70</f>
        <v>28.03.2024</v>
      </c>
      <c r="B66">
        <f>ROUND(bitcoin_futures!D70/bitcoin_futures!B70, 0)</f>
        <v>1748</v>
      </c>
      <c r="C66">
        <f t="shared" si="16"/>
        <v>1770</v>
      </c>
      <c r="D66">
        <f t="shared" si="16"/>
        <v>69720.3</v>
      </c>
      <c r="E66">
        <f t="shared" si="16"/>
        <v>35180</v>
      </c>
      <c r="F66">
        <f>'Future Returns'!S66*F$4</f>
        <v>17327.5</v>
      </c>
      <c r="G66">
        <f t="shared" si="1"/>
        <v>-4260</v>
      </c>
      <c r="H66">
        <f t="shared" si="2"/>
        <v>1</v>
      </c>
      <c r="L66">
        <f t="shared" si="15"/>
        <v>29622.5</v>
      </c>
      <c r="N66">
        <f t="shared" si="13"/>
        <v>0</v>
      </c>
      <c r="T66">
        <f t="shared" si="14"/>
        <v>29622.5</v>
      </c>
      <c r="W66">
        <f>(C66-C65)*bitcoin_futures!B70</f>
        <v>0</v>
      </c>
      <c r="X66">
        <f>C66*bitcoin_futures!B70</f>
        <v>71631.899999999994</v>
      </c>
      <c r="Y66">
        <f t="shared" si="4"/>
        <v>2371.7999999999884</v>
      </c>
      <c r="AA66">
        <f>-'Future CF'!Q66</f>
        <v>-2220</v>
      </c>
      <c r="AC66">
        <f t="shared" si="5"/>
        <v>101254.39999999999</v>
      </c>
      <c r="AD66">
        <f t="shared" si="7"/>
        <v>151.79999999998836</v>
      </c>
      <c r="AE66">
        <f t="shared" si="8"/>
        <v>-2220</v>
      </c>
      <c r="AF66">
        <f t="shared" si="6"/>
        <v>1.5014450666945098E-3</v>
      </c>
      <c r="AG66">
        <f>AF66-(bitcoin_futures!S70/100/360)</f>
        <v>1.3523617333611765E-3</v>
      </c>
      <c r="AI66">
        <f>-'Future Returns'!Q66+Compare_IBIT_to_BTC!B65</f>
        <v>2.2148148429465345E-3</v>
      </c>
    </row>
    <row r="67" spans="1:35">
      <c r="A67" t="str">
        <f>bitcoin_futures!A71</f>
        <v>29.03.2024</v>
      </c>
      <c r="B67">
        <f>ROUND(bitcoin_futures!D71/bitcoin_futures!B71, 0)</f>
        <v>1718</v>
      </c>
      <c r="C67">
        <f t="shared" si="16"/>
        <v>1770</v>
      </c>
      <c r="D67">
        <f t="shared" si="16"/>
        <v>69720.3</v>
      </c>
      <c r="E67">
        <f t="shared" si="16"/>
        <v>35180</v>
      </c>
      <c r="F67">
        <f>'Future Returns'!S67*F$4</f>
        <v>17882.5</v>
      </c>
      <c r="G67">
        <f t="shared" si="1"/>
        <v>-4260</v>
      </c>
      <c r="H67">
        <f t="shared" si="2"/>
        <v>1</v>
      </c>
      <c r="L67">
        <f>L66+AA67</f>
        <v>29622.5</v>
      </c>
      <c r="N67">
        <f t="shared" si="13"/>
        <v>0</v>
      </c>
      <c r="T67">
        <f t="shared" si="14"/>
        <v>29622.5</v>
      </c>
      <c r="W67">
        <f>(C67-C66)*bitcoin_futures!B71</f>
        <v>0</v>
      </c>
      <c r="X67">
        <f>C67*bitcoin_futures!B71</f>
        <v>71631.899999999994</v>
      </c>
      <c r="Y67">
        <f t="shared" si="4"/>
        <v>0</v>
      </c>
      <c r="AA67">
        <f>-'Future CF'!Q67</f>
        <v>0</v>
      </c>
      <c r="AC67">
        <f t="shared" si="5"/>
        <v>101254.39999999999</v>
      </c>
      <c r="AD67">
        <f t="shared" si="7"/>
        <v>0</v>
      </c>
      <c r="AE67">
        <f t="shared" si="8"/>
        <v>0</v>
      </c>
      <c r="AF67">
        <f t="shared" si="6"/>
        <v>0</v>
      </c>
      <c r="AG67">
        <f>AF67-(bitcoin_futures!S71/100/360)</f>
        <v>-1.4877777777777776E-4</v>
      </c>
      <c r="AI67">
        <f>-'Future Returns'!Q67+Compare_IBIT_to_BTC!B66</f>
        <v>0</v>
      </c>
    </row>
    <row r="68" spans="1:35">
      <c r="A68" t="str">
        <f>bitcoin_futures!A72</f>
        <v>01.04.2024</v>
      </c>
      <c r="B68">
        <f>ROUND(bitcoin_futures!D72/bitcoin_futures!B72, 0)</f>
        <v>1744</v>
      </c>
      <c r="C68">
        <f t="shared" si="16"/>
        <v>1770</v>
      </c>
      <c r="D68">
        <f t="shared" si="16"/>
        <v>69720.3</v>
      </c>
      <c r="E68">
        <f t="shared" si="16"/>
        <v>35180</v>
      </c>
      <c r="F68">
        <f>'Future Returns'!S68*F$4</f>
        <v>17882.5</v>
      </c>
      <c r="G68">
        <f t="shared" si="1"/>
        <v>-3110</v>
      </c>
      <c r="H68">
        <f t="shared" si="2"/>
        <v>1</v>
      </c>
      <c r="L68">
        <f t="shared" si="15"/>
        <v>30772.5</v>
      </c>
      <c r="N68">
        <f t="shared" si="13"/>
        <v>0</v>
      </c>
      <c r="T68">
        <f t="shared" si="14"/>
        <v>30772.5</v>
      </c>
      <c r="W68">
        <f>(C68-C67)*bitcoin_futures!B72</f>
        <v>0</v>
      </c>
      <c r="X68">
        <f>C68*bitcoin_futures!B72</f>
        <v>70357.5</v>
      </c>
      <c r="Y68">
        <f t="shared" si="4"/>
        <v>-1274.3999999999942</v>
      </c>
      <c r="AA68">
        <f>-'Future CF'!Q68</f>
        <v>1150</v>
      </c>
      <c r="AC68">
        <f t="shared" si="5"/>
        <v>101130</v>
      </c>
      <c r="AD68">
        <f t="shared" si="7"/>
        <v>-124.39999999999418</v>
      </c>
      <c r="AE68">
        <f t="shared" si="8"/>
        <v>1150</v>
      </c>
      <c r="AF68">
        <f t="shared" si="6"/>
        <v>-1.2285885847923071E-3</v>
      </c>
      <c r="AG68">
        <f>AF68-(bitcoin_futures!S72/100/360)</f>
        <v>-1.378338584792307E-3</v>
      </c>
      <c r="AI68">
        <f>-'Future Returns'!Q68+Compare_IBIT_to_BTC!B67</f>
        <v>-1.7137858458927263E-3</v>
      </c>
    </row>
    <row r="69" spans="1:35">
      <c r="A69" t="str">
        <f>bitcoin_futures!A73</f>
        <v>02.04.2024</v>
      </c>
      <c r="B69">
        <f>ROUND(bitcoin_futures!D73/bitcoin_futures!B73, 0)</f>
        <v>1757</v>
      </c>
      <c r="C69">
        <f t="shared" si="16"/>
        <v>1770</v>
      </c>
      <c r="D69">
        <f t="shared" si="16"/>
        <v>69720.3</v>
      </c>
      <c r="E69">
        <f t="shared" si="16"/>
        <v>35180</v>
      </c>
      <c r="F69">
        <f>'Future Returns'!S69*F$4</f>
        <v>17595</v>
      </c>
      <c r="G69">
        <f t="shared" si="1"/>
        <v>720</v>
      </c>
      <c r="H69">
        <f t="shared" si="2"/>
        <v>1</v>
      </c>
      <c r="L69">
        <f t="shared" si="15"/>
        <v>34602.5</v>
      </c>
      <c r="N69">
        <f t="shared" si="13"/>
        <v>0</v>
      </c>
      <c r="T69">
        <f t="shared" si="14"/>
        <v>34602.5</v>
      </c>
      <c r="W69">
        <f>(C69-C68)*bitcoin_futures!B73</f>
        <v>0</v>
      </c>
      <c r="X69">
        <f>C69*bitcoin_futures!B73</f>
        <v>66552</v>
      </c>
      <c r="Y69">
        <f t="shared" si="4"/>
        <v>-3805.5</v>
      </c>
      <c r="AA69">
        <f>-'Future CF'!Q69</f>
        <v>3830</v>
      </c>
      <c r="AC69">
        <f t="shared" si="5"/>
        <v>101154.5</v>
      </c>
      <c r="AD69">
        <f t="shared" si="7"/>
        <v>24.5</v>
      </c>
      <c r="AE69">
        <f t="shared" si="8"/>
        <v>3830</v>
      </c>
      <c r="AF69">
        <f t="shared" si="6"/>
        <v>2.4226243449026007E-4</v>
      </c>
      <c r="AG69">
        <f>AF69-(bitcoin_futures!S73/100/360)</f>
        <v>9.2623545601371195E-5</v>
      </c>
      <c r="AI69">
        <f>-'Future Returns'!Q69+Compare_IBIT_to_BTC!B68</f>
        <v>3.3081868240873724E-4</v>
      </c>
    </row>
    <row r="70" spans="1:35">
      <c r="A70" t="str">
        <f>bitcoin_futures!A74</f>
        <v>03.04.2024</v>
      </c>
      <c r="B70">
        <f>ROUND(bitcoin_futures!D74/bitcoin_futures!B74, 0)</f>
        <v>1755</v>
      </c>
      <c r="C70">
        <f t="shared" si="16"/>
        <v>1770</v>
      </c>
      <c r="D70">
        <f t="shared" si="16"/>
        <v>69720.3</v>
      </c>
      <c r="E70">
        <f t="shared" si="16"/>
        <v>35180</v>
      </c>
      <c r="F70">
        <f>'Future Returns'!S70*F$4</f>
        <v>16637.5</v>
      </c>
      <c r="G70">
        <f t="shared" si="1"/>
        <v>965</v>
      </c>
      <c r="H70">
        <f t="shared" si="2"/>
        <v>1</v>
      </c>
      <c r="L70">
        <f t="shared" si="15"/>
        <v>34847.5</v>
      </c>
      <c r="N70">
        <f t="shared" si="13"/>
        <v>0</v>
      </c>
      <c r="T70">
        <f t="shared" si="14"/>
        <v>34847.5</v>
      </c>
      <c r="W70">
        <f>(C70-C69)*bitcoin_futures!B74</f>
        <v>0</v>
      </c>
      <c r="X70">
        <f>C70*bitcoin_futures!B74</f>
        <v>66445.8</v>
      </c>
      <c r="Y70">
        <f t="shared" si="4"/>
        <v>-106.19999999999709</v>
      </c>
      <c r="AA70">
        <f>-'Future CF'!Q70</f>
        <v>245</v>
      </c>
      <c r="AC70">
        <f t="shared" si="5"/>
        <v>101293.3</v>
      </c>
      <c r="AD70">
        <f t="shared" si="7"/>
        <v>138.80000000000291</v>
      </c>
      <c r="AE70">
        <f t="shared" si="8"/>
        <v>245</v>
      </c>
      <c r="AF70">
        <f t="shared" si="6"/>
        <v>1.3721584309151142E-3</v>
      </c>
      <c r="AG70">
        <f>AF70-(bitcoin_futures!S74/100/360)</f>
        <v>1.2228806531373365E-3</v>
      </c>
      <c r="AI70">
        <f>-'Future Returns'!Q70+Compare_IBIT_to_BTC!B69</f>
        <v>2.0856978435666068E-3</v>
      </c>
    </row>
    <row r="71" spans="1:35">
      <c r="A71" t="str">
        <f>bitcoin_futures!A75</f>
        <v>04.04.2024</v>
      </c>
      <c r="B71">
        <f>ROUND(bitcoin_futures!D75/bitcoin_futures!B75, 0)</f>
        <v>1758</v>
      </c>
      <c r="C71">
        <f t="shared" si="16"/>
        <v>1770</v>
      </c>
      <c r="D71">
        <f t="shared" si="16"/>
        <v>69720.3</v>
      </c>
      <c r="E71">
        <f t="shared" si="16"/>
        <v>35180</v>
      </c>
      <c r="F71">
        <f>'Future Returns'!S71*F$4</f>
        <v>16576.25</v>
      </c>
      <c r="G71">
        <f t="shared" si="1"/>
        <v>-1570</v>
      </c>
      <c r="H71">
        <f t="shared" si="2"/>
        <v>1</v>
      </c>
      <c r="L71">
        <f t="shared" si="15"/>
        <v>32312.5</v>
      </c>
      <c r="N71">
        <f t="shared" si="13"/>
        <v>0</v>
      </c>
      <c r="T71">
        <f t="shared" si="14"/>
        <v>32312.5</v>
      </c>
      <c r="W71">
        <f>(C71-C70)*bitcoin_futures!B75</f>
        <v>0</v>
      </c>
      <c r="X71">
        <f>C71*bitcoin_futures!B75</f>
        <v>69171.599999999991</v>
      </c>
      <c r="Y71">
        <f t="shared" si="4"/>
        <v>2725.7999999999884</v>
      </c>
      <c r="AA71">
        <f>-'Future CF'!Q71</f>
        <v>-2535</v>
      </c>
      <c r="AC71">
        <f t="shared" si="5"/>
        <v>101484.09999999999</v>
      </c>
      <c r="AD71">
        <f t="shared" si="7"/>
        <v>190.79999999998836</v>
      </c>
      <c r="AE71">
        <f t="shared" si="8"/>
        <v>-2535</v>
      </c>
      <c r="AF71">
        <f t="shared" si="6"/>
        <v>1.8836388981303635E-3</v>
      </c>
      <c r="AG71">
        <f>AF71-(bitcoin_futures!S75/100/360)</f>
        <v>1.7346944536859191E-3</v>
      </c>
      <c r="AI71">
        <f>-'Future Returns'!Q71+Compare_IBIT_to_BTC!B70</f>
        <v>2.7904980684303748E-3</v>
      </c>
    </row>
    <row r="72" spans="1:35">
      <c r="A72" t="str">
        <f>bitcoin_futures!A76</f>
        <v>05.04.2024</v>
      </c>
      <c r="B72">
        <f>ROUND(bitcoin_futures!D76/bitcoin_futures!B76, 0)</f>
        <v>1765</v>
      </c>
      <c r="C72">
        <f t="shared" si="16"/>
        <v>1770</v>
      </c>
      <c r="D72">
        <f t="shared" si="16"/>
        <v>69720.3</v>
      </c>
      <c r="E72">
        <f t="shared" si="16"/>
        <v>35180</v>
      </c>
      <c r="F72">
        <f>'Future Returns'!S72*F$4</f>
        <v>17210</v>
      </c>
      <c r="G72">
        <f t="shared" si="1"/>
        <v>-485</v>
      </c>
      <c r="H72">
        <f t="shared" si="2"/>
        <v>1</v>
      </c>
      <c r="L72">
        <f>L71+AA72</f>
        <v>33397.5</v>
      </c>
      <c r="N72">
        <f t="shared" si="13"/>
        <v>0</v>
      </c>
      <c r="T72">
        <f t="shared" si="14"/>
        <v>33397.5</v>
      </c>
      <c r="W72">
        <f>(C72-C71)*bitcoin_futures!B76</f>
        <v>0</v>
      </c>
      <c r="X72">
        <f>C72*bitcoin_futures!B76</f>
        <v>67985.7</v>
      </c>
      <c r="Y72">
        <f t="shared" si="4"/>
        <v>-1185.8999999999942</v>
      </c>
      <c r="AA72">
        <f>-'Future CF'!Q72</f>
        <v>1085</v>
      </c>
      <c r="AC72">
        <f t="shared" si="5"/>
        <v>101383.2</v>
      </c>
      <c r="AD72">
        <f t="shared" si="7"/>
        <v>-100.89999999999418</v>
      </c>
      <c r="AE72">
        <f t="shared" si="8"/>
        <v>1085</v>
      </c>
      <c r="AF72">
        <f t="shared" si="6"/>
        <v>-9.9424441858374062E-4</v>
      </c>
      <c r="AG72">
        <f>AF72-(bitcoin_futures!S76/100/360)</f>
        <v>-1.1429666408059628E-3</v>
      </c>
      <c r="AI72">
        <f>-'Future Returns'!Q72+Compare_IBIT_to_BTC!B71</f>
        <v>-1.383133987583135E-3</v>
      </c>
    </row>
    <row r="73" spans="1:35">
      <c r="A73" t="str">
        <f>bitcoin_futures!A77</f>
        <v>08.04.2024</v>
      </c>
      <c r="B73">
        <f>ROUND(bitcoin_futures!D77/bitcoin_futures!B77, 0)</f>
        <v>1754</v>
      </c>
      <c r="C73">
        <f t="shared" si="16"/>
        <v>1770</v>
      </c>
      <c r="D73">
        <f t="shared" si="16"/>
        <v>69720.3</v>
      </c>
      <c r="E73">
        <f t="shared" si="16"/>
        <v>35180</v>
      </c>
      <c r="F73">
        <f>'Future Returns'!S73*F$4</f>
        <v>16938.75</v>
      </c>
      <c r="G73">
        <f t="shared" si="1"/>
        <v>-4840</v>
      </c>
      <c r="H73">
        <f t="shared" si="2"/>
        <v>1</v>
      </c>
      <c r="L73">
        <f t="shared" si="15"/>
        <v>29042.5</v>
      </c>
      <c r="N73">
        <f t="shared" si="13"/>
        <v>0</v>
      </c>
      <c r="T73">
        <f t="shared" si="14"/>
        <v>29042.5</v>
      </c>
      <c r="W73">
        <f>(C73-C72)*bitcoin_futures!B77</f>
        <v>0</v>
      </c>
      <c r="X73">
        <f>C73*bitcoin_futures!B77</f>
        <v>72481.5</v>
      </c>
      <c r="Y73">
        <f t="shared" si="4"/>
        <v>4495.8000000000029</v>
      </c>
      <c r="AA73">
        <f>-'Future CF'!Q73</f>
        <v>-4355</v>
      </c>
      <c r="AC73">
        <f t="shared" si="5"/>
        <v>101524</v>
      </c>
      <c r="AD73">
        <f t="shared" si="7"/>
        <v>140.80000000000291</v>
      </c>
      <c r="AE73">
        <f t="shared" si="8"/>
        <v>-4355</v>
      </c>
      <c r="AF73">
        <f t="shared" si="6"/>
        <v>1.3887902532175244E-3</v>
      </c>
      <c r="AG73">
        <f>AF73-(bitcoin_futures!S77/100/360)</f>
        <v>1.2394291421064132E-3</v>
      </c>
      <c r="AI73">
        <f>-'Future Returns'!Q73+Compare_IBIT_to_BTC!B72</f>
        <v>1.8529131301461138E-3</v>
      </c>
    </row>
    <row r="74" spans="1:35">
      <c r="A74" t="str">
        <f>bitcoin_futures!A78</f>
        <v>09.04.2024</v>
      </c>
      <c r="B74">
        <f>ROUND(bitcoin_futures!D78/bitcoin_futures!B78, 0)</f>
        <v>1751</v>
      </c>
      <c r="C74">
        <f t="shared" si="16"/>
        <v>1770</v>
      </c>
      <c r="D74">
        <f t="shared" si="16"/>
        <v>69720.3</v>
      </c>
      <c r="E74">
        <f t="shared" si="16"/>
        <v>35180</v>
      </c>
      <c r="F74">
        <f>'Future Returns'!S74*F$4</f>
        <v>18027.5</v>
      </c>
      <c r="G74">
        <f t="shared" si="1"/>
        <v>-2085</v>
      </c>
      <c r="H74">
        <f t="shared" si="2"/>
        <v>1</v>
      </c>
      <c r="L74">
        <f t="shared" si="15"/>
        <v>31797.5</v>
      </c>
      <c r="N74">
        <f t="shared" si="13"/>
        <v>0</v>
      </c>
      <c r="T74">
        <f t="shared" si="14"/>
        <v>31797.5</v>
      </c>
      <c r="W74">
        <f>(C74-C73)*bitcoin_futures!B78</f>
        <v>0</v>
      </c>
      <c r="X74">
        <f>C74*bitcoin_futures!B78</f>
        <v>69614.099999999991</v>
      </c>
      <c r="Y74">
        <f t="shared" si="4"/>
        <v>-2867.4000000000087</v>
      </c>
      <c r="AA74">
        <f>-'Future CF'!Q74</f>
        <v>2755</v>
      </c>
      <c r="AC74">
        <f t="shared" si="5"/>
        <v>101411.59999999999</v>
      </c>
      <c r="AD74">
        <f t="shared" si="7"/>
        <v>-112.40000000000873</v>
      </c>
      <c r="AE74">
        <f t="shared" si="8"/>
        <v>2755</v>
      </c>
      <c r="AF74">
        <f t="shared" si="6"/>
        <v>-1.1071273787479682E-3</v>
      </c>
      <c r="AG74">
        <f>AF74-(bitcoin_futures!S78/100/360)</f>
        <v>-1.2566273787479681E-3</v>
      </c>
      <c r="AI74">
        <f>-'Future Returns'!Q74+Compare_IBIT_to_BTC!B73</f>
        <v>-1.3549202149952116E-3</v>
      </c>
    </row>
    <row r="75" spans="1:35">
      <c r="A75" t="str">
        <f>bitcoin_futures!A79</f>
        <v>10.04.2024</v>
      </c>
      <c r="B75">
        <f>ROUND(bitcoin_futures!D79/bitcoin_futures!B79, 0)</f>
        <v>1739</v>
      </c>
      <c r="C75">
        <f t="shared" si="16"/>
        <v>1770</v>
      </c>
      <c r="D75">
        <f t="shared" si="16"/>
        <v>69720.3</v>
      </c>
      <c r="E75">
        <f t="shared" si="16"/>
        <v>35180</v>
      </c>
      <c r="F75">
        <f>'Future Returns'!S75*F$4</f>
        <v>17338.75</v>
      </c>
      <c r="G75">
        <f t="shared" si="1"/>
        <v>-3140</v>
      </c>
      <c r="H75">
        <f t="shared" si="2"/>
        <v>1</v>
      </c>
      <c r="L75">
        <f t="shared" si="15"/>
        <v>30742.5</v>
      </c>
      <c r="N75">
        <f t="shared" si="13"/>
        <v>0</v>
      </c>
      <c r="T75">
        <f t="shared" si="14"/>
        <v>30742.5</v>
      </c>
      <c r="W75">
        <f>(C75-C74)*bitcoin_futures!B79</f>
        <v>0</v>
      </c>
      <c r="X75">
        <f>C75*bitcoin_futures!B79</f>
        <v>70800</v>
      </c>
      <c r="Y75">
        <f t="shared" si="4"/>
        <v>1185.9000000000087</v>
      </c>
      <c r="AA75">
        <f>-'Future CF'!Q75</f>
        <v>-1055</v>
      </c>
      <c r="AC75">
        <f t="shared" si="5"/>
        <v>101542.5</v>
      </c>
      <c r="AD75">
        <f t="shared" si="7"/>
        <v>130.90000000000873</v>
      </c>
      <c r="AE75">
        <f t="shared" si="8"/>
        <v>-1055</v>
      </c>
      <c r="AF75">
        <f t="shared" si="6"/>
        <v>1.2907793585744504E-3</v>
      </c>
      <c r="AG75">
        <f>AF75-(bitcoin_futures!S79/100/360)</f>
        <v>1.141084914130006E-3</v>
      </c>
      <c r="AI75">
        <f>-'Future Returns'!Q75+Compare_IBIT_to_BTC!B74</f>
        <v>1.8237494469536247E-3</v>
      </c>
    </row>
    <row r="76" spans="1:35">
      <c r="A76" t="str">
        <f>bitcoin_futures!A80</f>
        <v>11.04.2024</v>
      </c>
      <c r="B76">
        <f>ROUND(bitcoin_futures!D80/bitcoin_futures!B80, 0)</f>
        <v>1749</v>
      </c>
      <c r="C76">
        <f t="shared" si="16"/>
        <v>1770</v>
      </c>
      <c r="D76">
        <f t="shared" si="16"/>
        <v>69720.3</v>
      </c>
      <c r="E76">
        <f t="shared" si="16"/>
        <v>35180</v>
      </c>
      <c r="F76">
        <f>'Future Returns'!S76*F$4</f>
        <v>17602.5</v>
      </c>
      <c r="G76">
        <f t="shared" si="1"/>
        <v>-3530</v>
      </c>
      <c r="H76">
        <f t="shared" si="2"/>
        <v>1</v>
      </c>
      <c r="L76">
        <f t="shared" si="15"/>
        <v>30352.5</v>
      </c>
      <c r="N76">
        <f t="shared" si="13"/>
        <v>0</v>
      </c>
      <c r="T76">
        <f t="shared" si="14"/>
        <v>30352.5</v>
      </c>
      <c r="W76">
        <f>(C76-C75)*bitcoin_futures!B80</f>
        <v>0</v>
      </c>
      <c r="X76">
        <f>C76*bitcoin_futures!B80</f>
        <v>71100.900000000009</v>
      </c>
      <c r="Y76">
        <f t="shared" si="4"/>
        <v>300.90000000000873</v>
      </c>
      <c r="AA76">
        <f>-'Future CF'!Q76</f>
        <v>-390</v>
      </c>
      <c r="AC76">
        <f t="shared" si="5"/>
        <v>101453.40000000001</v>
      </c>
      <c r="AD76">
        <f t="shared" si="7"/>
        <v>-89.099999999991269</v>
      </c>
      <c r="AE76">
        <f t="shared" si="8"/>
        <v>-390</v>
      </c>
      <c r="AF76">
        <f t="shared" si="6"/>
        <v>-8.7746510081976781E-4</v>
      </c>
      <c r="AG76">
        <f>AF76-(bitcoin_futures!S80/100/360)</f>
        <v>-1.0270762119308789E-3</v>
      </c>
      <c r="AI76">
        <f>-'Future Returns'!Q76+Compare_IBIT_to_BTC!B75</f>
        <v>-1.2889859394971878E-3</v>
      </c>
    </row>
    <row r="77" spans="1:35">
      <c r="A77" t="str">
        <f>bitcoin_futures!A81</f>
        <v>12.04.2024</v>
      </c>
      <c r="B77">
        <f>ROUND(bitcoin_futures!D81/bitcoin_futures!B81, 0)</f>
        <v>1752</v>
      </c>
      <c r="C77">
        <f t="shared" si="16"/>
        <v>1770</v>
      </c>
      <c r="D77">
        <f t="shared" si="16"/>
        <v>69720.3</v>
      </c>
      <c r="E77">
        <f t="shared" si="16"/>
        <v>35180</v>
      </c>
      <c r="F77">
        <f>'Future Returns'!S77*F$4</f>
        <v>17700</v>
      </c>
      <c r="G77">
        <f t="shared" si="1"/>
        <v>100</v>
      </c>
      <c r="H77">
        <f t="shared" si="2"/>
        <v>1</v>
      </c>
      <c r="L77">
        <f>L76+AA77</f>
        <v>33982.5</v>
      </c>
      <c r="N77">
        <f t="shared" si="13"/>
        <v>0</v>
      </c>
      <c r="T77">
        <f t="shared" si="14"/>
        <v>33982.5</v>
      </c>
      <c r="W77">
        <f>(C77-C76)*bitcoin_futures!B81</f>
        <v>0</v>
      </c>
      <c r="X77">
        <f>C77*bitcoin_futures!B81</f>
        <v>67507.8</v>
      </c>
      <c r="Y77">
        <f t="shared" si="4"/>
        <v>-3593.1000000000058</v>
      </c>
      <c r="AA77">
        <f>-'Future CF'!Q77</f>
        <v>3630</v>
      </c>
      <c r="AC77">
        <f t="shared" si="5"/>
        <v>101490.3</v>
      </c>
      <c r="AD77">
        <f t="shared" si="7"/>
        <v>36.899999999994179</v>
      </c>
      <c r="AE77">
        <f t="shared" si="8"/>
        <v>3630</v>
      </c>
      <c r="AF77">
        <f t="shared" si="6"/>
        <v>3.637137838652443E-4</v>
      </c>
      <c r="AG77">
        <f>AF77-(bitcoin_futures!S81/100/360)</f>
        <v>2.1438045053191095E-4</v>
      </c>
      <c r="AI77">
        <f>-'Future Returns'!Q77+Compare_IBIT_to_BTC!B76</f>
        <v>7.359611481710937E-4</v>
      </c>
    </row>
    <row r="78" spans="1:35" s="3" customFormat="1">
      <c r="A78" s="3" t="str">
        <f>bitcoin_futures!A82</f>
        <v>15.04.2024</v>
      </c>
      <c r="B78">
        <f>ROUND(bitcoin_futures!D82/bitcoin_futures!B82, 0)</f>
        <v>1751</v>
      </c>
      <c r="C78" s="3">
        <f>B78</f>
        <v>1751</v>
      </c>
      <c r="D78" s="3">
        <f>B78*bitcoin_futures!B82</f>
        <v>63176.079999999994</v>
      </c>
      <c r="E78" s="3">
        <f>'Future Returns'!S78</f>
        <v>33982.5</v>
      </c>
      <c r="F78" s="3">
        <f>'Future Returns'!S78*F$4</f>
        <v>16991.25</v>
      </c>
      <c r="G78">
        <f t="shared" si="1"/>
        <v>3710</v>
      </c>
      <c r="H78">
        <f t="shared" si="2"/>
        <v>1</v>
      </c>
      <c r="L78">
        <f t="shared" si="15"/>
        <v>37592.5</v>
      </c>
      <c r="N78">
        <f t="shared" si="13"/>
        <v>0</v>
      </c>
      <c r="O78"/>
      <c r="P78"/>
      <c r="Q78"/>
      <c r="R78"/>
      <c r="S78"/>
      <c r="T78">
        <f t="shared" si="14"/>
        <v>37592.5</v>
      </c>
      <c r="U78"/>
      <c r="V78"/>
      <c r="W78">
        <f>(C78-C77)*bitcoin_futures!B82</f>
        <v>-685.52</v>
      </c>
      <c r="X78">
        <f>C78*bitcoin_futures!B82</f>
        <v>63176.079999999994</v>
      </c>
      <c r="Y78">
        <f t="shared" si="4"/>
        <v>-3646.2000000000085</v>
      </c>
      <c r="AA78">
        <f>-'Future CF'!Q78</f>
        <v>3610</v>
      </c>
      <c r="AC78">
        <f t="shared" ref="AC78:AC141" si="17">X78+T78</f>
        <v>100768.57999999999</v>
      </c>
      <c r="AD78">
        <f t="shared" si="7"/>
        <v>-36.200000000008458</v>
      </c>
      <c r="AE78">
        <f t="shared" ref="AE78:AE141" si="18">AC78-AC77-Y78</f>
        <v>2924.4799999999927</v>
      </c>
      <c r="AF78">
        <f t="shared" si="6"/>
        <v>-3.5668433337972651E-4</v>
      </c>
      <c r="AG78">
        <f>AF78-(bitcoin_futures!S82/100/360)</f>
        <v>-5.064898889352821E-4</v>
      </c>
      <c r="AI78">
        <f>-'Future Returns'!Q78+Compare_IBIT_to_BTC!B77</f>
        <v>-2.6730538914682134E-4</v>
      </c>
    </row>
    <row r="79" spans="1:35">
      <c r="A79" t="str">
        <f>bitcoin_futures!A83</f>
        <v>16.04.2024</v>
      </c>
      <c r="B79">
        <f>ROUND(bitcoin_futures!D83/bitcoin_futures!B83, 0)</f>
        <v>1759</v>
      </c>
      <c r="C79">
        <f t="shared" ref="C79:E99" si="19">C$78</f>
        <v>1751</v>
      </c>
      <c r="D79">
        <f t="shared" si="19"/>
        <v>63176.079999999994</v>
      </c>
      <c r="E79">
        <f t="shared" si="19"/>
        <v>33982.5</v>
      </c>
      <c r="F79">
        <f>'Future Returns'!S79*F$4</f>
        <v>16085</v>
      </c>
      <c r="G79">
        <f t="shared" ref="G79:G142" si="20">G78+AA79</f>
        <v>4365</v>
      </c>
      <c r="H79">
        <f t="shared" ref="H79:H142" si="21">IF(G79&lt;F79,1,0)</f>
        <v>1</v>
      </c>
      <c r="L79">
        <f t="shared" si="15"/>
        <v>38247.5</v>
      </c>
      <c r="N79">
        <f t="shared" si="13"/>
        <v>0</v>
      </c>
      <c r="T79">
        <f t="shared" si="14"/>
        <v>38247.5</v>
      </c>
      <c r="W79">
        <f>(C79-C78)*bitcoin_futures!B83</f>
        <v>0</v>
      </c>
      <c r="X79">
        <f>C79*bitcoin_futures!B83</f>
        <v>62598.25</v>
      </c>
      <c r="Y79">
        <f t="shared" ref="Y79:Y142" si="22">X79-X78-W79</f>
        <v>-577.82999999999447</v>
      </c>
      <c r="AA79">
        <f>-'Future CF'!Q79</f>
        <v>655</v>
      </c>
      <c r="AC79">
        <f t="shared" si="17"/>
        <v>100845.75</v>
      </c>
      <c r="AD79">
        <f t="shared" si="7"/>
        <v>77.17000000000553</v>
      </c>
      <c r="AE79">
        <f t="shared" si="18"/>
        <v>655.00000000000728</v>
      </c>
      <c r="AF79">
        <f t="shared" ref="AF79:AF142" si="23">AD79/AC78</f>
        <v>7.6581410594458652E-4</v>
      </c>
      <c r="AG79">
        <f>AF79-(bitcoin_futures!S83/100/360)</f>
        <v>6.1600855038903093E-4</v>
      </c>
      <c r="AI79">
        <f>-'Future Returns'!Q79+Compare_IBIT_to_BTC!B78</f>
        <v>1.0339507342851332E-3</v>
      </c>
    </row>
    <row r="80" spans="1:35">
      <c r="A80" t="str">
        <f>bitcoin_futures!A84</f>
        <v>17.04.2024</v>
      </c>
      <c r="B80">
        <f>ROUND(bitcoin_futures!D84/bitcoin_futures!B84, 0)</f>
        <v>1757</v>
      </c>
      <c r="C80">
        <f t="shared" si="19"/>
        <v>1751</v>
      </c>
      <c r="D80">
        <f t="shared" si="19"/>
        <v>63176.079999999994</v>
      </c>
      <c r="E80">
        <f t="shared" si="19"/>
        <v>33982.5</v>
      </c>
      <c r="F80">
        <f>'Future Returns'!S80*F$4</f>
        <v>15921.25</v>
      </c>
      <c r="G80">
        <f t="shared" si="20"/>
        <v>6205</v>
      </c>
      <c r="H80">
        <f t="shared" si="21"/>
        <v>1</v>
      </c>
      <c r="L80">
        <f>L79+AA80</f>
        <v>40087.5</v>
      </c>
      <c r="N80">
        <f t="shared" si="13"/>
        <v>0</v>
      </c>
      <c r="T80">
        <f t="shared" si="14"/>
        <v>40087.5</v>
      </c>
      <c r="W80">
        <f>(C80-C79)*bitcoin_futures!B84</f>
        <v>0</v>
      </c>
      <c r="X80">
        <f>C80*bitcoin_futures!B84</f>
        <v>60864.759999999995</v>
      </c>
      <c r="Y80">
        <f t="shared" si="22"/>
        <v>-1733.4900000000052</v>
      </c>
      <c r="AA80">
        <f>-'Future CF'!Q80</f>
        <v>1840</v>
      </c>
      <c r="AC80">
        <f t="shared" si="17"/>
        <v>100952.26</v>
      </c>
      <c r="AD80">
        <f t="shared" ref="AD80:AD143" si="24">Y80+AA80</f>
        <v>106.50999999999476</v>
      </c>
      <c r="AE80">
        <f t="shared" si="18"/>
        <v>1840</v>
      </c>
      <c r="AF80">
        <f t="shared" si="23"/>
        <v>1.0561674636759086E-3</v>
      </c>
      <c r="AG80">
        <f>AF80-(bitcoin_futures!S84/100/360)</f>
        <v>9.0633413034257534E-4</v>
      </c>
      <c r="AI80">
        <f>-'Future Returns'!Q80+Compare_IBIT_to_BTC!B79</f>
        <v>1.1998961233474284E-3</v>
      </c>
    </row>
    <row r="81" spans="1:35">
      <c r="A81" t="str">
        <f>bitcoin_futures!A85</f>
        <v>18.04.2024</v>
      </c>
      <c r="B81">
        <f>ROUND(bitcoin_futures!D85/bitcoin_futures!B85, 0)</f>
        <v>1750</v>
      </c>
      <c r="C81">
        <f t="shared" si="19"/>
        <v>1751</v>
      </c>
      <c r="D81">
        <f t="shared" si="19"/>
        <v>63176.079999999994</v>
      </c>
      <c r="E81">
        <f t="shared" si="19"/>
        <v>33982.5</v>
      </c>
      <c r="F81">
        <f>'Future Returns'!S81*F$4</f>
        <v>15461.25</v>
      </c>
      <c r="G81">
        <f t="shared" si="20"/>
        <v>3685</v>
      </c>
      <c r="H81">
        <f t="shared" si="21"/>
        <v>1</v>
      </c>
      <c r="L81">
        <f t="shared" si="15"/>
        <v>37567.5</v>
      </c>
      <c r="N81">
        <f t="shared" si="13"/>
        <v>0</v>
      </c>
      <c r="T81">
        <f t="shared" si="14"/>
        <v>37567.5</v>
      </c>
      <c r="W81">
        <f>(C81-C80)*bitcoin_futures!B85</f>
        <v>0</v>
      </c>
      <c r="X81">
        <f>C81*bitcoin_futures!B85</f>
        <v>63403.71</v>
      </c>
      <c r="Y81">
        <f t="shared" si="22"/>
        <v>2538.9500000000044</v>
      </c>
      <c r="AA81">
        <f>-'Future CF'!Q81</f>
        <v>-2520</v>
      </c>
      <c r="AC81">
        <f t="shared" si="17"/>
        <v>100971.20999999999</v>
      </c>
      <c r="AD81">
        <f t="shared" si="24"/>
        <v>18.950000000004366</v>
      </c>
      <c r="AE81">
        <f t="shared" si="18"/>
        <v>-2520.0000000000073</v>
      </c>
      <c r="AF81">
        <f t="shared" si="23"/>
        <v>1.8771248905179901E-4</v>
      </c>
      <c r="AG81">
        <f>AF81-(bitcoin_futures!S85/100/360)</f>
        <v>3.7906933496243452E-5</v>
      </c>
      <c r="AI81">
        <f>-'Future Returns'!Q81+Compare_IBIT_to_BTC!B80</f>
        <v>9.6758563694592653E-4</v>
      </c>
    </row>
    <row r="82" spans="1:35">
      <c r="A82" t="str">
        <f>bitcoin_futures!A86</f>
        <v>19.04.2024</v>
      </c>
      <c r="B82">
        <f>ROUND(bitcoin_futures!D86/bitcoin_futures!B86, 0)</f>
        <v>1752</v>
      </c>
      <c r="C82">
        <f t="shared" si="19"/>
        <v>1751</v>
      </c>
      <c r="D82">
        <f t="shared" si="19"/>
        <v>63176.079999999994</v>
      </c>
      <c r="E82">
        <f t="shared" si="19"/>
        <v>33982.5</v>
      </c>
      <c r="F82">
        <f>'Future Returns'!S82*F$4</f>
        <v>16091.25</v>
      </c>
      <c r="G82">
        <f t="shared" si="20"/>
        <v>2995</v>
      </c>
      <c r="H82">
        <f t="shared" si="21"/>
        <v>1</v>
      </c>
      <c r="L82">
        <f t="shared" si="15"/>
        <v>36877.5</v>
      </c>
      <c r="N82">
        <f t="shared" si="13"/>
        <v>0</v>
      </c>
      <c r="T82">
        <f t="shared" si="14"/>
        <v>36877.5</v>
      </c>
      <c r="W82">
        <f>(C82-C81)*bitcoin_futures!B86</f>
        <v>0</v>
      </c>
      <c r="X82">
        <f>C82*bitcoin_futures!B86</f>
        <v>64209.170000000006</v>
      </c>
      <c r="Y82">
        <f t="shared" si="22"/>
        <v>805.4600000000064</v>
      </c>
      <c r="AA82">
        <f>-'Future CF'!Q82</f>
        <v>-690</v>
      </c>
      <c r="AC82">
        <f t="shared" si="17"/>
        <v>101086.67000000001</v>
      </c>
      <c r="AD82">
        <f t="shared" si="24"/>
        <v>115.4600000000064</v>
      </c>
      <c r="AE82">
        <f t="shared" si="18"/>
        <v>-689.99999999998545</v>
      </c>
      <c r="AF82">
        <f t="shared" si="23"/>
        <v>1.1434942693071264E-3</v>
      </c>
      <c r="AG82">
        <f>AF82-(bitcoin_futures!S86/100/360)</f>
        <v>9.9374426930712648E-4</v>
      </c>
      <c r="AI82">
        <f>-'Future Returns'!Q82+Compare_IBIT_to_BTC!B81</f>
        <v>1.9835611564663781E-3</v>
      </c>
    </row>
    <row r="83" spans="1:35">
      <c r="A83" t="str">
        <f>bitcoin_futures!A87</f>
        <v>22.04.2024</v>
      </c>
      <c r="B83">
        <f>ROUND(bitcoin_futures!D87/bitcoin_futures!B87, 0)</f>
        <v>1750</v>
      </c>
      <c r="C83">
        <f t="shared" si="19"/>
        <v>1751</v>
      </c>
      <c r="D83">
        <f t="shared" si="19"/>
        <v>63176.079999999994</v>
      </c>
      <c r="E83">
        <f t="shared" si="19"/>
        <v>33982.5</v>
      </c>
      <c r="F83">
        <f>'Future Returns'!S83*F$4</f>
        <v>16263.75</v>
      </c>
      <c r="G83">
        <f t="shared" si="20"/>
        <v>695</v>
      </c>
      <c r="H83">
        <f t="shared" si="21"/>
        <v>1</v>
      </c>
      <c r="L83">
        <f t="shared" si="15"/>
        <v>34577.5</v>
      </c>
      <c r="N83">
        <f t="shared" si="13"/>
        <v>0</v>
      </c>
      <c r="T83">
        <f t="shared" si="14"/>
        <v>34577.5</v>
      </c>
      <c r="W83">
        <f>(C83-C82)*bitcoin_futures!B87</f>
        <v>0</v>
      </c>
      <c r="X83">
        <f>C83*bitcoin_futures!B87</f>
        <v>66415.429999999993</v>
      </c>
      <c r="Y83">
        <f t="shared" si="22"/>
        <v>2206.2599999999875</v>
      </c>
      <c r="AA83">
        <f>-'Future CF'!Q83</f>
        <v>-2300</v>
      </c>
      <c r="AC83">
        <f t="shared" si="17"/>
        <v>100992.93</v>
      </c>
      <c r="AD83">
        <f t="shared" si="24"/>
        <v>-93.740000000012515</v>
      </c>
      <c r="AE83">
        <f t="shared" si="18"/>
        <v>-2300.0000000000073</v>
      </c>
      <c r="AF83">
        <f t="shared" si="23"/>
        <v>-9.2732305852010464E-4</v>
      </c>
      <c r="AG83">
        <f>AF83-(bitcoin_futures!S87/100/360)</f>
        <v>-1.0771286140756602E-3</v>
      </c>
      <c r="AI83">
        <f>-'Future Returns'!Q83+Compare_IBIT_to_BTC!B82</f>
        <v>-9.941871886759851E-4</v>
      </c>
    </row>
    <row r="84" spans="1:35">
      <c r="A84" t="str">
        <f>bitcoin_futures!A88</f>
        <v>23.04.2024</v>
      </c>
      <c r="B84">
        <f>ROUND(bitcoin_futures!D88/bitcoin_futures!B88, 0)</f>
        <v>1757</v>
      </c>
      <c r="C84">
        <f t="shared" si="19"/>
        <v>1751</v>
      </c>
      <c r="D84">
        <f t="shared" si="19"/>
        <v>63176.079999999994</v>
      </c>
      <c r="E84">
        <f t="shared" si="19"/>
        <v>33982.5</v>
      </c>
      <c r="F84">
        <f>'Future Returns'!S84*F$4</f>
        <v>16838.75</v>
      </c>
      <c r="G84">
        <f t="shared" si="20"/>
        <v>895</v>
      </c>
      <c r="H84">
        <f t="shared" si="21"/>
        <v>1</v>
      </c>
      <c r="L84">
        <f t="shared" si="15"/>
        <v>34777.5</v>
      </c>
      <c r="N84">
        <f t="shared" si="13"/>
        <v>0</v>
      </c>
      <c r="T84">
        <f t="shared" si="14"/>
        <v>34777.5</v>
      </c>
      <c r="W84">
        <f>(C84-C83)*bitcoin_futures!B88</f>
        <v>0</v>
      </c>
      <c r="X84">
        <f>C84*bitcoin_futures!B88</f>
        <v>66362.899999999994</v>
      </c>
      <c r="Y84">
        <f t="shared" si="22"/>
        <v>-52.529999999998836</v>
      </c>
      <c r="AA84">
        <f>-'Future CF'!Q84</f>
        <v>200</v>
      </c>
      <c r="AC84">
        <f t="shared" si="17"/>
        <v>101140.4</v>
      </c>
      <c r="AD84">
        <f t="shared" si="24"/>
        <v>147.47000000000116</v>
      </c>
      <c r="AE84">
        <f t="shared" si="18"/>
        <v>200</v>
      </c>
      <c r="AF84">
        <f t="shared" si="23"/>
        <v>1.4602012239866807E-3</v>
      </c>
      <c r="AG84">
        <f>AF84-(bitcoin_futures!S88/100/360)</f>
        <v>1.3103956684311251E-3</v>
      </c>
      <c r="AI84">
        <f>-'Future Returns'!Q84+Compare_IBIT_to_BTC!B83</f>
        <v>2.1784108867662672E-3</v>
      </c>
    </row>
    <row r="85" spans="1:35">
      <c r="A85" t="str">
        <f>bitcoin_futures!A89</f>
        <v>24.04.2024</v>
      </c>
      <c r="B85">
        <f>ROUND(bitcoin_futures!D89/bitcoin_futures!B89, 0)</f>
        <v>1764</v>
      </c>
      <c r="C85">
        <f t="shared" si="19"/>
        <v>1751</v>
      </c>
      <c r="D85">
        <f t="shared" si="19"/>
        <v>63176.079999999994</v>
      </c>
      <c r="E85">
        <f t="shared" si="19"/>
        <v>33982.5</v>
      </c>
      <c r="F85">
        <f>'Future Returns'!S85*F$4</f>
        <v>16788.75</v>
      </c>
      <c r="G85">
        <f t="shared" si="20"/>
        <v>3560</v>
      </c>
      <c r="H85">
        <f t="shared" si="21"/>
        <v>1</v>
      </c>
      <c r="L85">
        <f>L84+AA85</f>
        <v>37442.5</v>
      </c>
      <c r="N85">
        <f t="shared" si="13"/>
        <v>0</v>
      </c>
      <c r="T85">
        <f t="shared" si="14"/>
        <v>37442.5</v>
      </c>
      <c r="W85">
        <f>(C85-C84)*bitcoin_futures!B89</f>
        <v>0</v>
      </c>
      <c r="X85">
        <f>C85*bitcoin_futures!B89</f>
        <v>63753.909999999996</v>
      </c>
      <c r="Y85">
        <f t="shared" si="22"/>
        <v>-2608.989999999998</v>
      </c>
      <c r="AA85">
        <f>-'Future CF'!Q85</f>
        <v>2665</v>
      </c>
      <c r="AC85">
        <f t="shared" si="17"/>
        <v>101196.41</v>
      </c>
      <c r="AD85">
        <f t="shared" si="24"/>
        <v>56.010000000002037</v>
      </c>
      <c r="AE85">
        <f t="shared" si="18"/>
        <v>2665.0000000000073</v>
      </c>
      <c r="AF85">
        <f t="shared" si="23"/>
        <v>5.5378463996584983E-4</v>
      </c>
      <c r="AG85">
        <f>AF85-(bitcoin_futures!S89/100/360)</f>
        <v>4.043124177436276E-4</v>
      </c>
      <c r="AI85">
        <f>-'Future Returns'!Q85+Compare_IBIT_to_BTC!B84</f>
        <v>3.7032824271965303E-4</v>
      </c>
    </row>
    <row r="86" spans="1:35">
      <c r="A86" t="str">
        <f>bitcoin_futures!A90</f>
        <v>25.04.2024</v>
      </c>
      <c r="B86">
        <f>ROUND(bitcoin_futures!D90/bitcoin_futures!B90, 0)</f>
        <v>1754</v>
      </c>
      <c r="C86">
        <f t="shared" si="19"/>
        <v>1751</v>
      </c>
      <c r="D86">
        <f t="shared" si="19"/>
        <v>63176.079999999994</v>
      </c>
      <c r="E86">
        <f t="shared" si="19"/>
        <v>33982.5</v>
      </c>
      <c r="F86">
        <f>'Future Returns'!S86*F$4</f>
        <v>16122.5</v>
      </c>
      <c r="G86">
        <f t="shared" si="20"/>
        <v>2780</v>
      </c>
      <c r="H86">
        <f t="shared" si="21"/>
        <v>1</v>
      </c>
      <c r="L86">
        <f t="shared" si="15"/>
        <v>36662.5</v>
      </c>
      <c r="N86">
        <f t="shared" si="13"/>
        <v>0</v>
      </c>
      <c r="T86">
        <f t="shared" si="14"/>
        <v>36662.5</v>
      </c>
      <c r="W86">
        <f>(C86-C85)*bitcoin_futures!B90</f>
        <v>0</v>
      </c>
      <c r="X86">
        <f>C86*bitcoin_futures!B90</f>
        <v>64541.86</v>
      </c>
      <c r="Y86">
        <f t="shared" si="22"/>
        <v>787.95000000000437</v>
      </c>
      <c r="AA86">
        <f>-'Future CF'!Q86</f>
        <v>-780</v>
      </c>
      <c r="AC86">
        <f t="shared" si="17"/>
        <v>101204.36</v>
      </c>
      <c r="AD86">
        <f t="shared" si="24"/>
        <v>7.9500000000043656</v>
      </c>
      <c r="AE86">
        <f t="shared" si="18"/>
        <v>-780.00000000000728</v>
      </c>
      <c r="AF86">
        <f t="shared" si="23"/>
        <v>7.8560099118183787E-5</v>
      </c>
      <c r="AG86">
        <f>AF86-(bitcoin_futures!S90/100/360)</f>
        <v>-7.0662123104038433E-5</v>
      </c>
      <c r="AI86">
        <f>-'Future Returns'!Q86+Compare_IBIT_to_BTC!B85</f>
        <v>2.6434353262708501E-4</v>
      </c>
    </row>
    <row r="87" spans="1:35">
      <c r="A87" t="str">
        <f>bitcoin_futures!A91</f>
        <v>26.04.2024</v>
      </c>
      <c r="B87">
        <f>ROUND(bitcoin_futures!D91/bitcoin_futures!B91, 0)</f>
        <v>1759</v>
      </c>
      <c r="C87">
        <f t="shared" si="19"/>
        <v>1751</v>
      </c>
      <c r="D87">
        <f t="shared" si="19"/>
        <v>63176.079999999994</v>
      </c>
      <c r="E87">
        <f t="shared" si="19"/>
        <v>33982.5</v>
      </c>
      <c r="F87">
        <f>'Future Returns'!S87*F$4</f>
        <v>16317.5</v>
      </c>
      <c r="G87">
        <f t="shared" si="20"/>
        <v>3750</v>
      </c>
      <c r="H87">
        <f t="shared" si="21"/>
        <v>1</v>
      </c>
      <c r="L87">
        <f t="shared" si="15"/>
        <v>37632.5</v>
      </c>
      <c r="N87">
        <f t="shared" si="13"/>
        <v>0</v>
      </c>
      <c r="T87">
        <f t="shared" si="14"/>
        <v>37632.5</v>
      </c>
      <c r="W87">
        <f>(C87-C86)*bitcoin_futures!B91</f>
        <v>0</v>
      </c>
      <c r="X87">
        <f>C87*bitcoin_futures!B91</f>
        <v>63596.32</v>
      </c>
      <c r="Y87">
        <f t="shared" si="22"/>
        <v>-945.54000000000087</v>
      </c>
      <c r="AA87">
        <f>-'Future CF'!Q87</f>
        <v>970</v>
      </c>
      <c r="AC87">
        <f t="shared" si="17"/>
        <v>101228.82</v>
      </c>
      <c r="AD87">
        <f t="shared" si="24"/>
        <v>24.459999999999127</v>
      </c>
      <c r="AE87">
        <f t="shared" si="18"/>
        <v>970.00000000000728</v>
      </c>
      <c r="AF87">
        <f t="shared" si="23"/>
        <v>2.4168919204665813E-4</v>
      </c>
      <c r="AG87">
        <f>AF87-(bitcoin_futures!S91/100/360)</f>
        <v>9.2328080935547029E-5</v>
      </c>
      <c r="AI87">
        <f>-'Future Returns'!Q87+Compare_IBIT_to_BTC!B86</f>
        <v>2.1131805187370005E-4</v>
      </c>
    </row>
    <row r="88" spans="1:35">
      <c r="A88" t="str">
        <f>bitcoin_futures!A92</f>
        <v>29.04.2024</v>
      </c>
      <c r="B88">
        <f>ROUND(bitcoin_futures!D92/bitcoin_futures!B92, 0)</f>
        <v>1748</v>
      </c>
      <c r="C88">
        <f t="shared" si="19"/>
        <v>1751</v>
      </c>
      <c r="D88">
        <f t="shared" si="19"/>
        <v>63176.079999999994</v>
      </c>
      <c r="E88">
        <f t="shared" si="19"/>
        <v>33982.5</v>
      </c>
      <c r="F88">
        <f>'Future Returns'!S88*F$4</f>
        <v>16075</v>
      </c>
      <c r="G88">
        <f t="shared" si="20"/>
        <v>4600</v>
      </c>
      <c r="H88">
        <f t="shared" si="21"/>
        <v>1</v>
      </c>
      <c r="L88">
        <f t="shared" si="15"/>
        <v>38482.5</v>
      </c>
      <c r="N88">
        <f t="shared" si="13"/>
        <v>0</v>
      </c>
      <c r="T88">
        <f t="shared" si="14"/>
        <v>38482.5</v>
      </c>
      <c r="W88">
        <f>(C88-C87)*bitcoin_futures!B92</f>
        <v>0</v>
      </c>
      <c r="X88">
        <f>C88*bitcoin_futures!B92</f>
        <v>62808.369999999995</v>
      </c>
      <c r="Y88">
        <f t="shared" si="22"/>
        <v>-787.95000000000437</v>
      </c>
      <c r="AA88">
        <f>-'Future CF'!Q88</f>
        <v>850</v>
      </c>
      <c r="AC88">
        <f t="shared" si="17"/>
        <v>101290.87</v>
      </c>
      <c r="AD88">
        <f t="shared" si="24"/>
        <v>62.049999999995634</v>
      </c>
      <c r="AE88">
        <f t="shared" si="18"/>
        <v>849.99999999999272</v>
      </c>
      <c r="AF88">
        <f t="shared" si="23"/>
        <v>6.1296772994089653E-4</v>
      </c>
      <c r="AG88">
        <f>AF88-(bitcoin_futures!S92/100/360)</f>
        <v>4.6346772994089653E-4</v>
      </c>
      <c r="AI88">
        <f>-'Future Returns'!Q88+Compare_IBIT_to_BTC!B87</f>
        <v>8.2941676201169108E-4</v>
      </c>
    </row>
    <row r="89" spans="1:35">
      <c r="A89" t="str">
        <f>bitcoin_futures!A93</f>
        <v>30.04.2024</v>
      </c>
      <c r="B89">
        <f>ROUND(bitcoin_futures!D93/bitcoin_futures!B93, 0)</f>
        <v>1786</v>
      </c>
      <c r="C89">
        <f t="shared" si="19"/>
        <v>1751</v>
      </c>
      <c r="D89">
        <f t="shared" si="19"/>
        <v>63176.079999999994</v>
      </c>
      <c r="E89">
        <f t="shared" si="19"/>
        <v>33982.5</v>
      </c>
      <c r="F89">
        <f>'Future Returns'!S89*F$4</f>
        <v>15862.5</v>
      </c>
      <c r="G89">
        <f t="shared" si="20"/>
        <v>8650</v>
      </c>
      <c r="H89">
        <f t="shared" si="21"/>
        <v>1</v>
      </c>
      <c r="L89">
        <f t="shared" si="15"/>
        <v>42532.5</v>
      </c>
      <c r="N89">
        <f t="shared" si="13"/>
        <v>0</v>
      </c>
      <c r="T89">
        <f t="shared" si="14"/>
        <v>42532.5</v>
      </c>
      <c r="W89">
        <f>(C89-C88)*bitcoin_futures!B93</f>
        <v>0</v>
      </c>
      <c r="X89">
        <f>C89*bitcoin_futures!B93</f>
        <v>58781.07</v>
      </c>
      <c r="Y89">
        <f t="shared" si="22"/>
        <v>-4027.2999999999956</v>
      </c>
      <c r="AA89">
        <f>-'Future CF'!Q89</f>
        <v>4050</v>
      </c>
      <c r="AC89">
        <f t="shared" si="17"/>
        <v>101313.57</v>
      </c>
      <c r="AD89">
        <f t="shared" si="24"/>
        <v>22.700000000004366</v>
      </c>
      <c r="AE89">
        <f t="shared" si="18"/>
        <v>4050.0000000000073</v>
      </c>
      <c r="AF89">
        <f t="shared" si="23"/>
        <v>2.2410706907744366E-4</v>
      </c>
      <c r="AG89">
        <f>AF89-(bitcoin_futures!S93/100/360)</f>
        <v>7.4690402410777015E-5</v>
      </c>
      <c r="AI89">
        <f>-'Future Returns'!Q89+Compare_IBIT_to_BTC!B88</f>
        <v>-2.9064766977672518E-4</v>
      </c>
    </row>
    <row r="90" spans="1:35">
      <c r="A90" t="str">
        <f>bitcoin_futures!A94</f>
        <v>01.05.2024</v>
      </c>
      <c r="B90">
        <f>ROUND(bitcoin_futures!D94/bitcoin_futures!B94, 0)</f>
        <v>1788</v>
      </c>
      <c r="C90">
        <f t="shared" si="19"/>
        <v>1751</v>
      </c>
      <c r="D90">
        <f t="shared" si="19"/>
        <v>63176.079999999994</v>
      </c>
      <c r="E90">
        <f t="shared" si="19"/>
        <v>33982.5</v>
      </c>
      <c r="F90">
        <f>'Future Returns'!S90*F$4</f>
        <v>14850</v>
      </c>
      <c r="G90">
        <f t="shared" si="20"/>
        <v>10695</v>
      </c>
      <c r="H90">
        <f t="shared" si="21"/>
        <v>1</v>
      </c>
      <c r="L90">
        <f>L89+AA90</f>
        <v>44577.5</v>
      </c>
      <c r="N90">
        <f t="shared" si="13"/>
        <v>0</v>
      </c>
      <c r="T90">
        <f t="shared" si="14"/>
        <v>44577.5</v>
      </c>
      <c r="W90">
        <f>(C90-C89)*bitcoin_futures!B94</f>
        <v>0</v>
      </c>
      <c r="X90">
        <f>C90*bitcoin_futures!B94</f>
        <v>56714.89</v>
      </c>
      <c r="Y90">
        <f t="shared" si="22"/>
        <v>-2066.1800000000003</v>
      </c>
      <c r="AA90">
        <f>-'Future CF'!Q90</f>
        <v>2045</v>
      </c>
      <c r="AC90">
        <f t="shared" si="17"/>
        <v>101292.39</v>
      </c>
      <c r="AD90">
        <f t="shared" si="24"/>
        <v>-21.180000000000291</v>
      </c>
      <c r="AE90">
        <f t="shared" si="18"/>
        <v>2044.9999999999927</v>
      </c>
      <c r="AF90">
        <f t="shared" si="23"/>
        <v>-2.0905393028791986E-4</v>
      </c>
      <c r="AG90">
        <f>AF90-(bitcoin_futures!S94/100/360)</f>
        <v>-3.5808170806569766E-4</v>
      </c>
      <c r="AI90">
        <f>-'Future Returns'!Q90+Compare_IBIT_to_BTC!B89</f>
        <v>-7.2282250566432088E-4</v>
      </c>
    </row>
    <row r="91" spans="1:35">
      <c r="A91" t="str">
        <f>bitcoin_futures!A95</f>
        <v>02.05.2024</v>
      </c>
      <c r="B91">
        <f>ROUND(bitcoin_futures!D95/bitcoin_futures!B95, 0)</f>
        <v>1751</v>
      </c>
      <c r="C91">
        <f t="shared" si="19"/>
        <v>1751</v>
      </c>
      <c r="D91">
        <f t="shared" si="19"/>
        <v>63176.079999999994</v>
      </c>
      <c r="E91">
        <f t="shared" si="19"/>
        <v>33982.5</v>
      </c>
      <c r="F91">
        <f>'Future Returns'!S91*F$4</f>
        <v>14338.75</v>
      </c>
      <c r="G91">
        <f t="shared" si="20"/>
        <v>8285</v>
      </c>
      <c r="H91">
        <f t="shared" si="21"/>
        <v>1</v>
      </c>
      <c r="L91">
        <f t="shared" si="15"/>
        <v>42167.5</v>
      </c>
      <c r="N91">
        <f t="shared" si="13"/>
        <v>0</v>
      </c>
      <c r="T91">
        <f t="shared" si="14"/>
        <v>42167.5</v>
      </c>
      <c r="W91">
        <f>(C91-C90)*bitcoin_futures!B95</f>
        <v>0</v>
      </c>
      <c r="X91">
        <f>C91*bitcoin_futures!B95</f>
        <v>59183.799999999996</v>
      </c>
      <c r="Y91">
        <f t="shared" si="22"/>
        <v>2468.9099999999962</v>
      </c>
      <c r="AA91">
        <f>-'Future CF'!Q91</f>
        <v>-2410</v>
      </c>
      <c r="AC91">
        <f t="shared" si="17"/>
        <v>101351.29999999999</v>
      </c>
      <c r="AD91">
        <f t="shared" si="24"/>
        <v>58.909999999996217</v>
      </c>
      <c r="AE91">
        <f t="shared" si="18"/>
        <v>-2410.0000000000073</v>
      </c>
      <c r="AF91">
        <f t="shared" si="23"/>
        <v>5.8158367079694945E-4</v>
      </c>
      <c r="AG91">
        <f>AF91-(bitcoin_futures!S95/100/360)</f>
        <v>4.3291700413028276E-4</v>
      </c>
      <c r="AI91">
        <f>-'Future Returns'!Q91+Compare_IBIT_to_BTC!B90</f>
        <v>1.5129498608904904E-3</v>
      </c>
    </row>
    <row r="92" spans="1:35">
      <c r="A92" t="str">
        <f>bitcoin_futures!A96</f>
        <v>03.05.2024</v>
      </c>
      <c r="B92">
        <f>ROUND(bitcoin_futures!D96/bitcoin_futures!B96, 0)</f>
        <v>1745</v>
      </c>
      <c r="C92">
        <f t="shared" si="19"/>
        <v>1751</v>
      </c>
      <c r="D92">
        <f t="shared" si="19"/>
        <v>63176.079999999994</v>
      </c>
      <c r="E92">
        <f t="shared" si="19"/>
        <v>33982.5</v>
      </c>
      <c r="F92">
        <f>'Future Returns'!S92*F$4</f>
        <v>14941.25</v>
      </c>
      <c r="G92">
        <f t="shared" si="20"/>
        <v>5460</v>
      </c>
      <c r="H92">
        <f t="shared" si="21"/>
        <v>1</v>
      </c>
      <c r="L92">
        <f t="shared" si="15"/>
        <v>39342.5</v>
      </c>
      <c r="N92">
        <f t="shared" si="13"/>
        <v>0</v>
      </c>
      <c r="T92">
        <f t="shared" si="14"/>
        <v>39342.5</v>
      </c>
      <c r="W92">
        <f>(C92-C91)*bitcoin_futures!B96</f>
        <v>0</v>
      </c>
      <c r="X92">
        <f>C92*bitcoin_futures!B96</f>
        <v>61985.399999999994</v>
      </c>
      <c r="Y92">
        <f t="shared" si="22"/>
        <v>2801.5999999999985</v>
      </c>
      <c r="AA92">
        <f>-'Future CF'!Q92</f>
        <v>-2825</v>
      </c>
      <c r="AC92">
        <f t="shared" si="17"/>
        <v>101327.9</v>
      </c>
      <c r="AD92">
        <f t="shared" si="24"/>
        <v>-23.400000000001455</v>
      </c>
      <c r="AE92">
        <f t="shared" si="18"/>
        <v>-2824.9999999999927</v>
      </c>
      <c r="AF92">
        <f t="shared" si="23"/>
        <v>-2.3088011697927366E-4</v>
      </c>
      <c r="AG92">
        <f>AF92-(bitcoin_futures!S96/100/360)</f>
        <v>-3.8021345031260699E-4</v>
      </c>
      <c r="AI92">
        <f>-'Future Returns'!Q92+Compare_IBIT_to_BTC!B91</f>
        <v>6.8809939521553842E-5</v>
      </c>
    </row>
    <row r="93" spans="1:35">
      <c r="A93" t="str">
        <f>bitcoin_futures!A97</f>
        <v>06.05.2024</v>
      </c>
      <c r="B93">
        <f>ROUND(bitcoin_futures!D97/bitcoin_futures!B97, 0)</f>
        <v>1751</v>
      </c>
      <c r="C93">
        <f t="shared" si="19"/>
        <v>1751</v>
      </c>
      <c r="D93">
        <f t="shared" si="19"/>
        <v>63176.079999999994</v>
      </c>
      <c r="E93">
        <f t="shared" si="19"/>
        <v>33982.5</v>
      </c>
      <c r="F93">
        <f>'Future Returns'!S93*F$4</f>
        <v>15647.5</v>
      </c>
      <c r="G93">
        <f t="shared" si="20"/>
        <v>4465</v>
      </c>
      <c r="H93">
        <f t="shared" si="21"/>
        <v>1</v>
      </c>
      <c r="L93">
        <f>L92+AA93</f>
        <v>38347.5</v>
      </c>
      <c r="N93">
        <f t="shared" si="13"/>
        <v>0</v>
      </c>
      <c r="T93">
        <f t="shared" si="14"/>
        <v>38347.5</v>
      </c>
      <c r="W93">
        <f>(C93-C92)*bitcoin_futures!B97</f>
        <v>0</v>
      </c>
      <c r="X93">
        <f>C93*bitcoin_futures!B97</f>
        <v>63053.509999999995</v>
      </c>
      <c r="Y93">
        <f t="shared" si="22"/>
        <v>1068.1100000000006</v>
      </c>
      <c r="AA93">
        <f>-'Future CF'!Q93</f>
        <v>-995</v>
      </c>
      <c r="AC93">
        <f t="shared" si="17"/>
        <v>101401.01</v>
      </c>
      <c r="AD93">
        <f t="shared" si="24"/>
        <v>73.110000000000582</v>
      </c>
      <c r="AE93">
        <f t="shared" si="18"/>
        <v>-995</v>
      </c>
      <c r="AF93">
        <f t="shared" si="23"/>
        <v>7.2151894986475183E-4</v>
      </c>
      <c r="AG93">
        <f>AF93-(bitcoin_futures!S97/100/360)</f>
        <v>5.7196339430919628E-4</v>
      </c>
      <c r="AI93">
        <f>-'Future Returns'!Q93+Compare_IBIT_to_BTC!B92</f>
        <v>1.3345302538355919E-3</v>
      </c>
    </row>
    <row r="94" spans="1:35">
      <c r="A94" t="str">
        <f>bitcoin_futures!A98</f>
        <v>07.05.2024</v>
      </c>
      <c r="B94">
        <f>ROUND(bitcoin_futures!D98/bitcoin_futures!B98, 0)</f>
        <v>1757</v>
      </c>
      <c r="C94">
        <f t="shared" si="19"/>
        <v>1751</v>
      </c>
      <c r="D94">
        <f t="shared" si="19"/>
        <v>63176.079999999994</v>
      </c>
      <c r="E94">
        <f t="shared" si="19"/>
        <v>33982.5</v>
      </c>
      <c r="F94">
        <f>'Future Returns'!S94*F$4</f>
        <v>15896.25</v>
      </c>
      <c r="G94">
        <f t="shared" si="20"/>
        <v>4685</v>
      </c>
      <c r="H94">
        <f t="shared" si="21"/>
        <v>1</v>
      </c>
      <c r="L94">
        <f t="shared" si="15"/>
        <v>38567.5</v>
      </c>
      <c r="N94">
        <f t="shared" si="13"/>
        <v>0</v>
      </c>
      <c r="T94">
        <f t="shared" si="14"/>
        <v>38567.5</v>
      </c>
      <c r="W94">
        <f>(C94-C93)*bitcoin_futures!B98</f>
        <v>0</v>
      </c>
      <c r="X94">
        <f>C94*bitcoin_futures!B98</f>
        <v>62913.43</v>
      </c>
      <c r="Y94">
        <f t="shared" si="22"/>
        <v>-140.07999999999447</v>
      </c>
      <c r="AA94">
        <f>-'Future CF'!Q94</f>
        <v>220</v>
      </c>
      <c r="AC94">
        <f t="shared" si="17"/>
        <v>101480.93</v>
      </c>
      <c r="AD94">
        <f t="shared" si="24"/>
        <v>79.92000000000553</v>
      </c>
      <c r="AE94">
        <f t="shared" si="18"/>
        <v>219.99999999999272</v>
      </c>
      <c r="AF94">
        <f t="shared" si="23"/>
        <v>7.8815782998616611E-4</v>
      </c>
      <c r="AG94">
        <f>AF94-(bitcoin_futures!S98/100/360)</f>
        <v>6.3860227443061056E-4</v>
      </c>
      <c r="AI94">
        <f>-'Future Returns'!Q94+Compare_IBIT_to_BTC!B93</f>
        <v>1.2383304096917971E-3</v>
      </c>
    </row>
    <row r="95" spans="1:35">
      <c r="A95" t="str">
        <f>bitcoin_futures!A99</f>
        <v>08.05.2024</v>
      </c>
      <c r="B95">
        <f>ROUND(bitcoin_futures!D99/bitcoin_futures!B99, 0)</f>
        <v>1760</v>
      </c>
      <c r="C95">
        <f t="shared" si="19"/>
        <v>1751</v>
      </c>
      <c r="D95">
        <f t="shared" si="19"/>
        <v>63176.079999999994</v>
      </c>
      <c r="E95">
        <f t="shared" si="19"/>
        <v>33982.5</v>
      </c>
      <c r="F95">
        <f>'Future Returns'!S95*F$4</f>
        <v>15841.25</v>
      </c>
      <c r="G95">
        <f t="shared" si="20"/>
        <v>5590</v>
      </c>
      <c r="H95">
        <f t="shared" si="21"/>
        <v>1</v>
      </c>
      <c r="L95">
        <f t="shared" si="15"/>
        <v>39472.5</v>
      </c>
      <c r="N95">
        <f t="shared" si="13"/>
        <v>0</v>
      </c>
      <c r="T95">
        <f t="shared" si="14"/>
        <v>39472.5</v>
      </c>
      <c r="W95">
        <f>(C95-C94)*bitcoin_futures!B99</f>
        <v>0</v>
      </c>
      <c r="X95">
        <f>C95*bitcoin_futures!B99</f>
        <v>61950.380000000005</v>
      </c>
      <c r="Y95">
        <f t="shared" si="22"/>
        <v>-963.04999999999563</v>
      </c>
      <c r="AA95">
        <f>-'Future CF'!Q95</f>
        <v>905</v>
      </c>
      <c r="AC95">
        <f t="shared" si="17"/>
        <v>101422.88</v>
      </c>
      <c r="AD95">
        <f t="shared" si="24"/>
        <v>-58.049999999995634</v>
      </c>
      <c r="AE95">
        <f t="shared" si="18"/>
        <v>905.00000000000728</v>
      </c>
      <c r="AF95">
        <f t="shared" si="23"/>
        <v>-5.7202865602429579E-4</v>
      </c>
      <c r="AG95">
        <f>AF95-(bitcoin_futures!S99/100/360)</f>
        <v>-7.2152865602429579E-4</v>
      </c>
      <c r="AI95">
        <f>-'Future Returns'!Q95+Compare_IBIT_to_BTC!B94</f>
        <v>-1.0252099256887835E-3</v>
      </c>
    </row>
    <row r="96" spans="1:35">
      <c r="A96" t="str">
        <f>bitcoin_futures!A100</f>
        <v>09.05.2024</v>
      </c>
      <c r="B96">
        <f>ROUND(bitcoin_futures!D100/bitcoin_futures!B100, 0)</f>
        <v>1752</v>
      </c>
      <c r="C96">
        <f t="shared" si="19"/>
        <v>1751</v>
      </c>
      <c r="D96">
        <f t="shared" si="19"/>
        <v>63176.079999999994</v>
      </c>
      <c r="E96">
        <f t="shared" si="19"/>
        <v>33982.5</v>
      </c>
      <c r="F96">
        <f>'Future Returns'!S96*F$4</f>
        <v>15615</v>
      </c>
      <c r="G96">
        <f t="shared" si="20"/>
        <v>5210</v>
      </c>
      <c r="H96">
        <f t="shared" si="21"/>
        <v>1</v>
      </c>
      <c r="L96">
        <f t="shared" si="15"/>
        <v>39092.5</v>
      </c>
      <c r="N96">
        <f t="shared" si="13"/>
        <v>0</v>
      </c>
      <c r="T96">
        <f t="shared" si="14"/>
        <v>39092.5</v>
      </c>
      <c r="W96">
        <f>(C96-C95)*bitcoin_futures!B100</f>
        <v>0</v>
      </c>
      <c r="X96">
        <f>C96*bitcoin_futures!B100</f>
        <v>62300.579999999994</v>
      </c>
      <c r="Y96">
        <f t="shared" si="22"/>
        <v>350.19999999998981</v>
      </c>
      <c r="AA96">
        <f>-'Future CF'!Q96</f>
        <v>-380</v>
      </c>
      <c r="AC96">
        <f t="shared" si="17"/>
        <v>101393.07999999999</v>
      </c>
      <c r="AD96">
        <f t="shared" si="24"/>
        <v>-29.800000000010186</v>
      </c>
      <c r="AE96">
        <f t="shared" si="18"/>
        <v>-380.00000000000728</v>
      </c>
      <c r="AF96">
        <f t="shared" si="23"/>
        <v>-2.9381930388892706E-4</v>
      </c>
      <c r="AG96">
        <f>AF96-(bitcoin_futures!S100/100/360)</f>
        <v>-4.430970816667048E-4</v>
      </c>
      <c r="AI96">
        <f>-'Future Returns'!Q96+Compare_IBIT_to_BTC!B95</f>
        <v>-4.3098244266959098E-4</v>
      </c>
    </row>
    <row r="97" spans="1:35">
      <c r="A97" t="str">
        <f>bitcoin_futures!A101</f>
        <v>10.05.2024</v>
      </c>
      <c r="B97">
        <f>ROUND(bitcoin_futures!D101/bitcoin_futures!B101, 0)</f>
        <v>1754</v>
      </c>
      <c r="C97">
        <f t="shared" si="19"/>
        <v>1751</v>
      </c>
      <c r="D97">
        <f t="shared" si="19"/>
        <v>63176.079999999994</v>
      </c>
      <c r="E97">
        <f t="shared" si="19"/>
        <v>33982.5</v>
      </c>
      <c r="F97">
        <f>'Future Returns'!S97*F$4</f>
        <v>15710</v>
      </c>
      <c r="G97">
        <f t="shared" si="20"/>
        <v>7100</v>
      </c>
      <c r="H97">
        <f t="shared" si="21"/>
        <v>1</v>
      </c>
      <c r="L97">
        <f t="shared" si="15"/>
        <v>40982.5</v>
      </c>
      <c r="N97">
        <f t="shared" si="13"/>
        <v>0</v>
      </c>
      <c r="T97">
        <f t="shared" si="14"/>
        <v>40982.5</v>
      </c>
      <c r="W97">
        <f>(C97-C96)*bitcoin_futures!B101</f>
        <v>0</v>
      </c>
      <c r="X97">
        <f>C97*bitcoin_futures!B101</f>
        <v>60549.579999999994</v>
      </c>
      <c r="Y97">
        <f t="shared" si="22"/>
        <v>-1751</v>
      </c>
      <c r="AA97">
        <f>-'Future CF'!Q97</f>
        <v>1890</v>
      </c>
      <c r="AC97">
        <f t="shared" si="17"/>
        <v>101532.07999999999</v>
      </c>
      <c r="AD97">
        <f t="shared" si="24"/>
        <v>139</v>
      </c>
      <c r="AE97">
        <f t="shared" si="18"/>
        <v>1890</v>
      </c>
      <c r="AF97">
        <f t="shared" si="23"/>
        <v>1.3709022351426747E-3</v>
      </c>
      <c r="AG97">
        <f>AF97-(bitcoin_futures!S101/100/360)</f>
        <v>1.2218189018093413E-3</v>
      </c>
      <c r="AI97">
        <f>-'Future Returns'!Q97+Compare_IBIT_to_BTC!B96</f>
        <v>1.9707071216673484E-3</v>
      </c>
    </row>
    <row r="98" spans="1:35">
      <c r="A98" t="str">
        <f>bitcoin_futures!A102</f>
        <v>13.05.2024</v>
      </c>
      <c r="B98">
        <f>ROUND(bitcoin_futures!D102/bitcoin_futures!B102, 0)</f>
        <v>1750</v>
      </c>
      <c r="C98">
        <f t="shared" si="19"/>
        <v>1751</v>
      </c>
      <c r="D98">
        <f t="shared" si="19"/>
        <v>63176.079999999994</v>
      </c>
      <c r="E98">
        <f t="shared" si="19"/>
        <v>33982.5</v>
      </c>
      <c r="F98">
        <f>'Future Returns'!S98*F$4</f>
        <v>15237.5</v>
      </c>
      <c r="G98">
        <f t="shared" si="20"/>
        <v>4570</v>
      </c>
      <c r="H98">
        <f t="shared" si="21"/>
        <v>1</v>
      </c>
      <c r="L98">
        <f>L97+AA98</f>
        <v>38452.5</v>
      </c>
      <c r="N98">
        <f t="shared" si="13"/>
        <v>0</v>
      </c>
      <c r="T98">
        <f t="shared" si="14"/>
        <v>38452.5</v>
      </c>
      <c r="W98">
        <f>(C98-C97)*bitcoin_futures!B102</f>
        <v>0</v>
      </c>
      <c r="X98">
        <f>C98*bitcoin_futures!B102</f>
        <v>63036</v>
      </c>
      <c r="Y98">
        <f t="shared" si="22"/>
        <v>2486.4200000000055</v>
      </c>
      <c r="AA98">
        <f>-'Future CF'!Q98</f>
        <v>-2530</v>
      </c>
      <c r="AC98">
        <f t="shared" si="17"/>
        <v>101488.5</v>
      </c>
      <c r="AD98">
        <f t="shared" si="24"/>
        <v>-43.57999999999447</v>
      </c>
      <c r="AE98">
        <f t="shared" si="18"/>
        <v>-2529.9999999999927</v>
      </c>
      <c r="AF98">
        <f t="shared" si="23"/>
        <v>-4.2922394577156773E-4</v>
      </c>
      <c r="AG98">
        <f>AF98-(bitcoin_futures!S102/100/360)</f>
        <v>-5.7864061243823441E-4</v>
      </c>
      <c r="AI98">
        <f>-'Future Returns'!Q98+Compare_IBIT_to_BTC!B97</f>
        <v>-4.4523500332829813E-4</v>
      </c>
    </row>
    <row r="99" spans="1:35">
      <c r="A99" t="str">
        <f>bitcoin_futures!A103</f>
        <v>14.05.2024</v>
      </c>
      <c r="B99">
        <f>ROUND(bitcoin_futures!D103/bitcoin_futures!B103, 0)</f>
        <v>1754</v>
      </c>
      <c r="C99">
        <f t="shared" si="19"/>
        <v>1751</v>
      </c>
      <c r="D99">
        <f t="shared" si="19"/>
        <v>63176.079999999994</v>
      </c>
      <c r="E99">
        <f t="shared" si="19"/>
        <v>33982.5</v>
      </c>
      <c r="F99">
        <f>'Future Returns'!S99*F$4</f>
        <v>15870</v>
      </c>
      <c r="G99">
        <f t="shared" si="20"/>
        <v>6215</v>
      </c>
      <c r="H99">
        <f t="shared" si="21"/>
        <v>1</v>
      </c>
      <c r="L99">
        <f t="shared" si="15"/>
        <v>40097.5</v>
      </c>
      <c r="N99">
        <f t="shared" si="13"/>
        <v>0</v>
      </c>
      <c r="T99">
        <f t="shared" si="14"/>
        <v>40097.5</v>
      </c>
      <c r="W99">
        <f>(C99-C98)*bitcoin_futures!B103</f>
        <v>0</v>
      </c>
      <c r="X99">
        <f>C99*bitcoin_futures!B103</f>
        <v>61407.57</v>
      </c>
      <c r="Y99">
        <f t="shared" si="22"/>
        <v>-1628.4300000000003</v>
      </c>
      <c r="AA99">
        <f>-'Future CF'!Q99</f>
        <v>1645</v>
      </c>
      <c r="AC99">
        <f t="shared" si="17"/>
        <v>101505.07</v>
      </c>
      <c r="AD99">
        <f t="shared" si="24"/>
        <v>16.569999999999709</v>
      </c>
      <c r="AE99">
        <f t="shared" si="18"/>
        <v>1645.0000000000073</v>
      </c>
      <c r="AF99">
        <f t="shared" si="23"/>
        <v>1.6326973006793586E-4</v>
      </c>
      <c r="AG99">
        <f>AF99-(bitcoin_futures!S103/100/360)</f>
        <v>1.4075285623491387E-5</v>
      </c>
      <c r="AI99">
        <f>-'Future Returns'!Q99+Compare_IBIT_to_BTC!B98</f>
        <v>8.0340264650289456E-5</v>
      </c>
    </row>
    <row r="100" spans="1:35" s="3" customFormat="1">
      <c r="A100" s="3" t="str">
        <f>bitcoin_futures!A104</f>
        <v>15.05.2024</v>
      </c>
      <c r="B100">
        <f>ROUND(bitcoin_futures!D104/bitcoin_futures!B104, 0)</f>
        <v>1750</v>
      </c>
      <c r="C100" s="3">
        <f>B100</f>
        <v>1750</v>
      </c>
      <c r="D100" s="3">
        <f>B100*bitcoin_futures!B104</f>
        <v>65922.5</v>
      </c>
      <c r="E100" s="3">
        <f>'Future Returns'!S100</f>
        <v>31162.5</v>
      </c>
      <c r="F100" s="3">
        <f>'Future Returns'!S100*F$4</f>
        <v>15581.25</v>
      </c>
      <c r="G100">
        <f t="shared" si="20"/>
        <v>1555</v>
      </c>
      <c r="H100">
        <f t="shared" si="21"/>
        <v>1</v>
      </c>
      <c r="L100">
        <f t="shared" si="15"/>
        <v>35437.5</v>
      </c>
      <c r="N100">
        <f t="shared" si="13"/>
        <v>0</v>
      </c>
      <c r="O100"/>
      <c r="P100"/>
      <c r="Q100"/>
      <c r="R100"/>
      <c r="S100"/>
      <c r="T100">
        <f t="shared" si="14"/>
        <v>35437.5</v>
      </c>
      <c r="U100"/>
      <c r="V100"/>
      <c r="W100">
        <f>(C100-C99)*bitcoin_futures!B104</f>
        <v>-37.67</v>
      </c>
      <c r="X100">
        <f>C100*bitcoin_futures!B104</f>
        <v>65922.5</v>
      </c>
      <c r="Y100">
        <f t="shared" si="22"/>
        <v>4552.6000000000004</v>
      </c>
      <c r="AA100">
        <f>-'Future CF'!Q100</f>
        <v>-4660</v>
      </c>
      <c r="AC100">
        <f t="shared" si="17"/>
        <v>101360</v>
      </c>
      <c r="AD100">
        <f t="shared" si="24"/>
        <v>-107.39999999999964</v>
      </c>
      <c r="AE100">
        <f t="shared" si="18"/>
        <v>-4697.6700000000073</v>
      </c>
      <c r="AF100">
        <f t="shared" si="23"/>
        <v>-1.0580752271783038E-3</v>
      </c>
      <c r="AG100">
        <f>AF100-(bitcoin_futures!S104/100/360)</f>
        <v>-1.2070474494005261E-3</v>
      </c>
      <c r="AI100">
        <f>-'Future Returns'!Q100+Compare_IBIT_to_BTC!B99</f>
        <v>-1.2244106780028435E-3</v>
      </c>
    </row>
    <row r="101" spans="1:35">
      <c r="A101" t="str">
        <f>bitcoin_futures!A105</f>
        <v>16.05.2024</v>
      </c>
      <c r="B101">
        <f>ROUND(bitcoin_futures!D105/bitcoin_futures!B105, 0)</f>
        <v>1758</v>
      </c>
      <c r="C101">
        <f t="shared" ref="C101:E121" si="25">C$100</f>
        <v>1750</v>
      </c>
      <c r="D101">
        <f t="shared" si="25"/>
        <v>65922.5</v>
      </c>
      <c r="E101">
        <f t="shared" si="25"/>
        <v>31162.5</v>
      </c>
      <c r="F101">
        <f>'Future Returns'!S101*F$4</f>
        <v>16757.5</v>
      </c>
      <c r="G101">
        <f t="shared" si="20"/>
        <v>2590</v>
      </c>
      <c r="H101">
        <f t="shared" si="21"/>
        <v>1</v>
      </c>
      <c r="L101">
        <f t="shared" si="15"/>
        <v>36472.5</v>
      </c>
      <c r="N101">
        <f t="shared" si="13"/>
        <v>0</v>
      </c>
      <c r="T101">
        <f t="shared" si="14"/>
        <v>36472.5</v>
      </c>
      <c r="W101">
        <f>(C101-C100)*bitcoin_futures!B105</f>
        <v>0</v>
      </c>
      <c r="X101">
        <f>C101*bitcoin_futures!B105</f>
        <v>65012.5</v>
      </c>
      <c r="Y101">
        <f t="shared" si="22"/>
        <v>-910</v>
      </c>
      <c r="AA101">
        <f>-'Future CF'!Q101</f>
        <v>1035</v>
      </c>
      <c r="AC101">
        <f t="shared" si="17"/>
        <v>101485</v>
      </c>
      <c r="AD101">
        <f t="shared" si="24"/>
        <v>125</v>
      </c>
      <c r="AE101">
        <f t="shared" si="18"/>
        <v>1035</v>
      </c>
      <c r="AF101">
        <f t="shared" si="23"/>
        <v>1.2332280978689819E-3</v>
      </c>
      <c r="AG101">
        <f>AF101-(bitcoin_futures!S105/100/360)</f>
        <v>1.0845614312023151E-3</v>
      </c>
      <c r="AI101">
        <f>-'Future Returns'!Q101+Compare_IBIT_to_BTC!B100</f>
        <v>1.6367592479758046E-3</v>
      </c>
    </row>
    <row r="102" spans="1:35">
      <c r="A102" t="str">
        <f>bitcoin_futures!A106</f>
        <v>17.05.2024</v>
      </c>
      <c r="B102">
        <f>ROUND(bitcoin_futures!D106/bitcoin_futures!B106, 0)</f>
        <v>1747</v>
      </c>
      <c r="C102">
        <f t="shared" si="25"/>
        <v>1750</v>
      </c>
      <c r="D102">
        <f t="shared" si="25"/>
        <v>65922.5</v>
      </c>
      <c r="E102">
        <f t="shared" si="25"/>
        <v>31162.5</v>
      </c>
      <c r="F102">
        <f>'Future Returns'!S102*F$4</f>
        <v>16498.75</v>
      </c>
      <c r="G102">
        <f t="shared" si="20"/>
        <v>670</v>
      </c>
      <c r="H102">
        <f t="shared" si="21"/>
        <v>1</v>
      </c>
      <c r="L102">
        <f t="shared" si="15"/>
        <v>34552.5</v>
      </c>
      <c r="N102">
        <f t="shared" si="13"/>
        <v>0</v>
      </c>
      <c r="T102">
        <f t="shared" si="14"/>
        <v>34552.5</v>
      </c>
      <c r="W102">
        <f>(C102-C101)*bitcoin_futures!B106</f>
        <v>0</v>
      </c>
      <c r="X102">
        <f>C102*bitcoin_futures!B106</f>
        <v>66990</v>
      </c>
      <c r="Y102">
        <f t="shared" si="22"/>
        <v>1977.5</v>
      </c>
      <c r="AA102">
        <f>-'Future CF'!Q102</f>
        <v>-1920</v>
      </c>
      <c r="AC102">
        <f t="shared" si="17"/>
        <v>101542.5</v>
      </c>
      <c r="AD102">
        <f t="shared" si="24"/>
        <v>57.5</v>
      </c>
      <c r="AE102">
        <f t="shared" si="18"/>
        <v>-1920</v>
      </c>
      <c r="AF102">
        <f t="shared" si="23"/>
        <v>5.6658619500418782E-4</v>
      </c>
      <c r="AG102">
        <f>AF102-(bitcoin_futures!S106/100/360)</f>
        <v>4.175028616708545E-4</v>
      </c>
      <c r="AI102">
        <f>-'Future Returns'!Q102+Compare_IBIT_to_BTC!B101</f>
        <v>1.3241143416285843E-3</v>
      </c>
    </row>
    <row r="103" spans="1:35">
      <c r="A103" t="str">
        <f>bitcoin_futures!A107</f>
        <v>20.05.2024</v>
      </c>
      <c r="B103">
        <f>ROUND(bitcoin_futures!D107/bitcoin_futures!B107, 0)</f>
        <v>1735</v>
      </c>
      <c r="C103">
        <f t="shared" si="25"/>
        <v>1750</v>
      </c>
      <c r="D103">
        <f t="shared" si="25"/>
        <v>65922.5</v>
      </c>
      <c r="E103">
        <f t="shared" si="25"/>
        <v>31162.5</v>
      </c>
      <c r="F103">
        <f>'Future Returns'!S103*F$4</f>
        <v>16978.75</v>
      </c>
      <c r="G103">
        <f t="shared" si="20"/>
        <v>-2410</v>
      </c>
      <c r="H103">
        <f t="shared" si="21"/>
        <v>1</v>
      </c>
      <c r="L103">
        <f>L102+AA103</f>
        <v>31472.5</v>
      </c>
      <c r="N103">
        <f t="shared" si="13"/>
        <v>0</v>
      </c>
      <c r="T103">
        <f t="shared" si="14"/>
        <v>31472.5</v>
      </c>
      <c r="W103">
        <f>(C103-C102)*bitcoin_futures!B107</f>
        <v>0</v>
      </c>
      <c r="X103">
        <f>C103*bitcoin_futures!B107</f>
        <v>69947.5</v>
      </c>
      <c r="Y103">
        <f t="shared" si="22"/>
        <v>2957.5</v>
      </c>
      <c r="AA103">
        <f>-'Future CF'!Q103</f>
        <v>-3080</v>
      </c>
      <c r="AC103">
        <f t="shared" si="17"/>
        <v>101420</v>
      </c>
      <c r="AD103">
        <f t="shared" si="24"/>
        <v>-122.5</v>
      </c>
      <c r="AE103">
        <f t="shared" si="18"/>
        <v>-3080</v>
      </c>
      <c r="AF103">
        <f t="shared" si="23"/>
        <v>-1.2063914124627619E-3</v>
      </c>
      <c r="AG103">
        <f>AF103-(bitcoin_futures!S107/100/360)</f>
        <v>-1.3556969680183174E-3</v>
      </c>
      <c r="AI103">
        <f>-'Future Returns'!Q103+Compare_IBIT_to_BTC!B102</f>
        <v>-1.2024257994754234E-3</v>
      </c>
    </row>
    <row r="104" spans="1:35">
      <c r="A104" t="str">
        <f>bitcoin_futures!A108</f>
        <v>21.05.2024</v>
      </c>
      <c r="B104">
        <f>ROUND(bitcoin_futures!D108/bitcoin_futures!B108, 0)</f>
        <v>1763</v>
      </c>
      <c r="C104">
        <f t="shared" si="25"/>
        <v>1750</v>
      </c>
      <c r="D104">
        <f t="shared" si="25"/>
        <v>65922.5</v>
      </c>
      <c r="E104">
        <f t="shared" si="25"/>
        <v>31162.5</v>
      </c>
      <c r="F104">
        <f>'Future Returns'!S104*F$4</f>
        <v>17748.75</v>
      </c>
      <c r="G104">
        <f t="shared" si="20"/>
        <v>-1475</v>
      </c>
      <c r="H104">
        <f t="shared" si="21"/>
        <v>1</v>
      </c>
      <c r="L104">
        <f t="shared" si="15"/>
        <v>32407.5</v>
      </c>
      <c r="N104">
        <f t="shared" si="13"/>
        <v>0</v>
      </c>
      <c r="T104">
        <f t="shared" si="14"/>
        <v>32407.5</v>
      </c>
      <c r="W104">
        <f>(C104-C103)*bitcoin_futures!B108</f>
        <v>0</v>
      </c>
      <c r="X104">
        <f>C104*bitcoin_futures!B108</f>
        <v>69072.5</v>
      </c>
      <c r="Y104">
        <f t="shared" si="22"/>
        <v>-875</v>
      </c>
      <c r="AA104">
        <f>-'Future CF'!Q104</f>
        <v>935</v>
      </c>
      <c r="AC104">
        <f t="shared" si="17"/>
        <v>101480</v>
      </c>
      <c r="AD104">
        <f t="shared" si="24"/>
        <v>60</v>
      </c>
      <c r="AE104">
        <f t="shared" si="18"/>
        <v>935</v>
      </c>
      <c r="AF104">
        <f t="shared" si="23"/>
        <v>5.9159929008085186E-4</v>
      </c>
      <c r="AG104">
        <f>AF104-(bitcoin_futures!S108/100/360)</f>
        <v>4.4243262341418517E-4</v>
      </c>
      <c r="AI104">
        <f>-'Future Returns'!Q104+Compare_IBIT_to_BTC!B103</f>
        <v>6.6055950865184267E-4</v>
      </c>
    </row>
    <row r="105" spans="1:35">
      <c r="A105" t="str">
        <f>bitcoin_futures!A109</f>
        <v>22.05.2024</v>
      </c>
      <c r="B105">
        <f>ROUND(bitcoin_futures!D109/bitcoin_futures!B109, 0)</f>
        <v>1753</v>
      </c>
      <c r="C105">
        <f t="shared" si="25"/>
        <v>1750</v>
      </c>
      <c r="D105">
        <f t="shared" si="25"/>
        <v>65922.5</v>
      </c>
      <c r="E105">
        <f t="shared" si="25"/>
        <v>31162.5</v>
      </c>
      <c r="F105">
        <f>'Future Returns'!S105*F$4</f>
        <v>17515</v>
      </c>
      <c r="G105">
        <f t="shared" si="20"/>
        <v>-1805</v>
      </c>
      <c r="H105">
        <f t="shared" si="21"/>
        <v>1</v>
      </c>
      <c r="L105">
        <f t="shared" si="15"/>
        <v>32077.5</v>
      </c>
      <c r="N105">
        <f t="shared" si="13"/>
        <v>0</v>
      </c>
      <c r="T105">
        <f t="shared" si="14"/>
        <v>32077.5</v>
      </c>
      <c r="W105">
        <f>(C105-C104)*bitcoin_futures!B109</f>
        <v>0</v>
      </c>
      <c r="X105">
        <f>C105*bitcoin_futures!B109</f>
        <v>69492.5</v>
      </c>
      <c r="Y105">
        <f t="shared" si="22"/>
        <v>420</v>
      </c>
      <c r="AA105">
        <f>-'Future CF'!Q105</f>
        <v>-330</v>
      </c>
      <c r="AC105">
        <f t="shared" si="17"/>
        <v>101570</v>
      </c>
      <c r="AD105">
        <f t="shared" si="24"/>
        <v>90</v>
      </c>
      <c r="AE105">
        <f t="shared" si="18"/>
        <v>-330</v>
      </c>
      <c r="AF105">
        <f t="shared" si="23"/>
        <v>8.868742609381159E-4</v>
      </c>
      <c r="AG105">
        <f>AF105-(bitcoin_futures!S109/100/360)</f>
        <v>7.3790203871589369E-4</v>
      </c>
      <c r="AI105">
        <f>-'Future Returns'!Q105+Compare_IBIT_to_BTC!B104</f>
        <v>1.370319161085402E-3</v>
      </c>
    </row>
    <row r="106" spans="1:35">
      <c r="A106" t="str">
        <f>bitcoin_futures!A110</f>
        <v>23.05.2024</v>
      </c>
      <c r="B106">
        <f>ROUND(bitcoin_futures!D110/bitcoin_futures!B110, 0)</f>
        <v>1760</v>
      </c>
      <c r="C106">
        <f t="shared" si="25"/>
        <v>1750</v>
      </c>
      <c r="D106">
        <f t="shared" si="25"/>
        <v>65922.5</v>
      </c>
      <c r="E106">
        <f t="shared" si="25"/>
        <v>31162.5</v>
      </c>
      <c r="F106">
        <f>'Future Returns'!S106*F$4</f>
        <v>17597.5</v>
      </c>
      <c r="G106">
        <f t="shared" si="20"/>
        <v>805</v>
      </c>
      <c r="H106">
        <f t="shared" si="21"/>
        <v>1</v>
      </c>
      <c r="L106">
        <f t="shared" si="15"/>
        <v>34687.5</v>
      </c>
      <c r="N106">
        <f t="shared" si="13"/>
        <v>0</v>
      </c>
      <c r="T106">
        <f t="shared" si="14"/>
        <v>34687.5</v>
      </c>
      <c r="W106">
        <f>(C106-C105)*bitcoin_futures!B110</f>
        <v>0</v>
      </c>
      <c r="X106">
        <f>C106*bitcoin_futures!B110</f>
        <v>66972.5</v>
      </c>
      <c r="Y106">
        <f t="shared" si="22"/>
        <v>-2520</v>
      </c>
      <c r="AA106">
        <f>-'Future CF'!Q106</f>
        <v>2610</v>
      </c>
      <c r="AC106">
        <f t="shared" si="17"/>
        <v>101660</v>
      </c>
      <c r="AD106">
        <f t="shared" si="24"/>
        <v>90</v>
      </c>
      <c r="AE106">
        <f t="shared" si="18"/>
        <v>2610</v>
      </c>
      <c r="AF106">
        <f t="shared" si="23"/>
        <v>8.860884119326573E-4</v>
      </c>
      <c r="AG106">
        <f>AF106-(bitcoin_futures!S110/100/360)</f>
        <v>7.3703285637710171E-4</v>
      </c>
      <c r="AI106">
        <f>-'Future Returns'!Q106+Compare_IBIT_to_BTC!B105</f>
        <v>8.1622448931775032E-4</v>
      </c>
    </row>
    <row r="107" spans="1:35">
      <c r="A107" t="str">
        <f>bitcoin_futures!A111</f>
        <v>24.05.2024</v>
      </c>
      <c r="B107">
        <f>ROUND(bitcoin_futures!D111/bitcoin_futures!B111, 0)</f>
        <v>1747</v>
      </c>
      <c r="C107">
        <f t="shared" si="25"/>
        <v>1750</v>
      </c>
      <c r="D107">
        <f t="shared" si="25"/>
        <v>65922.5</v>
      </c>
      <c r="E107">
        <f t="shared" si="25"/>
        <v>31162.5</v>
      </c>
      <c r="F107">
        <f>'Future Returns'!S107*F$4</f>
        <v>16945</v>
      </c>
      <c r="G107">
        <f t="shared" si="20"/>
        <v>-1480</v>
      </c>
      <c r="H107">
        <f t="shared" si="21"/>
        <v>1</v>
      </c>
      <c r="L107">
        <f t="shared" si="15"/>
        <v>32402.5</v>
      </c>
      <c r="N107">
        <f t="shared" si="13"/>
        <v>0</v>
      </c>
      <c r="T107">
        <f t="shared" si="14"/>
        <v>32402.5</v>
      </c>
      <c r="W107">
        <f>(C107-C106)*bitcoin_futures!B111</f>
        <v>0</v>
      </c>
      <c r="X107">
        <f>C107*bitcoin_futures!B111</f>
        <v>69055</v>
      </c>
      <c r="Y107">
        <f t="shared" si="22"/>
        <v>2082.5</v>
      </c>
      <c r="AA107">
        <f>-'Future CF'!Q107</f>
        <v>-2285</v>
      </c>
      <c r="AC107">
        <f t="shared" si="17"/>
        <v>101457.5</v>
      </c>
      <c r="AD107">
        <f t="shared" si="24"/>
        <v>-202.5</v>
      </c>
      <c r="AE107">
        <f t="shared" si="18"/>
        <v>-2285</v>
      </c>
      <c r="AF107">
        <f t="shared" si="23"/>
        <v>-1.9919338973047413E-3</v>
      </c>
      <c r="AG107">
        <f>AF107-(bitcoin_futures!S111/100/360)</f>
        <v>-2.1414338973047412E-3</v>
      </c>
      <c r="AI107">
        <f>-'Future Returns'!Q107+Compare_IBIT_to_BTC!B106</f>
        <v>-2.6171570775368434E-3</v>
      </c>
    </row>
    <row r="108" spans="1:35">
      <c r="A108" t="str">
        <f>bitcoin_futures!A112</f>
        <v>27.05.2024</v>
      </c>
      <c r="B108">
        <f>ROUND(bitcoin_futures!D112/bitcoin_futures!B112, 0)</f>
        <v>1767</v>
      </c>
      <c r="C108">
        <f t="shared" si="25"/>
        <v>1750</v>
      </c>
      <c r="D108">
        <f t="shared" si="25"/>
        <v>65922.5</v>
      </c>
      <c r="E108">
        <f t="shared" si="25"/>
        <v>31162.5</v>
      </c>
      <c r="F108">
        <f>'Future Returns'!S108*F$4</f>
        <v>17516.25</v>
      </c>
      <c r="G108">
        <f t="shared" si="20"/>
        <v>-1480</v>
      </c>
      <c r="H108">
        <f t="shared" si="21"/>
        <v>1</v>
      </c>
      <c r="L108">
        <f>L107+AA108</f>
        <v>32402.5</v>
      </c>
      <c r="N108">
        <f t="shared" si="13"/>
        <v>0</v>
      </c>
      <c r="T108">
        <f t="shared" si="14"/>
        <v>32402.5</v>
      </c>
      <c r="W108">
        <f>(C108-C107)*bitcoin_futures!B112</f>
        <v>0</v>
      </c>
      <c r="X108">
        <f>C108*bitcoin_futures!B112</f>
        <v>69055</v>
      </c>
      <c r="Y108">
        <f t="shared" si="22"/>
        <v>0</v>
      </c>
      <c r="AA108">
        <f>-'Future CF'!Q108</f>
        <v>0</v>
      </c>
      <c r="AC108">
        <f t="shared" si="17"/>
        <v>101457.5</v>
      </c>
      <c r="AD108">
        <f t="shared" si="24"/>
        <v>0</v>
      </c>
      <c r="AE108">
        <f t="shared" si="18"/>
        <v>0</v>
      </c>
      <c r="AF108">
        <f t="shared" si="23"/>
        <v>0</v>
      </c>
      <c r="AG108">
        <f>AF108-(bitcoin_futures!S112/100/360)</f>
        <v>-1.495E-4</v>
      </c>
      <c r="AI108">
        <f>-'Future Returns'!Q108+Compare_IBIT_to_BTC!B107</f>
        <v>0</v>
      </c>
    </row>
    <row r="109" spans="1:35">
      <c r="A109" t="str">
        <f>bitcoin_futures!A113</f>
        <v>28.05.2024</v>
      </c>
      <c r="B109">
        <f>ROUND(bitcoin_futures!D113/bitcoin_futures!B113, 0)</f>
        <v>1750</v>
      </c>
      <c r="C109">
        <f t="shared" si="25"/>
        <v>1750</v>
      </c>
      <c r="D109">
        <f t="shared" si="25"/>
        <v>65922.5</v>
      </c>
      <c r="E109">
        <f t="shared" si="25"/>
        <v>31162.5</v>
      </c>
      <c r="F109">
        <f>'Future Returns'!S109*F$4</f>
        <v>17516.25</v>
      </c>
      <c r="G109">
        <f t="shared" si="20"/>
        <v>-490</v>
      </c>
      <c r="H109">
        <f t="shared" si="21"/>
        <v>1</v>
      </c>
      <c r="L109">
        <f t="shared" si="15"/>
        <v>33392.5</v>
      </c>
      <c r="N109">
        <f t="shared" si="13"/>
        <v>0</v>
      </c>
      <c r="T109">
        <f t="shared" si="14"/>
        <v>33392.5</v>
      </c>
      <c r="W109">
        <f>(C109-C108)*bitcoin_futures!B113</f>
        <v>0</v>
      </c>
      <c r="X109">
        <f>C109*bitcoin_futures!B113</f>
        <v>68215</v>
      </c>
      <c r="Y109">
        <f t="shared" si="22"/>
        <v>-840</v>
      </c>
      <c r="AA109">
        <f>-'Future CF'!Q109</f>
        <v>990</v>
      </c>
      <c r="AC109">
        <f t="shared" si="17"/>
        <v>101607.5</v>
      </c>
      <c r="AD109">
        <f t="shared" si="24"/>
        <v>150</v>
      </c>
      <c r="AE109">
        <f t="shared" si="18"/>
        <v>990</v>
      </c>
      <c r="AF109">
        <f t="shared" si="23"/>
        <v>1.4784515683907054E-3</v>
      </c>
      <c r="AG109">
        <f>AF109-(bitcoin_futures!S113/100/360)</f>
        <v>1.3290349017240387E-3</v>
      </c>
      <c r="AI109">
        <f>-'Future Returns'!Q109+Compare_IBIT_to_BTC!B108</f>
        <v>1.9655197445539487E-3</v>
      </c>
    </row>
    <row r="110" spans="1:35">
      <c r="A110" t="str">
        <f>bitcoin_futures!A114</f>
        <v>29.05.2024</v>
      </c>
      <c r="B110">
        <f>ROUND(bitcoin_futures!D114/bitcoin_futures!B114, 0)</f>
        <v>1759</v>
      </c>
      <c r="C110">
        <f t="shared" si="25"/>
        <v>1750</v>
      </c>
      <c r="D110">
        <f t="shared" si="25"/>
        <v>65922.5</v>
      </c>
      <c r="E110">
        <f t="shared" si="25"/>
        <v>31162.5</v>
      </c>
      <c r="F110">
        <f>'Future Returns'!S110*F$4</f>
        <v>17268.75</v>
      </c>
      <c r="G110">
        <f t="shared" si="20"/>
        <v>805</v>
      </c>
      <c r="H110">
        <f t="shared" si="21"/>
        <v>1</v>
      </c>
      <c r="L110">
        <f t="shared" si="15"/>
        <v>34687.5</v>
      </c>
      <c r="N110">
        <f t="shared" si="13"/>
        <v>0</v>
      </c>
      <c r="T110">
        <f t="shared" si="14"/>
        <v>34687.5</v>
      </c>
      <c r="W110">
        <f>(C110-C109)*bitcoin_futures!B114</f>
        <v>0</v>
      </c>
      <c r="X110">
        <f>C110*bitcoin_futures!B114</f>
        <v>67060</v>
      </c>
      <c r="Y110">
        <f t="shared" si="22"/>
        <v>-1155</v>
      </c>
      <c r="AA110">
        <f>-'Future CF'!Q110</f>
        <v>1295</v>
      </c>
      <c r="AC110">
        <f t="shared" si="17"/>
        <v>101747.5</v>
      </c>
      <c r="AD110">
        <f t="shared" si="24"/>
        <v>140</v>
      </c>
      <c r="AE110">
        <f t="shared" si="18"/>
        <v>1295</v>
      </c>
      <c r="AF110">
        <f t="shared" si="23"/>
        <v>1.3778510444603007E-3</v>
      </c>
      <c r="AG110">
        <f>AF110-(bitcoin_futures!S114/100/360)</f>
        <v>1.2285177111269674E-3</v>
      </c>
      <c r="AI110">
        <f>-'Future Returns'!Q110+Compare_IBIT_to_BTC!B109</f>
        <v>1.8159780891191662E-3</v>
      </c>
    </row>
    <row r="111" spans="1:35">
      <c r="A111" t="str">
        <f>bitcoin_futures!A115</f>
        <v>30.05.2024</v>
      </c>
      <c r="B111">
        <f>ROUND(bitcoin_futures!D115/bitcoin_futures!B115, 0)</f>
        <v>1761</v>
      </c>
      <c r="C111">
        <f t="shared" si="25"/>
        <v>1750</v>
      </c>
      <c r="D111">
        <f t="shared" si="25"/>
        <v>65922.5</v>
      </c>
      <c r="E111">
        <f t="shared" si="25"/>
        <v>31162.5</v>
      </c>
      <c r="F111">
        <f>'Future Returns'!S111*F$4</f>
        <v>16945</v>
      </c>
      <c r="G111">
        <f t="shared" si="20"/>
        <v>-760</v>
      </c>
      <c r="H111">
        <f t="shared" si="21"/>
        <v>1</v>
      </c>
      <c r="L111">
        <f t="shared" si="15"/>
        <v>33122.5</v>
      </c>
      <c r="N111">
        <f t="shared" si="13"/>
        <v>0</v>
      </c>
      <c r="T111">
        <f t="shared" si="14"/>
        <v>33122.5</v>
      </c>
      <c r="W111">
        <f>(C111-C110)*bitcoin_futures!B115</f>
        <v>0</v>
      </c>
      <c r="X111">
        <f>C111*bitcoin_futures!B115</f>
        <v>68530</v>
      </c>
      <c r="Y111">
        <f t="shared" si="22"/>
        <v>1470</v>
      </c>
      <c r="AA111">
        <f>-'Future CF'!Q111</f>
        <v>-1565</v>
      </c>
      <c r="AC111">
        <f t="shared" si="17"/>
        <v>101652.5</v>
      </c>
      <c r="AD111">
        <f t="shared" si="24"/>
        <v>-95</v>
      </c>
      <c r="AE111">
        <f t="shared" si="18"/>
        <v>-1565</v>
      </c>
      <c r="AF111">
        <f t="shared" si="23"/>
        <v>-9.3368387429666581E-4</v>
      </c>
      <c r="AG111">
        <f>AF111-(bitcoin_futures!S115/100/360)</f>
        <v>-1.0831283187411104E-3</v>
      </c>
      <c r="AI111">
        <f>-'Future Returns'!Q111+Compare_IBIT_to_BTC!B110</f>
        <v>-1.1687388462366284E-3</v>
      </c>
    </row>
    <row r="112" spans="1:35">
      <c r="A112" t="str">
        <f>bitcoin_futures!A116</f>
        <v>31.05.2024</v>
      </c>
      <c r="B112">
        <f>ROUND(bitcoin_futures!D116/bitcoin_futures!B116, 0)</f>
        <v>1751</v>
      </c>
      <c r="C112">
        <f t="shared" si="25"/>
        <v>1750</v>
      </c>
      <c r="D112">
        <f t="shared" si="25"/>
        <v>65922.5</v>
      </c>
      <c r="E112">
        <f t="shared" si="25"/>
        <v>31162.5</v>
      </c>
      <c r="F112">
        <f>'Future Returns'!S112*F$4</f>
        <v>17336.25</v>
      </c>
      <c r="G112">
        <f t="shared" si="20"/>
        <v>550</v>
      </c>
      <c r="H112">
        <f t="shared" si="21"/>
        <v>1</v>
      </c>
      <c r="L112">
        <f t="shared" si="15"/>
        <v>34432.5</v>
      </c>
      <c r="N112">
        <f t="shared" si="13"/>
        <v>0</v>
      </c>
      <c r="T112">
        <f t="shared" si="14"/>
        <v>34432.5</v>
      </c>
      <c r="W112">
        <f>(C112-C111)*bitcoin_futures!B116</f>
        <v>0</v>
      </c>
      <c r="X112">
        <f>C112*bitcoin_futures!B116</f>
        <v>67462.5</v>
      </c>
      <c r="Y112">
        <f t="shared" si="22"/>
        <v>-1067.5</v>
      </c>
      <c r="AA112">
        <f>-'Future CF'!Q112</f>
        <v>1310</v>
      </c>
      <c r="AC112">
        <f t="shared" si="17"/>
        <v>101895</v>
      </c>
      <c r="AD112">
        <f t="shared" si="24"/>
        <v>242.5</v>
      </c>
      <c r="AE112">
        <f t="shared" si="18"/>
        <v>1310</v>
      </c>
      <c r="AF112">
        <f t="shared" si="23"/>
        <v>2.3855783182902537E-3</v>
      </c>
      <c r="AG112">
        <f>AF112-(bitcoin_futures!S116/100/360)</f>
        <v>2.2366616516235872E-3</v>
      </c>
      <c r="AI112">
        <f>-'Future Returns'!Q112+Compare_IBIT_to_BTC!B111</f>
        <v>3.3139324767408225E-3</v>
      </c>
    </row>
    <row r="113" spans="1:35">
      <c r="A113" t="str">
        <f>bitcoin_futures!A117</f>
        <v>03.06.2024</v>
      </c>
      <c r="B113">
        <f>ROUND(bitcoin_futures!D117/bitcoin_futures!B117, 0)</f>
        <v>1752</v>
      </c>
      <c r="C113">
        <f t="shared" si="25"/>
        <v>1750</v>
      </c>
      <c r="D113">
        <f t="shared" si="25"/>
        <v>65922.5</v>
      </c>
      <c r="E113">
        <f t="shared" si="25"/>
        <v>31162.5</v>
      </c>
      <c r="F113">
        <f>'Future Returns'!S113*F$4</f>
        <v>17008.75</v>
      </c>
      <c r="G113">
        <f t="shared" si="20"/>
        <v>-1075</v>
      </c>
      <c r="H113">
        <f t="shared" si="21"/>
        <v>1</v>
      </c>
      <c r="L113">
        <f>L112+AA113</f>
        <v>32807.5</v>
      </c>
      <c r="N113">
        <f t="shared" ref="N113:N176" si="26">IF(L113&lt;F113,1,0)</f>
        <v>0</v>
      </c>
      <c r="T113">
        <f t="shared" ref="T113:T176" si="27">L113</f>
        <v>32807.5</v>
      </c>
      <c r="W113">
        <f>(C113-C112)*bitcoin_futures!B117</f>
        <v>0</v>
      </c>
      <c r="X113">
        <f>C113*bitcoin_futures!B117</f>
        <v>69020</v>
      </c>
      <c r="Y113">
        <f t="shared" si="22"/>
        <v>1557.5</v>
      </c>
      <c r="AA113">
        <f>-'Future CF'!Q113</f>
        <v>-1625</v>
      </c>
      <c r="AC113">
        <f t="shared" si="17"/>
        <v>101827.5</v>
      </c>
      <c r="AD113">
        <f t="shared" si="24"/>
        <v>-67.5</v>
      </c>
      <c r="AE113">
        <f t="shared" si="18"/>
        <v>-1625</v>
      </c>
      <c r="AF113">
        <f t="shared" si="23"/>
        <v>-6.6244663624319151E-4</v>
      </c>
      <c r="AG113">
        <f>AF113-(bitcoin_futures!S117/100/360)</f>
        <v>-8.116133029098582E-4</v>
      </c>
      <c r="AI113">
        <f>-'Future Returns'!Q113+Compare_IBIT_to_BTC!B112</f>
        <v>-7.9786506468354154E-4</v>
      </c>
    </row>
    <row r="114" spans="1:35">
      <c r="A114" t="str">
        <f>bitcoin_futures!A118</f>
        <v>04.06.2024</v>
      </c>
      <c r="B114">
        <f>ROUND(bitcoin_futures!D118/bitcoin_futures!B118, 0)</f>
        <v>1754</v>
      </c>
      <c r="C114">
        <f t="shared" si="25"/>
        <v>1750</v>
      </c>
      <c r="D114">
        <f t="shared" si="25"/>
        <v>65922.5</v>
      </c>
      <c r="E114">
        <f t="shared" si="25"/>
        <v>31162.5</v>
      </c>
      <c r="F114">
        <f>'Future Returns'!S114*F$4</f>
        <v>17415</v>
      </c>
      <c r="G114">
        <f t="shared" si="20"/>
        <v>-2500</v>
      </c>
      <c r="H114">
        <f t="shared" si="21"/>
        <v>1</v>
      </c>
      <c r="L114">
        <f t="shared" ref="L114" si="28">L113+AA114</f>
        <v>31382.5</v>
      </c>
      <c r="N114">
        <f t="shared" si="26"/>
        <v>0</v>
      </c>
      <c r="T114">
        <f t="shared" si="27"/>
        <v>31382.5</v>
      </c>
      <c r="W114">
        <f>(C114-C113)*bitcoin_futures!B118</f>
        <v>0</v>
      </c>
      <c r="X114">
        <f>C114*bitcoin_futures!B118</f>
        <v>70297.5</v>
      </c>
      <c r="Y114">
        <f t="shared" si="22"/>
        <v>1277.5</v>
      </c>
      <c r="AA114">
        <f>-'Future CF'!Q114</f>
        <v>-1425</v>
      </c>
      <c r="AC114">
        <f t="shared" si="17"/>
        <v>101680</v>
      </c>
      <c r="AD114">
        <f t="shared" si="24"/>
        <v>-147.5</v>
      </c>
      <c r="AE114">
        <f t="shared" si="18"/>
        <v>-1425</v>
      </c>
      <c r="AF114">
        <f t="shared" si="23"/>
        <v>-1.4485281480935896E-3</v>
      </c>
      <c r="AG114">
        <f>AF114-(bitcoin_futures!S118/100/360)</f>
        <v>-1.5976948147602562E-3</v>
      </c>
      <c r="AI114">
        <f>-'Future Returns'!Q114+Compare_IBIT_to_BTC!B113</f>
        <v>-1.9473752255957932E-3</v>
      </c>
    </row>
    <row r="115" spans="1:35">
      <c r="A115" t="str">
        <f>bitcoin_futures!A119</f>
        <v>05.06.2024</v>
      </c>
      <c r="B115">
        <f>ROUND(bitcoin_futures!D119/bitcoin_futures!B119, 0)</f>
        <v>1748</v>
      </c>
      <c r="C115">
        <f t="shared" si="25"/>
        <v>1750</v>
      </c>
      <c r="D115">
        <f t="shared" si="25"/>
        <v>65922.5</v>
      </c>
      <c r="E115">
        <f t="shared" si="25"/>
        <v>31162.5</v>
      </c>
      <c r="F115">
        <f>'Future Returns'!S115*F$4</f>
        <v>17771.25</v>
      </c>
      <c r="G115">
        <f t="shared" si="20"/>
        <v>-3305</v>
      </c>
      <c r="H115">
        <f t="shared" si="21"/>
        <v>1</v>
      </c>
      <c r="L115">
        <f>L114+AA115</f>
        <v>30577.5</v>
      </c>
      <c r="N115">
        <f t="shared" si="26"/>
        <v>0</v>
      </c>
      <c r="T115">
        <f t="shared" si="27"/>
        <v>30577.5</v>
      </c>
      <c r="W115">
        <f>(C115-C114)*bitcoin_futures!B119</f>
        <v>0</v>
      </c>
      <c r="X115">
        <f>C115*bitcoin_futures!B119</f>
        <v>71172.5</v>
      </c>
      <c r="Y115">
        <f t="shared" si="22"/>
        <v>875</v>
      </c>
      <c r="AA115">
        <f>-'Future CF'!Q115</f>
        <v>-805</v>
      </c>
      <c r="AC115">
        <f t="shared" si="17"/>
        <v>101750</v>
      </c>
      <c r="AD115">
        <f t="shared" si="24"/>
        <v>70</v>
      </c>
      <c r="AE115">
        <f t="shared" si="18"/>
        <v>-805</v>
      </c>
      <c r="AF115">
        <f t="shared" si="23"/>
        <v>6.8843430369787569E-4</v>
      </c>
      <c r="AG115">
        <f>AF115-(bitcoin_futures!S119/100/360)</f>
        <v>5.3935097036454237E-4</v>
      </c>
      <c r="AI115">
        <f>-'Future Returns'!Q115+Compare_IBIT_to_BTC!B114</f>
        <v>1.1226291216539456E-3</v>
      </c>
    </row>
    <row r="116" spans="1:35">
      <c r="A116" t="str">
        <f>bitcoin_futures!A120</f>
        <v>06.06.2024</v>
      </c>
      <c r="B116">
        <f>ROUND(bitcoin_futures!D120/bitcoin_futures!B120, 0)</f>
        <v>1763</v>
      </c>
      <c r="C116">
        <f t="shared" si="25"/>
        <v>1750</v>
      </c>
      <c r="D116">
        <f t="shared" si="25"/>
        <v>65922.5</v>
      </c>
      <c r="E116">
        <f t="shared" si="25"/>
        <v>31162.5</v>
      </c>
      <c r="F116">
        <f>'Future Returns'!S116*F$4</f>
        <v>17972.5</v>
      </c>
      <c r="G116">
        <f t="shared" si="20"/>
        <v>-2375</v>
      </c>
      <c r="H116">
        <f t="shared" si="21"/>
        <v>1</v>
      </c>
      <c r="L116">
        <f t="shared" ref="L116:L129" si="29">L115+AA116</f>
        <v>31507.5</v>
      </c>
      <c r="N116">
        <f t="shared" si="26"/>
        <v>0</v>
      </c>
      <c r="T116">
        <f t="shared" si="27"/>
        <v>31507.5</v>
      </c>
      <c r="W116">
        <f>(C116-C115)*bitcoin_futures!B120</f>
        <v>0</v>
      </c>
      <c r="X116">
        <f>C116*bitcoin_futures!B120</f>
        <v>70280</v>
      </c>
      <c r="Y116">
        <f t="shared" si="22"/>
        <v>-892.5</v>
      </c>
      <c r="AA116">
        <f>-'Future CF'!Q116</f>
        <v>930</v>
      </c>
      <c r="AC116">
        <f t="shared" si="17"/>
        <v>101787.5</v>
      </c>
      <c r="AD116">
        <f t="shared" si="24"/>
        <v>37.5</v>
      </c>
      <c r="AE116">
        <f t="shared" si="18"/>
        <v>930</v>
      </c>
      <c r="AF116">
        <f t="shared" si="23"/>
        <v>3.6855036855036854E-4</v>
      </c>
      <c r="AG116">
        <f>AF116-(bitcoin_futures!S120/100/360)</f>
        <v>2.1982814632814631E-4</v>
      </c>
      <c r="AI116">
        <f>-'Future Returns'!Q116+Compare_IBIT_to_BTC!B115</f>
        <v>3.9647491661684228E-4</v>
      </c>
    </row>
    <row r="117" spans="1:35">
      <c r="A117" t="str">
        <f>bitcoin_futures!A121</f>
        <v>07.06.2024</v>
      </c>
      <c r="B117">
        <f>ROUND(bitcoin_futures!D121/bitcoin_futures!B121, 0)</f>
        <v>1752</v>
      </c>
      <c r="C117">
        <f t="shared" si="25"/>
        <v>1750</v>
      </c>
      <c r="D117">
        <f t="shared" si="25"/>
        <v>65922.5</v>
      </c>
      <c r="E117">
        <f t="shared" si="25"/>
        <v>31162.5</v>
      </c>
      <c r="F117">
        <f>'Future Returns'!S117*F$4</f>
        <v>17740</v>
      </c>
      <c r="G117">
        <f t="shared" si="20"/>
        <v>-1170</v>
      </c>
      <c r="H117">
        <f t="shared" si="21"/>
        <v>1</v>
      </c>
      <c r="L117">
        <f t="shared" si="29"/>
        <v>32712.5</v>
      </c>
      <c r="N117">
        <f t="shared" si="26"/>
        <v>0</v>
      </c>
      <c r="T117">
        <f t="shared" si="27"/>
        <v>32712.5</v>
      </c>
      <c r="W117">
        <f>(C117-C116)*bitcoin_futures!B121</f>
        <v>0</v>
      </c>
      <c r="X117">
        <f>C117*bitcoin_futures!B121</f>
        <v>68985</v>
      </c>
      <c r="Y117">
        <f t="shared" si="22"/>
        <v>-1295</v>
      </c>
      <c r="AA117">
        <f>-'Future CF'!Q117</f>
        <v>1205</v>
      </c>
      <c r="AC117">
        <f t="shared" si="17"/>
        <v>101697.5</v>
      </c>
      <c r="AD117">
        <f t="shared" si="24"/>
        <v>-90</v>
      </c>
      <c r="AE117">
        <f t="shared" si="18"/>
        <v>1205</v>
      </c>
      <c r="AF117">
        <f t="shared" si="23"/>
        <v>-8.841950141225593E-4</v>
      </c>
      <c r="AG117">
        <f>AF117-(bitcoin_futures!S121/100/360)</f>
        <v>-1.0327505696781148E-3</v>
      </c>
      <c r="AI117">
        <f>-'Future Returns'!Q117+Compare_IBIT_to_BTC!B116</f>
        <v>-1.4448968500292911E-3</v>
      </c>
    </row>
    <row r="118" spans="1:35">
      <c r="A118" t="str">
        <f>bitcoin_futures!A122</f>
        <v>10.06.2024</v>
      </c>
      <c r="B118">
        <f>ROUND(bitcoin_futures!D122/bitcoin_futures!B122, 0)</f>
        <v>1759</v>
      </c>
      <c r="C118">
        <f t="shared" si="25"/>
        <v>1750</v>
      </c>
      <c r="D118">
        <f t="shared" si="25"/>
        <v>65922.5</v>
      </c>
      <c r="E118">
        <f t="shared" si="25"/>
        <v>31162.5</v>
      </c>
      <c r="F118">
        <f>'Future Returns'!S118*F$4</f>
        <v>17438.75</v>
      </c>
      <c r="G118">
        <f t="shared" si="20"/>
        <v>-1290</v>
      </c>
      <c r="H118">
        <f t="shared" si="21"/>
        <v>1</v>
      </c>
      <c r="L118">
        <f t="shared" si="29"/>
        <v>32592.5</v>
      </c>
      <c r="N118">
        <f t="shared" si="26"/>
        <v>0</v>
      </c>
      <c r="T118">
        <f t="shared" si="27"/>
        <v>32592.5</v>
      </c>
      <c r="W118">
        <f>(C118-C117)*bitcoin_futures!B122</f>
        <v>0</v>
      </c>
      <c r="X118">
        <f>C118*bitcoin_futures!B122</f>
        <v>69282.5</v>
      </c>
      <c r="Y118">
        <f t="shared" si="22"/>
        <v>297.5</v>
      </c>
      <c r="AA118">
        <f>-'Future CF'!Q118</f>
        <v>-120</v>
      </c>
      <c r="AC118">
        <f t="shared" si="17"/>
        <v>101875</v>
      </c>
      <c r="AD118">
        <f t="shared" si="24"/>
        <v>177.5</v>
      </c>
      <c r="AE118">
        <f t="shared" si="18"/>
        <v>-120</v>
      </c>
      <c r="AF118">
        <f t="shared" si="23"/>
        <v>1.7453723051205781E-3</v>
      </c>
      <c r="AG118">
        <f>AF118-(bitcoin_futures!S122/100/360)</f>
        <v>1.5965389717872449E-3</v>
      </c>
      <c r="AI118">
        <f>-'Future Returns'!Q118+Compare_IBIT_to_BTC!B117</f>
        <v>2.5922249217481593E-3</v>
      </c>
    </row>
    <row r="119" spans="1:35">
      <c r="A119" t="str">
        <f>bitcoin_futures!A123</f>
        <v>11.06.2024</v>
      </c>
      <c r="B119">
        <f>ROUND(bitcoin_futures!D123/bitcoin_futures!B123, 0)</f>
        <v>1750</v>
      </c>
      <c r="C119">
        <f t="shared" si="25"/>
        <v>1750</v>
      </c>
      <c r="D119">
        <f t="shared" si="25"/>
        <v>65922.5</v>
      </c>
      <c r="E119">
        <f t="shared" si="25"/>
        <v>31162.5</v>
      </c>
      <c r="F119">
        <f>'Future Returns'!S119*F$4</f>
        <v>17468.75</v>
      </c>
      <c r="G119">
        <f t="shared" si="20"/>
        <v>850</v>
      </c>
      <c r="H119">
        <f t="shared" si="21"/>
        <v>1</v>
      </c>
      <c r="L119">
        <f t="shared" si="29"/>
        <v>34732.5</v>
      </c>
      <c r="N119">
        <f t="shared" si="26"/>
        <v>0</v>
      </c>
      <c r="T119">
        <f t="shared" si="27"/>
        <v>34732.5</v>
      </c>
      <c r="W119">
        <f>(C119-C118)*bitcoin_futures!B123</f>
        <v>0</v>
      </c>
      <c r="X119">
        <f>C119*bitcoin_futures!B123</f>
        <v>67252.5</v>
      </c>
      <c r="Y119">
        <f t="shared" si="22"/>
        <v>-2030</v>
      </c>
      <c r="AA119">
        <f>-'Future CF'!Q119</f>
        <v>2140</v>
      </c>
      <c r="AC119">
        <f t="shared" si="17"/>
        <v>101985</v>
      </c>
      <c r="AD119">
        <f t="shared" si="24"/>
        <v>110</v>
      </c>
      <c r="AE119">
        <f t="shared" si="18"/>
        <v>2140</v>
      </c>
      <c r="AF119">
        <f t="shared" si="23"/>
        <v>1.0797546012269938E-3</v>
      </c>
      <c r="AG119">
        <f>AF119-(bitcoin_futures!S123/100/360)</f>
        <v>9.3128237900477165E-4</v>
      </c>
      <c r="AI119">
        <f>-'Future Returns'!Q119+Compare_IBIT_to_BTC!B118</f>
        <v>1.3257897022295149E-3</v>
      </c>
    </row>
    <row r="120" spans="1:35">
      <c r="A120" t="str">
        <f>bitcoin_futures!A124</f>
        <v>12.06.2024</v>
      </c>
      <c r="B120">
        <f>ROUND(bitcoin_futures!D124/bitcoin_futures!B124, 0)</f>
        <v>1779</v>
      </c>
      <c r="C120">
        <f t="shared" si="25"/>
        <v>1750</v>
      </c>
      <c r="D120">
        <f t="shared" si="25"/>
        <v>65922.5</v>
      </c>
      <c r="E120">
        <f t="shared" si="25"/>
        <v>31162.5</v>
      </c>
      <c r="F120">
        <f>'Future Returns'!S120*F$4</f>
        <v>16933.75</v>
      </c>
      <c r="G120">
        <f t="shared" si="20"/>
        <v>710</v>
      </c>
      <c r="H120">
        <f t="shared" si="21"/>
        <v>1</v>
      </c>
      <c r="L120">
        <f>L119+AA120</f>
        <v>34592.5</v>
      </c>
      <c r="N120">
        <f t="shared" si="26"/>
        <v>0</v>
      </c>
      <c r="T120">
        <f t="shared" si="27"/>
        <v>34592.5</v>
      </c>
      <c r="W120">
        <f>(C120-C119)*bitcoin_futures!B124</f>
        <v>0</v>
      </c>
      <c r="X120">
        <f>C120*bitcoin_futures!B124</f>
        <v>67287.5</v>
      </c>
      <c r="Y120">
        <f t="shared" si="22"/>
        <v>35</v>
      </c>
      <c r="AA120">
        <f>-'Future CF'!Q120</f>
        <v>-140</v>
      </c>
      <c r="AC120">
        <f t="shared" si="17"/>
        <v>101880</v>
      </c>
      <c r="AD120">
        <f t="shared" si="24"/>
        <v>-105</v>
      </c>
      <c r="AE120">
        <f t="shared" si="18"/>
        <v>-140</v>
      </c>
      <c r="AF120">
        <f t="shared" si="23"/>
        <v>-1.0295631710545668E-3</v>
      </c>
      <c r="AG120">
        <f>AF120-(bitcoin_futures!S124/100/360)</f>
        <v>-1.1780631710545668E-3</v>
      </c>
      <c r="AI120">
        <f>-'Future Returns'!Q120+Compare_IBIT_to_BTC!B119</f>
        <v>-1.5464515256979536E-3</v>
      </c>
    </row>
    <row r="121" spans="1:35">
      <c r="A121" t="str">
        <f>bitcoin_futures!A125</f>
        <v>13.06.2024</v>
      </c>
      <c r="B121">
        <f>ROUND(bitcoin_futures!D125/bitcoin_futures!B125, 0)</f>
        <v>1760</v>
      </c>
      <c r="C121">
        <f t="shared" si="25"/>
        <v>1750</v>
      </c>
      <c r="D121">
        <f t="shared" si="25"/>
        <v>65922.5</v>
      </c>
      <c r="E121">
        <f t="shared" si="25"/>
        <v>31162.5</v>
      </c>
      <c r="F121">
        <f>'Future Returns'!S121*F$4</f>
        <v>16968.75</v>
      </c>
      <c r="G121">
        <f t="shared" si="20"/>
        <v>1725</v>
      </c>
      <c r="H121">
        <f t="shared" si="21"/>
        <v>1</v>
      </c>
      <c r="L121">
        <f t="shared" si="29"/>
        <v>35607.5</v>
      </c>
      <c r="N121">
        <f t="shared" si="26"/>
        <v>0</v>
      </c>
      <c r="T121">
        <f t="shared" si="27"/>
        <v>35607.5</v>
      </c>
      <c r="W121">
        <f>(C121-C120)*bitcoin_futures!B125</f>
        <v>0</v>
      </c>
      <c r="X121">
        <f>C121*bitcoin_futures!B125</f>
        <v>66325</v>
      </c>
      <c r="Y121">
        <f t="shared" si="22"/>
        <v>-962.5</v>
      </c>
      <c r="AA121">
        <f>-'Future CF'!Q121</f>
        <v>1015</v>
      </c>
      <c r="AC121">
        <f t="shared" si="17"/>
        <v>101932.5</v>
      </c>
      <c r="AD121">
        <f t="shared" si="24"/>
        <v>52.5</v>
      </c>
      <c r="AE121">
        <f t="shared" si="18"/>
        <v>1015</v>
      </c>
      <c r="AF121">
        <f t="shared" si="23"/>
        <v>5.1531213191990575E-4</v>
      </c>
      <c r="AG121">
        <f>AF121-(bitcoin_futures!S125/100/360)</f>
        <v>3.6739546525323911E-4</v>
      </c>
      <c r="AI121">
        <f>-'Future Returns'!Q121+Compare_IBIT_to_BTC!B120</f>
        <v>6.4966819695989886E-4</v>
      </c>
    </row>
    <row r="122" spans="1:35" s="3" customFormat="1">
      <c r="A122" s="3" t="str">
        <f>bitcoin_futures!A126</f>
        <v>14.06.2024</v>
      </c>
      <c r="B122">
        <f>ROUND(bitcoin_futures!D126/bitcoin_futures!B126, 0)</f>
        <v>1754</v>
      </c>
      <c r="C122" s="3">
        <f>B122</f>
        <v>1754</v>
      </c>
      <c r="D122" s="3">
        <f>B122*bitcoin_futures!B126</f>
        <v>65424.2</v>
      </c>
      <c r="E122" s="3">
        <f>'Future Returns'!S122</f>
        <v>33700</v>
      </c>
      <c r="F122" s="3">
        <f>'Future Returns'!S122*F$4</f>
        <v>16850</v>
      </c>
      <c r="G122">
        <f t="shared" si="20"/>
        <v>2945</v>
      </c>
      <c r="H122">
        <f t="shared" si="21"/>
        <v>1</v>
      </c>
      <c r="L122">
        <f t="shared" si="29"/>
        <v>36827.5</v>
      </c>
      <c r="N122">
        <f t="shared" si="26"/>
        <v>0</v>
      </c>
      <c r="O122"/>
      <c r="P122"/>
      <c r="Q122"/>
      <c r="R122"/>
      <c r="S122"/>
      <c r="T122">
        <f t="shared" si="27"/>
        <v>36827.5</v>
      </c>
      <c r="U122"/>
      <c r="V122"/>
      <c r="W122">
        <f>(C122-C121)*bitcoin_futures!B126</f>
        <v>149.19999999999999</v>
      </c>
      <c r="X122">
        <f>C122*bitcoin_futures!B126</f>
        <v>65424.2</v>
      </c>
      <c r="Y122">
        <f t="shared" si="22"/>
        <v>-1050.000000000003</v>
      </c>
      <c r="AA122">
        <f>-'Future CF'!Q122</f>
        <v>1220</v>
      </c>
      <c r="AC122">
        <f t="shared" si="17"/>
        <v>102251.7</v>
      </c>
      <c r="AD122">
        <f t="shared" si="24"/>
        <v>169.99999999999704</v>
      </c>
      <c r="AE122">
        <f t="shared" si="18"/>
        <v>1369.2</v>
      </c>
      <c r="AF122">
        <f t="shared" si="23"/>
        <v>1.6677703382139851E-3</v>
      </c>
      <c r="AG122">
        <f>AF122-(bitcoin_futures!S126/100/360)</f>
        <v>1.5194370048806517E-3</v>
      </c>
      <c r="AI122">
        <f>-'Future Returns'!Q122+Compare_IBIT_to_BTC!B121</f>
        <v>2.4159488933280411E-3</v>
      </c>
    </row>
    <row r="123" spans="1:35">
      <c r="A123" t="str">
        <f>bitcoin_futures!A127</f>
        <v>17.06.2024</v>
      </c>
      <c r="B123">
        <f>ROUND(bitcoin_futures!D127/bitcoin_futures!B127, 0)</f>
        <v>1758</v>
      </c>
      <c r="C123">
        <f t="shared" ref="C123:E142" si="30">C$122</f>
        <v>1754</v>
      </c>
      <c r="D123">
        <f t="shared" si="30"/>
        <v>65424.2</v>
      </c>
      <c r="E123">
        <f t="shared" si="30"/>
        <v>33700</v>
      </c>
      <c r="F123">
        <f>'Future Returns'!S123*F$4</f>
        <v>16547.5</v>
      </c>
      <c r="G123">
        <f t="shared" si="20"/>
        <v>1675</v>
      </c>
      <c r="H123">
        <f t="shared" si="21"/>
        <v>1</v>
      </c>
      <c r="L123">
        <f t="shared" si="29"/>
        <v>35557.5</v>
      </c>
      <c r="N123">
        <f t="shared" si="26"/>
        <v>0</v>
      </c>
      <c r="T123">
        <f t="shared" si="27"/>
        <v>35557.5</v>
      </c>
      <c r="W123">
        <f>(C123-C122)*bitcoin_futures!B127</f>
        <v>0</v>
      </c>
      <c r="X123">
        <f>C123*bitcoin_futures!B127</f>
        <v>66616.92</v>
      </c>
      <c r="Y123">
        <f t="shared" si="22"/>
        <v>1192.7200000000012</v>
      </c>
      <c r="AA123">
        <f>-'Future CF'!Q123</f>
        <v>-1270</v>
      </c>
      <c r="AC123">
        <f t="shared" si="17"/>
        <v>102174.42</v>
      </c>
      <c r="AD123">
        <f t="shared" si="24"/>
        <v>-77.279999999998836</v>
      </c>
      <c r="AE123">
        <f t="shared" si="18"/>
        <v>-1270</v>
      </c>
      <c r="AF123">
        <f t="shared" si="23"/>
        <v>-7.5578205545725737E-4</v>
      </c>
      <c r="AG123">
        <f>AF123-(bitcoin_futures!S127/100/360)</f>
        <v>-9.0403205545725742E-4</v>
      </c>
      <c r="AI123">
        <f>-'Future Returns'!Q123+Compare_IBIT_to_BTC!B122</f>
        <v>-9.5662539435786842E-4</v>
      </c>
    </row>
    <row r="124" spans="1:35">
      <c r="A124" t="str">
        <f>bitcoin_futures!A128</f>
        <v>18.06.2024</v>
      </c>
      <c r="B124">
        <f>ROUND(bitcoin_futures!D128/bitcoin_futures!B128, 0)</f>
        <v>1758</v>
      </c>
      <c r="C124">
        <f t="shared" si="30"/>
        <v>1754</v>
      </c>
      <c r="D124">
        <f t="shared" si="30"/>
        <v>65424.2</v>
      </c>
      <c r="E124">
        <f t="shared" si="30"/>
        <v>33700</v>
      </c>
      <c r="F124">
        <f>'Future Returns'!S124*F$4</f>
        <v>16865</v>
      </c>
      <c r="G124">
        <f t="shared" si="20"/>
        <v>4080</v>
      </c>
      <c r="H124">
        <f t="shared" si="21"/>
        <v>1</v>
      </c>
      <c r="L124">
        <f t="shared" si="29"/>
        <v>37962.5</v>
      </c>
      <c r="N124">
        <f t="shared" si="26"/>
        <v>0</v>
      </c>
      <c r="T124">
        <f t="shared" si="27"/>
        <v>37962.5</v>
      </c>
      <c r="W124">
        <f>(C124-C123)*bitcoin_futures!B128</f>
        <v>0</v>
      </c>
      <c r="X124">
        <f>C124*bitcoin_futures!B128</f>
        <v>64266.559999999998</v>
      </c>
      <c r="Y124">
        <f t="shared" si="22"/>
        <v>-2350.3600000000006</v>
      </c>
      <c r="AA124">
        <f>-'Future CF'!Q124</f>
        <v>2405</v>
      </c>
      <c r="AC124">
        <f t="shared" si="17"/>
        <v>102229.06</v>
      </c>
      <c r="AD124">
        <f t="shared" si="24"/>
        <v>54.639999999999418</v>
      </c>
      <c r="AE124">
        <f t="shared" si="18"/>
        <v>2405</v>
      </c>
      <c r="AF124">
        <f t="shared" si="23"/>
        <v>5.3477181470664987E-4</v>
      </c>
      <c r="AG124">
        <f>AF124-(bitcoin_futures!S128/100/360)</f>
        <v>3.8768848137331655E-4</v>
      </c>
      <c r="AI124">
        <f>-'Future Returns'!Q124+Compare_IBIT_to_BTC!B123</f>
        <v>3.6902877870257506E-4</v>
      </c>
    </row>
    <row r="125" spans="1:35">
      <c r="A125" t="str">
        <f>bitcoin_futures!A129</f>
        <v>19.06.2024</v>
      </c>
      <c r="B125">
        <f>ROUND(bitcoin_futures!D129/bitcoin_futures!B129, 0)</f>
        <v>1770</v>
      </c>
      <c r="C125">
        <f t="shared" si="30"/>
        <v>1754</v>
      </c>
      <c r="D125">
        <f t="shared" si="30"/>
        <v>65424.2</v>
      </c>
      <c r="E125">
        <f t="shared" si="30"/>
        <v>33700</v>
      </c>
      <c r="F125">
        <f>'Future Returns'!S125*F$4</f>
        <v>16263.75</v>
      </c>
      <c r="G125">
        <f t="shared" si="20"/>
        <v>4080</v>
      </c>
      <c r="H125">
        <f t="shared" si="21"/>
        <v>1</v>
      </c>
      <c r="L125">
        <f>L124+AA125</f>
        <v>37962.5</v>
      </c>
      <c r="N125">
        <f t="shared" si="26"/>
        <v>0</v>
      </c>
      <c r="T125">
        <f t="shared" si="27"/>
        <v>37962.5</v>
      </c>
      <c r="W125">
        <f>(C125-C124)*bitcoin_futures!B129</f>
        <v>0</v>
      </c>
      <c r="X125">
        <f>C125*bitcoin_futures!B129</f>
        <v>64266.559999999998</v>
      </c>
      <c r="Y125">
        <f t="shared" si="22"/>
        <v>0</v>
      </c>
      <c r="AA125">
        <f>-'Future CF'!Q125</f>
        <v>0</v>
      </c>
      <c r="AC125">
        <f t="shared" si="17"/>
        <v>102229.06</v>
      </c>
      <c r="AD125">
        <f t="shared" si="24"/>
        <v>0</v>
      </c>
      <c r="AE125">
        <f t="shared" si="18"/>
        <v>0</v>
      </c>
      <c r="AF125">
        <f t="shared" si="23"/>
        <v>0</v>
      </c>
      <c r="AG125">
        <f>AF125-(bitcoin_futures!S129/100/360)</f>
        <v>-1.4708333333333332E-4</v>
      </c>
      <c r="AI125">
        <f>-'Future Returns'!Q125+Compare_IBIT_to_BTC!B124</f>
        <v>0</v>
      </c>
    </row>
    <row r="126" spans="1:35">
      <c r="A126" t="str">
        <f>bitcoin_futures!A130</f>
        <v>20.06.2024</v>
      </c>
      <c r="B126">
        <f>ROUND(bitcoin_futures!D130/bitcoin_futures!B130, 0)</f>
        <v>1754</v>
      </c>
      <c r="C126">
        <f t="shared" si="30"/>
        <v>1754</v>
      </c>
      <c r="D126">
        <f t="shared" si="30"/>
        <v>65424.2</v>
      </c>
      <c r="E126">
        <f t="shared" si="30"/>
        <v>33700</v>
      </c>
      <c r="F126">
        <f>'Future Returns'!S126*F$4</f>
        <v>16263.75</v>
      </c>
      <c r="G126">
        <f t="shared" si="20"/>
        <v>3460</v>
      </c>
      <c r="H126">
        <f t="shared" si="21"/>
        <v>1</v>
      </c>
      <c r="L126">
        <f t="shared" si="29"/>
        <v>37342.5</v>
      </c>
      <c r="N126">
        <f t="shared" si="26"/>
        <v>0</v>
      </c>
      <c r="T126">
        <f t="shared" si="27"/>
        <v>37342.5</v>
      </c>
      <c r="W126">
        <f>(C126-C125)*bitcoin_futures!B130</f>
        <v>0</v>
      </c>
      <c r="X126">
        <f>C126*bitcoin_futures!B130</f>
        <v>64968.159999999996</v>
      </c>
      <c r="Y126">
        <f t="shared" si="22"/>
        <v>701.59999999999854</v>
      </c>
      <c r="AA126">
        <f>-'Future CF'!Q126</f>
        <v>-620</v>
      </c>
      <c r="AC126">
        <f t="shared" si="17"/>
        <v>102310.66</v>
      </c>
      <c r="AD126">
        <f t="shared" si="24"/>
        <v>81.599999999998545</v>
      </c>
      <c r="AE126">
        <f t="shared" si="18"/>
        <v>-619.99999999999272</v>
      </c>
      <c r="AF126">
        <f t="shared" si="23"/>
        <v>7.9820747642596486E-4</v>
      </c>
      <c r="AG126">
        <f>AF126-(bitcoin_futures!S130/100/360)</f>
        <v>6.5204080975929824E-4</v>
      </c>
      <c r="AI126">
        <f>-'Future Returns'!Q126+Compare_IBIT_to_BTC!B125</f>
        <v>1.3866332116022374E-3</v>
      </c>
    </row>
    <row r="127" spans="1:35">
      <c r="A127" t="str">
        <f>bitcoin_futures!A131</f>
        <v>21.06.2024</v>
      </c>
      <c r="B127">
        <f>ROUND(bitcoin_futures!D131/bitcoin_futures!B131, 0)</f>
        <v>1751</v>
      </c>
      <c r="C127">
        <f t="shared" si="30"/>
        <v>1754</v>
      </c>
      <c r="D127">
        <f t="shared" si="30"/>
        <v>65424.2</v>
      </c>
      <c r="E127">
        <f t="shared" si="30"/>
        <v>33700</v>
      </c>
      <c r="F127">
        <f>'Future Returns'!S127*F$4</f>
        <v>16418.75</v>
      </c>
      <c r="G127">
        <f t="shared" si="20"/>
        <v>4325</v>
      </c>
      <c r="H127">
        <f t="shared" si="21"/>
        <v>1</v>
      </c>
      <c r="L127">
        <f t="shared" si="29"/>
        <v>38207.5</v>
      </c>
      <c r="N127">
        <f t="shared" si="26"/>
        <v>0</v>
      </c>
      <c r="T127">
        <f t="shared" si="27"/>
        <v>38207.5</v>
      </c>
      <c r="W127">
        <f>(C127-C126)*bitcoin_futures!B131</f>
        <v>0</v>
      </c>
      <c r="X127">
        <f>C127*bitcoin_futures!B131</f>
        <v>64161.32</v>
      </c>
      <c r="Y127">
        <f t="shared" si="22"/>
        <v>-806.83999999999651</v>
      </c>
      <c r="AA127">
        <f>-'Future CF'!Q127</f>
        <v>865</v>
      </c>
      <c r="AC127">
        <f t="shared" si="17"/>
        <v>102368.82</v>
      </c>
      <c r="AD127">
        <f t="shared" si="24"/>
        <v>58.160000000003492</v>
      </c>
      <c r="AE127">
        <f t="shared" si="18"/>
        <v>865</v>
      </c>
      <c r="AF127">
        <f t="shared" si="23"/>
        <v>5.6846471325669771E-4</v>
      </c>
      <c r="AG127">
        <f>AF127-(bitcoin_futures!S131/100/360)</f>
        <v>4.2149249103447543E-4</v>
      </c>
      <c r="AI127">
        <f>-'Future Returns'!Q127+Compare_IBIT_to_BTC!B126</f>
        <v>7.5191091678784502E-4</v>
      </c>
    </row>
    <row r="128" spans="1:35">
      <c r="A128" t="str">
        <f>bitcoin_futures!A132</f>
        <v>24.06.2024</v>
      </c>
      <c r="B128">
        <f>ROUND(bitcoin_futures!D132/bitcoin_futures!B132, 0)</f>
        <v>1776</v>
      </c>
      <c r="C128">
        <f t="shared" si="30"/>
        <v>1754</v>
      </c>
      <c r="D128">
        <f t="shared" si="30"/>
        <v>65424.2</v>
      </c>
      <c r="E128">
        <f t="shared" si="30"/>
        <v>33700</v>
      </c>
      <c r="F128">
        <f>'Future Returns'!S128*F$4</f>
        <v>16202.5</v>
      </c>
      <c r="G128">
        <f t="shared" si="20"/>
        <v>9545</v>
      </c>
      <c r="H128">
        <f t="shared" si="21"/>
        <v>1</v>
      </c>
      <c r="L128">
        <f t="shared" si="29"/>
        <v>43427.5</v>
      </c>
      <c r="N128">
        <f t="shared" si="26"/>
        <v>0</v>
      </c>
      <c r="T128">
        <f t="shared" si="27"/>
        <v>43427.5</v>
      </c>
      <c r="W128">
        <f>(C128-C127)*bitcoin_futures!B132</f>
        <v>0</v>
      </c>
      <c r="X128">
        <f>C128*bitcoin_futures!B132</f>
        <v>59223.81</v>
      </c>
      <c r="Y128">
        <f t="shared" si="22"/>
        <v>-4937.510000000002</v>
      </c>
      <c r="AA128">
        <f>-'Future CF'!Q128</f>
        <v>5220</v>
      </c>
      <c r="AC128">
        <f t="shared" si="17"/>
        <v>102651.31</v>
      </c>
      <c r="AD128">
        <f t="shared" si="24"/>
        <v>282.48999999999796</v>
      </c>
      <c r="AE128">
        <f t="shared" si="18"/>
        <v>5219.9999999999927</v>
      </c>
      <c r="AF128">
        <f t="shared" si="23"/>
        <v>2.7595316620822427E-3</v>
      </c>
      <c r="AG128">
        <f>AF128-(bitcoin_futures!S132/100/360)</f>
        <v>2.6118372176377981E-3</v>
      </c>
      <c r="AI128">
        <f>-'Future Returns'!Q128+Compare_IBIT_to_BTC!B127</f>
        <v>3.5885060498582061E-3</v>
      </c>
    </row>
    <row r="129" spans="1:35">
      <c r="A129" t="str">
        <f>bitcoin_futures!A133</f>
        <v>25.06.2024</v>
      </c>
      <c r="B129">
        <f>ROUND(bitcoin_futures!D133/bitcoin_futures!B133, 0)</f>
        <v>1755</v>
      </c>
      <c r="C129">
        <f t="shared" si="30"/>
        <v>1754</v>
      </c>
      <c r="D129">
        <f t="shared" si="30"/>
        <v>65424.2</v>
      </c>
      <c r="E129">
        <f t="shared" si="30"/>
        <v>33700</v>
      </c>
      <c r="F129">
        <f>'Future Returns'!S129*F$4</f>
        <v>14897.5</v>
      </c>
      <c r="G129">
        <f t="shared" si="20"/>
        <v>6585</v>
      </c>
      <c r="H129">
        <f t="shared" si="21"/>
        <v>1</v>
      </c>
      <c r="L129">
        <f t="shared" si="29"/>
        <v>40467.5</v>
      </c>
      <c r="N129">
        <f t="shared" si="26"/>
        <v>0</v>
      </c>
      <c r="T129">
        <f t="shared" si="27"/>
        <v>40467.5</v>
      </c>
      <c r="W129">
        <f>(C129-C128)*bitcoin_futures!B133</f>
        <v>0</v>
      </c>
      <c r="X129">
        <f>C129*bitcoin_futures!B133</f>
        <v>61916.2</v>
      </c>
      <c r="Y129">
        <f t="shared" si="22"/>
        <v>2692.3899999999994</v>
      </c>
      <c r="AA129">
        <f>-'Future CF'!Q129</f>
        <v>-2960</v>
      </c>
      <c r="AC129">
        <f t="shared" si="17"/>
        <v>102383.7</v>
      </c>
      <c r="AD129">
        <f t="shared" si="24"/>
        <v>-267.61000000000058</v>
      </c>
      <c r="AE129">
        <f t="shared" si="18"/>
        <v>-2960</v>
      </c>
      <c r="AF129">
        <f t="shared" si="23"/>
        <v>-2.6069808558702328E-3</v>
      </c>
      <c r="AG129">
        <f>AF129-(bitcoin_futures!S133/100/360)</f>
        <v>-2.7547586336480107E-3</v>
      </c>
      <c r="AI129">
        <f>-'Future Returns'!Q129+Compare_IBIT_to_BTC!B128</f>
        <v>-4.2114874168410893E-3</v>
      </c>
    </row>
    <row r="130" spans="1:35">
      <c r="A130" t="str">
        <f>bitcoin_futures!A134</f>
        <v>26.06.2024</v>
      </c>
      <c r="B130">
        <f>ROUND(bitcoin_futures!D134/bitcoin_futures!B134, 0)</f>
        <v>1752</v>
      </c>
      <c r="C130">
        <f t="shared" si="30"/>
        <v>1754</v>
      </c>
      <c r="D130">
        <f t="shared" si="30"/>
        <v>65424.2</v>
      </c>
      <c r="E130">
        <f t="shared" si="30"/>
        <v>33700</v>
      </c>
      <c r="F130">
        <f>'Future Returns'!S130*F$4</f>
        <v>15637.5</v>
      </c>
      <c r="G130">
        <f t="shared" si="20"/>
        <v>7705</v>
      </c>
      <c r="H130">
        <f t="shared" si="21"/>
        <v>1</v>
      </c>
      <c r="L130">
        <f>L129+AA130</f>
        <v>41587.5</v>
      </c>
      <c r="N130">
        <f t="shared" si="26"/>
        <v>0</v>
      </c>
      <c r="T130">
        <f t="shared" si="27"/>
        <v>41587.5</v>
      </c>
      <c r="W130">
        <f>(C130-C129)*bitcoin_futures!B134</f>
        <v>0</v>
      </c>
      <c r="X130">
        <f>C130*bitcoin_futures!B134</f>
        <v>60881.340000000004</v>
      </c>
      <c r="Y130">
        <f t="shared" si="22"/>
        <v>-1034.8599999999933</v>
      </c>
      <c r="AA130">
        <f>-'Future CF'!Q130</f>
        <v>1120</v>
      </c>
      <c r="AC130">
        <f t="shared" si="17"/>
        <v>102468.84</v>
      </c>
      <c r="AD130">
        <f t="shared" si="24"/>
        <v>85.140000000006694</v>
      </c>
      <c r="AE130">
        <f t="shared" si="18"/>
        <v>1119.9999999999927</v>
      </c>
      <c r="AF130">
        <f t="shared" si="23"/>
        <v>8.3157768277574166E-4</v>
      </c>
      <c r="AG130">
        <f>AF130-(bitcoin_futures!S134/100/360)</f>
        <v>6.8360546055351947E-4</v>
      </c>
      <c r="AI130">
        <f>-'Future Returns'!Q130+Compare_IBIT_to_BTC!B129</f>
        <v>1.1917944398023676E-3</v>
      </c>
    </row>
    <row r="131" spans="1:35">
      <c r="A131" t="str">
        <f>bitcoin_futures!A135</f>
        <v>27.06.2024</v>
      </c>
      <c r="B131">
        <f>ROUND(bitcoin_futures!D135/bitcoin_futures!B135, 0)</f>
        <v>1758</v>
      </c>
      <c r="C131">
        <f t="shared" si="30"/>
        <v>1754</v>
      </c>
      <c r="D131">
        <f t="shared" si="30"/>
        <v>65424.2</v>
      </c>
      <c r="E131">
        <f t="shared" si="30"/>
        <v>33700</v>
      </c>
      <c r="F131">
        <f>'Future Returns'!S131*F$4</f>
        <v>15357.5</v>
      </c>
      <c r="G131">
        <f t="shared" si="20"/>
        <v>7290</v>
      </c>
      <c r="H131">
        <f t="shared" si="21"/>
        <v>1</v>
      </c>
      <c r="L131">
        <f t="shared" ref="L131:L144" si="31">L130+AA131</f>
        <v>41172.5</v>
      </c>
      <c r="N131">
        <f t="shared" si="26"/>
        <v>0</v>
      </c>
      <c r="T131">
        <f t="shared" si="27"/>
        <v>41172.5</v>
      </c>
      <c r="W131">
        <f>(C131-C130)*bitcoin_futures!B135</f>
        <v>0</v>
      </c>
      <c r="X131">
        <f>C131*bitcoin_futures!B135</f>
        <v>61354.919999999991</v>
      </c>
      <c r="Y131">
        <f t="shared" si="22"/>
        <v>473.57999999998719</v>
      </c>
      <c r="AA131">
        <f>-'Future CF'!Q131</f>
        <v>-415</v>
      </c>
      <c r="AC131">
        <f t="shared" si="17"/>
        <v>102527.41999999998</v>
      </c>
      <c r="AD131">
        <f t="shared" si="24"/>
        <v>58.579999999987194</v>
      </c>
      <c r="AE131">
        <f t="shared" si="18"/>
        <v>-415</v>
      </c>
      <c r="AF131">
        <f t="shared" si="23"/>
        <v>5.7168598766207555E-4</v>
      </c>
      <c r="AG131">
        <f>AF131-(bitcoin_futures!S135/100/360)</f>
        <v>4.2374154321763108E-4</v>
      </c>
      <c r="AI131">
        <f>-'Future Returns'!Q131+Compare_IBIT_to_BTC!B130</f>
        <v>1.0230812706270055E-3</v>
      </c>
    </row>
    <row r="132" spans="1:35">
      <c r="A132" t="str">
        <f>bitcoin_futures!A136</f>
        <v>28.06.2024</v>
      </c>
      <c r="B132">
        <f>ROUND(bitcoin_futures!D136/bitcoin_futures!B136, 0)</f>
        <v>1767</v>
      </c>
      <c r="C132">
        <f t="shared" si="30"/>
        <v>1754</v>
      </c>
      <c r="D132">
        <f t="shared" si="30"/>
        <v>65424.2</v>
      </c>
      <c r="E132">
        <f t="shared" si="30"/>
        <v>33700</v>
      </c>
      <c r="F132">
        <f>'Future Returns'!S132*F$4</f>
        <v>15461.25</v>
      </c>
      <c r="G132">
        <f t="shared" si="20"/>
        <v>8810</v>
      </c>
      <c r="H132">
        <f t="shared" si="21"/>
        <v>1</v>
      </c>
      <c r="L132">
        <f t="shared" si="31"/>
        <v>42692.5</v>
      </c>
      <c r="N132">
        <f t="shared" si="26"/>
        <v>0</v>
      </c>
      <c r="T132">
        <f t="shared" si="27"/>
        <v>42692.5</v>
      </c>
      <c r="W132">
        <f>(C132-C131)*bitcoin_futures!B136</f>
        <v>0</v>
      </c>
      <c r="X132">
        <f>C132*bitcoin_futures!B136</f>
        <v>59881.56</v>
      </c>
      <c r="Y132">
        <f t="shared" si="22"/>
        <v>-1473.3599999999933</v>
      </c>
      <c r="AA132">
        <f>-'Future CF'!Q132</f>
        <v>1520</v>
      </c>
      <c r="AC132">
        <f t="shared" si="17"/>
        <v>102574.06</v>
      </c>
      <c r="AD132">
        <f t="shared" si="24"/>
        <v>46.640000000006694</v>
      </c>
      <c r="AE132">
        <f t="shared" si="18"/>
        <v>1520.0000000000073</v>
      </c>
      <c r="AF132">
        <f t="shared" si="23"/>
        <v>4.5490269822459888E-4</v>
      </c>
      <c r="AG132">
        <f>AF132-(bitcoin_futures!S136/100/360)</f>
        <v>3.0704158711348774E-4</v>
      </c>
      <c r="AI132">
        <f>-'Future Returns'!Q132+Compare_IBIT_to_BTC!B131</f>
        <v>5.6385083774016659E-4</v>
      </c>
    </row>
    <row r="133" spans="1:35">
      <c r="A133" t="str">
        <f>bitcoin_futures!A137</f>
        <v>01.07.2024</v>
      </c>
      <c r="B133">
        <f>ROUND(bitcoin_futures!D137/bitcoin_futures!B137, 0)</f>
        <v>1758</v>
      </c>
      <c r="C133">
        <f t="shared" si="30"/>
        <v>1754</v>
      </c>
      <c r="D133">
        <f t="shared" si="30"/>
        <v>65424.2</v>
      </c>
      <c r="E133">
        <f t="shared" si="30"/>
        <v>33700</v>
      </c>
      <c r="F133">
        <f>'Future Returns'!S133*F$4</f>
        <v>15081.25</v>
      </c>
      <c r="G133">
        <f t="shared" si="20"/>
        <v>5440</v>
      </c>
      <c r="H133">
        <f t="shared" si="21"/>
        <v>1</v>
      </c>
      <c r="L133">
        <f t="shared" si="31"/>
        <v>39322.5</v>
      </c>
      <c r="N133">
        <f t="shared" si="26"/>
        <v>0</v>
      </c>
      <c r="T133">
        <f t="shared" si="27"/>
        <v>39322.5</v>
      </c>
      <c r="W133">
        <f>(C133-C132)*bitcoin_futures!B137</f>
        <v>0</v>
      </c>
      <c r="X133">
        <f>C133*bitcoin_futures!B137</f>
        <v>63144</v>
      </c>
      <c r="Y133">
        <f t="shared" si="22"/>
        <v>3262.4400000000023</v>
      </c>
      <c r="AA133">
        <f>-'Future CF'!Q133</f>
        <v>-3370</v>
      </c>
      <c r="AC133">
        <f t="shared" si="17"/>
        <v>102466.5</v>
      </c>
      <c r="AD133">
        <f t="shared" si="24"/>
        <v>-107.55999999999767</v>
      </c>
      <c r="AE133">
        <f t="shared" si="18"/>
        <v>-3370</v>
      </c>
      <c r="AF133">
        <f t="shared" si="23"/>
        <v>-1.0486081958732811E-3</v>
      </c>
      <c r="AG133">
        <f>AF133-(bitcoin_futures!S137/100/360)</f>
        <v>-1.1978304180955033E-3</v>
      </c>
      <c r="AI133">
        <f>-'Future Returns'!Q133+Compare_IBIT_to_BTC!B132</f>
        <v>-1.3825230499411312E-3</v>
      </c>
    </row>
    <row r="134" spans="1:35">
      <c r="A134" t="str">
        <f>bitcoin_futures!A138</f>
        <v>02.07.2024</v>
      </c>
      <c r="B134">
        <f>ROUND(bitcoin_futures!D138/bitcoin_futures!B138, 0)</f>
        <v>1760</v>
      </c>
      <c r="C134">
        <f t="shared" si="30"/>
        <v>1754</v>
      </c>
      <c r="D134">
        <f t="shared" si="30"/>
        <v>65424.2</v>
      </c>
      <c r="E134">
        <f t="shared" si="30"/>
        <v>33700</v>
      </c>
      <c r="F134">
        <f>'Future Returns'!S134*F$4</f>
        <v>15923.75</v>
      </c>
      <c r="G134">
        <f t="shared" si="20"/>
        <v>6950</v>
      </c>
      <c r="H134">
        <f t="shared" si="21"/>
        <v>1</v>
      </c>
      <c r="L134">
        <f t="shared" si="31"/>
        <v>40832.5</v>
      </c>
      <c r="N134">
        <f t="shared" si="26"/>
        <v>0</v>
      </c>
      <c r="T134">
        <f t="shared" si="27"/>
        <v>40832.5</v>
      </c>
      <c r="W134">
        <f>(C134-C133)*bitcoin_futures!B138</f>
        <v>0</v>
      </c>
      <c r="X134">
        <f>C134*bitcoin_futures!B138</f>
        <v>61775.88</v>
      </c>
      <c r="Y134">
        <f t="shared" si="22"/>
        <v>-1368.1200000000026</v>
      </c>
      <c r="AA134">
        <f>-'Future CF'!Q134</f>
        <v>1510</v>
      </c>
      <c r="AC134">
        <f t="shared" si="17"/>
        <v>102608.38</v>
      </c>
      <c r="AD134">
        <f t="shared" si="24"/>
        <v>141.87999999999738</v>
      </c>
      <c r="AE134">
        <f t="shared" si="18"/>
        <v>1510.0000000000073</v>
      </c>
      <c r="AF134">
        <f t="shared" si="23"/>
        <v>1.3846476653344984E-3</v>
      </c>
      <c r="AG134">
        <f>AF134-(bitcoin_futures!S138/100/360)</f>
        <v>1.2356476653344983E-3</v>
      </c>
      <c r="AI134">
        <f>-'Future Returns'!Q134+Compare_IBIT_to_BTC!B133</f>
        <v>2.0400607059685161E-3</v>
      </c>
    </row>
    <row r="135" spans="1:35">
      <c r="A135" t="str">
        <f>bitcoin_futures!A139</f>
        <v>03.07.2024</v>
      </c>
      <c r="B135">
        <f>ROUND(bitcoin_futures!D139/bitcoin_futures!B139, 0)</f>
        <v>1739</v>
      </c>
      <c r="C135">
        <f t="shared" si="30"/>
        <v>1754</v>
      </c>
      <c r="D135">
        <f t="shared" si="30"/>
        <v>65424.2</v>
      </c>
      <c r="E135">
        <f t="shared" si="30"/>
        <v>33700</v>
      </c>
      <c r="F135">
        <f>'Future Returns'!S135*F$4</f>
        <v>15546.25</v>
      </c>
      <c r="G135">
        <f t="shared" si="20"/>
        <v>9310</v>
      </c>
      <c r="H135">
        <f t="shared" si="21"/>
        <v>1</v>
      </c>
      <c r="L135">
        <f>L134+AA135</f>
        <v>43192.5</v>
      </c>
      <c r="N135">
        <f t="shared" si="26"/>
        <v>0</v>
      </c>
      <c r="T135">
        <f t="shared" si="27"/>
        <v>43192.5</v>
      </c>
      <c r="W135">
        <f>(C135-C134)*bitcoin_futures!B139</f>
        <v>0</v>
      </c>
      <c r="X135">
        <f>C135*bitcoin_futures!B139</f>
        <v>60407.759999999995</v>
      </c>
      <c r="Y135">
        <f t="shared" si="22"/>
        <v>-1368.1200000000026</v>
      </c>
      <c r="AA135">
        <f>-'Future CF'!Q135</f>
        <v>2360</v>
      </c>
      <c r="AC135">
        <f t="shared" si="17"/>
        <v>103600.26</v>
      </c>
      <c r="AD135">
        <f t="shared" si="24"/>
        <v>991.87999999999738</v>
      </c>
      <c r="AE135">
        <f t="shared" si="18"/>
        <v>2359.9999999999927</v>
      </c>
      <c r="AF135">
        <f t="shared" si="23"/>
        <v>9.666656855901996E-3</v>
      </c>
      <c r="AG135">
        <f>AF135-(bitcoin_futures!S139/100/360)</f>
        <v>9.5179624114575517E-3</v>
      </c>
      <c r="AI135">
        <f>-'Future Returns'!Q135+Compare_IBIT_to_BTC!B134</f>
        <v>1.5804766756993546E-2</v>
      </c>
    </row>
    <row r="136" spans="1:35">
      <c r="A136" t="str">
        <f>bitcoin_futures!A140</f>
        <v>04.07.2024</v>
      </c>
      <c r="B136">
        <f>ROUND(bitcoin_futures!D140/bitcoin_futures!B140, 0)</f>
        <v>1694</v>
      </c>
      <c r="C136">
        <f t="shared" si="30"/>
        <v>1754</v>
      </c>
      <c r="D136">
        <f t="shared" si="30"/>
        <v>65424.2</v>
      </c>
      <c r="E136">
        <f t="shared" si="30"/>
        <v>33700</v>
      </c>
      <c r="F136">
        <f>'Future Returns'!S136*F$4</f>
        <v>14956.25</v>
      </c>
      <c r="G136">
        <f t="shared" si="20"/>
        <v>9310</v>
      </c>
      <c r="H136">
        <f t="shared" si="21"/>
        <v>1</v>
      </c>
      <c r="L136">
        <f t="shared" si="31"/>
        <v>43192.5</v>
      </c>
      <c r="N136">
        <f t="shared" si="26"/>
        <v>0</v>
      </c>
      <c r="T136">
        <f t="shared" si="27"/>
        <v>43192.5</v>
      </c>
      <c r="W136">
        <f>(C136-C135)*bitcoin_futures!B140</f>
        <v>0</v>
      </c>
      <c r="X136">
        <f>C136*bitcoin_futures!B140</f>
        <v>60407.759999999995</v>
      </c>
      <c r="Y136">
        <f t="shared" si="22"/>
        <v>0</v>
      </c>
      <c r="AA136">
        <f>-'Future CF'!Q136</f>
        <v>0</v>
      </c>
      <c r="AC136">
        <f t="shared" si="17"/>
        <v>103600.26</v>
      </c>
      <c r="AD136">
        <f t="shared" si="24"/>
        <v>0</v>
      </c>
      <c r="AE136">
        <f t="shared" si="18"/>
        <v>0</v>
      </c>
      <c r="AF136">
        <f t="shared" si="23"/>
        <v>0</v>
      </c>
      <c r="AG136">
        <f>AF136-(bitcoin_futures!S140/100/360)</f>
        <v>-1.482777777777778E-4</v>
      </c>
      <c r="AI136">
        <f>-'Future Returns'!Q136+Compare_IBIT_to_BTC!B135</f>
        <v>0</v>
      </c>
    </row>
    <row r="137" spans="1:35">
      <c r="A137" t="str">
        <f>bitcoin_futures!A141</f>
        <v>05.07.2024</v>
      </c>
      <c r="B137">
        <f>ROUND(bitcoin_futures!D141/bitcoin_futures!B141, 0)</f>
        <v>1756</v>
      </c>
      <c r="C137">
        <f t="shared" si="30"/>
        <v>1754</v>
      </c>
      <c r="D137">
        <f t="shared" si="30"/>
        <v>65424.2</v>
      </c>
      <c r="E137">
        <f t="shared" si="30"/>
        <v>33700</v>
      </c>
      <c r="F137">
        <f>'Future Returns'!S137*F$4</f>
        <v>14956.25</v>
      </c>
      <c r="G137">
        <f t="shared" si="20"/>
        <v>12450</v>
      </c>
      <c r="H137">
        <f t="shared" si="21"/>
        <v>1</v>
      </c>
      <c r="L137">
        <f t="shared" si="31"/>
        <v>46332.5</v>
      </c>
      <c r="N137">
        <f t="shared" si="26"/>
        <v>0</v>
      </c>
      <c r="T137">
        <f t="shared" si="27"/>
        <v>46332.5</v>
      </c>
      <c r="W137">
        <f>(C137-C136)*bitcoin_futures!B141</f>
        <v>0</v>
      </c>
      <c r="X137">
        <f>C137*bitcoin_futures!B141</f>
        <v>56478.8</v>
      </c>
      <c r="Y137">
        <f t="shared" si="22"/>
        <v>-3928.9599999999919</v>
      </c>
      <c r="AA137">
        <f>-'Future CF'!Q137</f>
        <v>3140</v>
      </c>
      <c r="AC137">
        <f t="shared" si="17"/>
        <v>102811.3</v>
      </c>
      <c r="AD137">
        <f t="shared" si="24"/>
        <v>-788.95999999999185</v>
      </c>
      <c r="AE137">
        <f t="shared" si="18"/>
        <v>3140</v>
      </c>
      <c r="AF137">
        <f t="shared" si="23"/>
        <v>-7.6154249033737161E-3</v>
      </c>
      <c r="AG137">
        <f>AF137-(bitcoin_futures!S141/100/360)</f>
        <v>-7.7640082367070491E-3</v>
      </c>
      <c r="AI137">
        <f>-'Future Returns'!Q137+Compare_IBIT_to_BTC!B136</f>
        <v>-1.2554231685233549E-2</v>
      </c>
    </row>
    <row r="138" spans="1:35">
      <c r="A138" t="str">
        <f>bitcoin_futures!A142</f>
        <v>08.07.2024</v>
      </c>
      <c r="B138">
        <f>ROUND(bitcoin_futures!D142/bitcoin_futures!B142, 0)</f>
        <v>1751</v>
      </c>
      <c r="C138">
        <f t="shared" si="30"/>
        <v>1754</v>
      </c>
      <c r="D138">
        <f t="shared" si="30"/>
        <v>65424.2</v>
      </c>
      <c r="E138">
        <f t="shared" si="30"/>
        <v>33700</v>
      </c>
      <c r="F138">
        <f>'Future Returns'!S138*F$4</f>
        <v>14171.25</v>
      </c>
      <c r="G138">
        <f t="shared" si="20"/>
        <v>12380</v>
      </c>
      <c r="H138">
        <f t="shared" si="21"/>
        <v>1</v>
      </c>
      <c r="L138">
        <f t="shared" si="31"/>
        <v>46262.5</v>
      </c>
      <c r="N138">
        <f t="shared" si="26"/>
        <v>0</v>
      </c>
      <c r="T138">
        <f t="shared" si="27"/>
        <v>46262.5</v>
      </c>
      <c r="W138">
        <f>(C138-C137)*bitcoin_futures!B142</f>
        <v>0</v>
      </c>
      <c r="X138">
        <f>C138*bitcoin_futures!B142</f>
        <v>56408.639999999992</v>
      </c>
      <c r="Y138">
        <f t="shared" si="22"/>
        <v>-70.160000000010768</v>
      </c>
      <c r="AA138">
        <f>-'Future CF'!Q138</f>
        <v>-70</v>
      </c>
      <c r="AC138">
        <f t="shared" si="17"/>
        <v>102671.13999999998</v>
      </c>
      <c r="AD138">
        <f t="shared" si="24"/>
        <v>-140.16000000001077</v>
      </c>
      <c r="AE138">
        <f t="shared" si="18"/>
        <v>-70.000000000007276</v>
      </c>
      <c r="AF138">
        <f t="shared" si="23"/>
        <v>-1.3632742704353584E-3</v>
      </c>
      <c r="AG138">
        <f>AF138-(bitcoin_futures!S142/100/360)</f>
        <v>-1.5122464926575806E-3</v>
      </c>
      <c r="AI138">
        <f>-'Future Returns'!Q138+Compare_IBIT_to_BTC!B137</f>
        <v>-2.4771306177707327E-3</v>
      </c>
    </row>
    <row r="139" spans="1:35">
      <c r="A139" t="str">
        <f>bitcoin_futures!A143</f>
        <v>09.07.2024</v>
      </c>
      <c r="B139">
        <f>ROUND(bitcoin_futures!D143/bitcoin_futures!B143, 0)</f>
        <v>1753</v>
      </c>
      <c r="C139">
        <f t="shared" si="30"/>
        <v>1754</v>
      </c>
      <c r="D139">
        <f t="shared" si="30"/>
        <v>65424.2</v>
      </c>
      <c r="E139">
        <f t="shared" si="30"/>
        <v>33700</v>
      </c>
      <c r="F139">
        <f>'Future Returns'!S139*F$4</f>
        <v>14188.75</v>
      </c>
      <c r="G139">
        <f t="shared" si="20"/>
        <v>10975</v>
      </c>
      <c r="H139">
        <f t="shared" si="21"/>
        <v>1</v>
      </c>
      <c r="L139">
        <f t="shared" si="31"/>
        <v>44857.5</v>
      </c>
      <c r="N139">
        <f t="shared" si="26"/>
        <v>0</v>
      </c>
      <c r="T139">
        <f t="shared" si="27"/>
        <v>44857.5</v>
      </c>
      <c r="W139">
        <f>(C139-C138)*bitcoin_futures!B143</f>
        <v>0</v>
      </c>
      <c r="X139">
        <f>C139*bitcoin_futures!B143</f>
        <v>57811.840000000004</v>
      </c>
      <c r="Y139">
        <f t="shared" si="22"/>
        <v>1403.2000000000116</v>
      </c>
      <c r="AA139">
        <f>-'Future CF'!Q139</f>
        <v>-1405</v>
      </c>
      <c r="AC139">
        <f t="shared" si="17"/>
        <v>102669.34</v>
      </c>
      <c r="AD139">
        <f t="shared" si="24"/>
        <v>-1.7999999999883585</v>
      </c>
      <c r="AE139">
        <f t="shared" si="18"/>
        <v>-1405</v>
      </c>
      <c r="AF139">
        <f t="shared" si="23"/>
        <v>-1.753170365098078E-5</v>
      </c>
      <c r="AG139">
        <f>AF139-(bitcoin_futures!S143/100/360)</f>
        <v>-1.6544837031764746E-4</v>
      </c>
      <c r="AI139">
        <f>-'Future Returns'!Q139+Compare_IBIT_to_BTC!B138</f>
        <v>1.2009374324760402E-4</v>
      </c>
    </row>
    <row r="140" spans="1:35">
      <c r="A140" t="str">
        <f>bitcoin_futures!A144</f>
        <v>10.07.2024</v>
      </c>
      <c r="B140">
        <f>ROUND(bitcoin_futures!D144/bitcoin_futures!B144, 0)</f>
        <v>1759</v>
      </c>
      <c r="C140">
        <f t="shared" si="30"/>
        <v>1754</v>
      </c>
      <c r="D140">
        <f t="shared" si="30"/>
        <v>65424.2</v>
      </c>
      <c r="E140">
        <f t="shared" si="30"/>
        <v>33700</v>
      </c>
      <c r="F140">
        <f>'Future Returns'!S140*F$4</f>
        <v>14540</v>
      </c>
      <c r="G140">
        <f t="shared" si="20"/>
        <v>11510</v>
      </c>
      <c r="H140">
        <f t="shared" si="21"/>
        <v>1</v>
      </c>
      <c r="L140">
        <f>L139+AA140</f>
        <v>45392.5</v>
      </c>
      <c r="N140">
        <f t="shared" si="26"/>
        <v>0</v>
      </c>
      <c r="T140">
        <f t="shared" si="27"/>
        <v>45392.5</v>
      </c>
      <c r="W140">
        <f>(C140-C139)*bitcoin_futures!B144</f>
        <v>0</v>
      </c>
      <c r="X140">
        <f>C140*bitcoin_futures!B144</f>
        <v>57303.18</v>
      </c>
      <c r="Y140">
        <f t="shared" si="22"/>
        <v>-508.66000000000349</v>
      </c>
      <c r="AA140">
        <f>-'Future CF'!Q140</f>
        <v>535</v>
      </c>
      <c r="AC140">
        <f t="shared" si="17"/>
        <v>102695.67999999999</v>
      </c>
      <c r="AD140">
        <f t="shared" si="24"/>
        <v>26.339999999996508</v>
      </c>
      <c r="AE140">
        <f t="shared" si="18"/>
        <v>535</v>
      </c>
      <c r="AF140">
        <f t="shared" si="23"/>
        <v>2.5655176121709277E-4</v>
      </c>
      <c r="AG140">
        <f>AF140-(bitcoin_futures!S144/100/360)</f>
        <v>1.0849620566153722E-4</v>
      </c>
      <c r="AI140">
        <f>-'Future Returns'!Q140+Compare_IBIT_to_BTC!B139</f>
        <v>4.0021834644304866E-4</v>
      </c>
    </row>
    <row r="141" spans="1:35">
      <c r="A141" t="str">
        <f>bitcoin_futures!A145</f>
        <v>11.07.2024</v>
      </c>
      <c r="B141">
        <f>ROUND(bitcoin_futures!D145/bitcoin_futures!B145, 0)</f>
        <v>1761</v>
      </c>
      <c r="C141">
        <f t="shared" si="30"/>
        <v>1754</v>
      </c>
      <c r="D141">
        <f t="shared" si="30"/>
        <v>65424.2</v>
      </c>
      <c r="E141">
        <f t="shared" si="30"/>
        <v>33700</v>
      </c>
      <c r="F141">
        <f>'Future Returns'!S141*F$4</f>
        <v>14406.25</v>
      </c>
      <c r="G141">
        <f t="shared" si="20"/>
        <v>11555</v>
      </c>
      <c r="H141">
        <f t="shared" si="21"/>
        <v>1</v>
      </c>
      <c r="L141">
        <f t="shared" si="31"/>
        <v>45437.5</v>
      </c>
      <c r="N141">
        <f t="shared" si="26"/>
        <v>0</v>
      </c>
      <c r="T141">
        <f t="shared" si="27"/>
        <v>45437.5</v>
      </c>
      <c r="W141">
        <f>(C141-C140)*bitcoin_futures!B145</f>
        <v>0</v>
      </c>
      <c r="X141">
        <f>C141*bitcoin_futures!B145</f>
        <v>57355.8</v>
      </c>
      <c r="Y141">
        <f t="shared" si="22"/>
        <v>52.620000000002619</v>
      </c>
      <c r="AA141">
        <f>-'Future CF'!Q141</f>
        <v>45</v>
      </c>
      <c r="AC141">
        <f t="shared" si="17"/>
        <v>102793.3</v>
      </c>
      <c r="AD141">
        <f t="shared" si="24"/>
        <v>97.620000000002619</v>
      </c>
      <c r="AE141">
        <f t="shared" si="18"/>
        <v>45.000000000007276</v>
      </c>
      <c r="AF141">
        <f t="shared" si="23"/>
        <v>9.5057552566965456E-4</v>
      </c>
      <c r="AG141">
        <f>AF141-(bitcoin_futures!S145/100/360)</f>
        <v>8.028533034474324E-4</v>
      </c>
      <c r="AI141">
        <f>-'Future Returns'!Q141+Compare_IBIT_to_BTC!B140</f>
        <v>1.6991847084531322E-3</v>
      </c>
    </row>
    <row r="142" spans="1:35">
      <c r="A142" t="str">
        <f>bitcoin_futures!A146</f>
        <v>12.07.2024</v>
      </c>
      <c r="B142">
        <f>ROUND(bitcoin_futures!D146/bitcoin_futures!B146, 0)</f>
        <v>1764</v>
      </c>
      <c r="C142">
        <f t="shared" si="30"/>
        <v>1754</v>
      </c>
      <c r="D142">
        <f t="shared" si="30"/>
        <v>65424.2</v>
      </c>
      <c r="E142">
        <f t="shared" si="30"/>
        <v>33700</v>
      </c>
      <c r="F142">
        <f>'Future Returns'!S142*F$4</f>
        <v>14395</v>
      </c>
      <c r="G142">
        <f t="shared" si="20"/>
        <v>11290</v>
      </c>
      <c r="H142">
        <f t="shared" si="21"/>
        <v>1</v>
      </c>
      <c r="L142">
        <f t="shared" si="31"/>
        <v>45172.5</v>
      </c>
      <c r="N142">
        <f t="shared" si="26"/>
        <v>0</v>
      </c>
      <c r="T142">
        <f t="shared" si="27"/>
        <v>45172.5</v>
      </c>
      <c r="W142">
        <f>(C142-C141)*bitcoin_futures!B146</f>
        <v>0</v>
      </c>
      <c r="X142">
        <f>C142*bitcoin_futures!B146</f>
        <v>57618.9</v>
      </c>
      <c r="Y142">
        <f t="shared" si="22"/>
        <v>263.09999999999854</v>
      </c>
      <c r="AA142">
        <f>-'Future CF'!Q142</f>
        <v>-265</v>
      </c>
      <c r="AC142">
        <f t="shared" ref="AC142:AC205" si="32">X142+T142</f>
        <v>102791.4</v>
      </c>
      <c r="AD142">
        <f t="shared" si="24"/>
        <v>-1.9000000000014552</v>
      </c>
      <c r="AE142">
        <f t="shared" ref="AE142:AE205" si="33">AC142-AC141-Y142</f>
        <v>-265.00000000000728</v>
      </c>
      <c r="AF142">
        <f t="shared" si="23"/>
        <v>-1.8483694949004023E-5</v>
      </c>
      <c r="AG142">
        <f>AF142-(bitcoin_futures!S146/100/360)</f>
        <v>-1.6698369494900402E-4</v>
      </c>
      <c r="AI142">
        <f>-'Future Returns'!Q142+Compare_IBIT_to_BTC!B141</f>
        <v>-1.5136499357937608E-5</v>
      </c>
    </row>
    <row r="143" spans="1:35" s="3" customFormat="1">
      <c r="A143" s="3" t="str">
        <f>bitcoin_futures!A147</f>
        <v>15.07.2024</v>
      </c>
      <c r="B143">
        <f>ROUND(bitcoin_futures!D147/bitcoin_futures!B147, 0)</f>
        <v>1759</v>
      </c>
      <c r="C143" s="3">
        <f>B143</f>
        <v>1759</v>
      </c>
      <c r="D143" s="3">
        <f>B143*bitcoin_futures!B147</f>
        <v>63587.85</v>
      </c>
      <c r="E143" s="3">
        <f>'Future Returns'!S143</f>
        <v>29220</v>
      </c>
      <c r="F143" s="3">
        <f>'Future Returns'!S143*F$4</f>
        <v>14610</v>
      </c>
      <c r="G143">
        <f t="shared" ref="G143:G206" si="34">G142+AA143</f>
        <v>5435</v>
      </c>
      <c r="H143">
        <f t="shared" ref="H143:H206" si="35">IF(G143&lt;F143,1,0)</f>
        <v>1</v>
      </c>
      <c r="L143">
        <f t="shared" si="31"/>
        <v>39317.5</v>
      </c>
      <c r="N143">
        <f t="shared" si="26"/>
        <v>0</v>
      </c>
      <c r="O143"/>
      <c r="P143"/>
      <c r="Q143"/>
      <c r="R143"/>
      <c r="S143"/>
      <c r="T143">
        <f t="shared" si="27"/>
        <v>39317.5</v>
      </c>
      <c r="U143"/>
      <c r="V143"/>
      <c r="W143">
        <f>(C143-C142)*bitcoin_futures!B147</f>
        <v>180.75</v>
      </c>
      <c r="X143">
        <f>C143*bitcoin_futures!B147</f>
        <v>63587.85</v>
      </c>
      <c r="Y143">
        <f t="shared" ref="Y143:Y206" si="36">X143-X142-W143</f>
        <v>5788.1999999999971</v>
      </c>
      <c r="AA143">
        <f>-'Future CF'!Q143</f>
        <v>-5855</v>
      </c>
      <c r="AC143">
        <f t="shared" si="32"/>
        <v>102905.35</v>
      </c>
      <c r="AD143">
        <f t="shared" si="24"/>
        <v>-66.80000000000291</v>
      </c>
      <c r="AE143">
        <f t="shared" si="33"/>
        <v>-5674.2499999999854</v>
      </c>
      <c r="AF143">
        <f t="shared" ref="AF143:AF206" si="37">AD143/AC142</f>
        <v>-6.4985981317506052E-4</v>
      </c>
      <c r="AG143">
        <f>AF143-(bitcoin_futures!S147/100/360)</f>
        <v>-7.9883203539728273E-4</v>
      </c>
      <c r="AI143">
        <f>-'Future Returns'!Q143+Compare_IBIT_to_BTC!B142</f>
        <v>-7.6215330609166743E-4</v>
      </c>
    </row>
    <row r="144" spans="1:35">
      <c r="A144" t="str">
        <f>bitcoin_futures!A148</f>
        <v>16.07.2024</v>
      </c>
      <c r="B144">
        <f>ROUND(bitcoin_futures!D148/bitcoin_futures!B148, 0)</f>
        <v>1747</v>
      </c>
      <c r="C144">
        <f t="shared" ref="C144:E165" si="38">C$143</f>
        <v>1759</v>
      </c>
      <c r="D144">
        <f t="shared" si="38"/>
        <v>63587.85</v>
      </c>
      <c r="E144">
        <f t="shared" si="38"/>
        <v>29220</v>
      </c>
      <c r="F144">
        <f>'Future Returns'!S144*F$4</f>
        <v>16088.75</v>
      </c>
      <c r="G144">
        <f t="shared" si="34"/>
        <v>3660</v>
      </c>
      <c r="H144">
        <f t="shared" si="35"/>
        <v>1</v>
      </c>
      <c r="L144">
        <f t="shared" si="31"/>
        <v>37542.5</v>
      </c>
      <c r="N144">
        <f t="shared" si="26"/>
        <v>0</v>
      </c>
      <c r="T144">
        <f t="shared" si="27"/>
        <v>37542.5</v>
      </c>
      <c r="W144">
        <f>(C144-C143)*bitcoin_futures!B148</f>
        <v>0</v>
      </c>
      <c r="X144">
        <f>C144*bitcoin_futures!B148</f>
        <v>65382.030000000006</v>
      </c>
      <c r="Y144">
        <f t="shared" si="36"/>
        <v>1794.1800000000076</v>
      </c>
      <c r="AA144">
        <f>-'Future CF'!Q144</f>
        <v>-1775</v>
      </c>
      <c r="AC144">
        <f t="shared" si="32"/>
        <v>102924.53</v>
      </c>
      <c r="AD144">
        <f t="shared" ref="AD144:AD207" si="39">Y144+AA144</f>
        <v>19.180000000007567</v>
      </c>
      <c r="AE144">
        <f t="shared" si="33"/>
        <v>-1775.0000000000146</v>
      </c>
      <c r="AF144">
        <f t="shared" si="37"/>
        <v>1.8638486725916162E-4</v>
      </c>
      <c r="AG144">
        <f>AF144-(bitcoin_futures!S148/100/360)</f>
        <v>3.7579311703606056E-5</v>
      </c>
      <c r="AI144">
        <f>-'Future Returns'!Q144+Compare_IBIT_to_BTC!B143</f>
        <v>6.3438312704660813E-4</v>
      </c>
    </row>
    <row r="145" spans="1:35">
      <c r="A145" t="str">
        <f>bitcoin_futures!A149</f>
        <v>17.07.2024</v>
      </c>
      <c r="B145">
        <f>ROUND(bitcoin_futures!D149/bitcoin_futures!B149, 0)</f>
        <v>1754</v>
      </c>
      <c r="C145">
        <f t="shared" si="38"/>
        <v>1759</v>
      </c>
      <c r="D145">
        <f t="shared" si="38"/>
        <v>63587.85</v>
      </c>
      <c r="E145">
        <f t="shared" si="38"/>
        <v>29220</v>
      </c>
      <c r="F145">
        <f>'Future Returns'!S145*F$4</f>
        <v>16532.5</v>
      </c>
      <c r="G145">
        <f t="shared" si="34"/>
        <v>4390</v>
      </c>
      <c r="H145">
        <f t="shared" si="35"/>
        <v>1</v>
      </c>
      <c r="L145">
        <f>L144+AA145</f>
        <v>38272.5</v>
      </c>
      <c r="N145">
        <f t="shared" si="26"/>
        <v>0</v>
      </c>
      <c r="T145">
        <f t="shared" si="27"/>
        <v>38272.5</v>
      </c>
      <c r="W145">
        <f>(C145-C144)*bitcoin_futures!B149</f>
        <v>0</v>
      </c>
      <c r="X145">
        <f>C145*bitcoin_futures!B149</f>
        <v>64801.560000000005</v>
      </c>
      <c r="Y145">
        <f t="shared" si="36"/>
        <v>-580.47000000000116</v>
      </c>
      <c r="AA145">
        <f>-'Future CF'!Q145</f>
        <v>730</v>
      </c>
      <c r="AC145">
        <f t="shared" si="32"/>
        <v>103074.06</v>
      </c>
      <c r="AD145">
        <f t="shared" si="39"/>
        <v>149.52999999999884</v>
      </c>
      <c r="AE145">
        <f t="shared" si="33"/>
        <v>730</v>
      </c>
      <c r="AF145">
        <f t="shared" si="37"/>
        <v>1.4528120750223377E-3</v>
      </c>
      <c r="AG145">
        <f>AF145-(bitcoin_futures!S149/100/360)</f>
        <v>1.3044231861334488E-3</v>
      </c>
      <c r="AI145">
        <f>-'Future Returns'!Q145+Compare_IBIT_to_BTC!B144</f>
        <v>2.1607353237142989E-3</v>
      </c>
    </row>
    <row r="146" spans="1:35">
      <c r="A146" t="str">
        <f>bitcoin_futures!A150</f>
        <v>18.07.2024</v>
      </c>
      <c r="B146">
        <f>ROUND(bitcoin_futures!D150/bitcoin_futures!B150, 0)</f>
        <v>1754</v>
      </c>
      <c r="C146">
        <f t="shared" si="38"/>
        <v>1759</v>
      </c>
      <c r="D146">
        <f t="shared" si="38"/>
        <v>63587.85</v>
      </c>
      <c r="E146">
        <f t="shared" si="38"/>
        <v>29220</v>
      </c>
      <c r="F146">
        <f>'Future Returns'!S146*F$4</f>
        <v>16350</v>
      </c>
      <c r="G146">
        <f t="shared" si="34"/>
        <v>5495</v>
      </c>
      <c r="H146">
        <f t="shared" si="35"/>
        <v>1</v>
      </c>
      <c r="L146">
        <f t="shared" ref="L146:L159" si="40">L145+AA146</f>
        <v>39377.5</v>
      </c>
      <c r="N146">
        <f t="shared" si="26"/>
        <v>0</v>
      </c>
      <c r="T146">
        <f t="shared" si="27"/>
        <v>39377.5</v>
      </c>
      <c r="W146">
        <f>(C146-C145)*bitcoin_futures!B150</f>
        <v>0</v>
      </c>
      <c r="X146">
        <f>C146*bitcoin_futures!B150</f>
        <v>63710.979999999996</v>
      </c>
      <c r="Y146">
        <f t="shared" si="36"/>
        <v>-1090.580000000009</v>
      </c>
      <c r="AA146">
        <f>-'Future CF'!Q146</f>
        <v>1105</v>
      </c>
      <c r="AC146">
        <f t="shared" si="32"/>
        <v>103088.48</v>
      </c>
      <c r="AD146">
        <f t="shared" si="39"/>
        <v>14.419999999990978</v>
      </c>
      <c r="AE146">
        <f t="shared" si="33"/>
        <v>1105.0000000000073</v>
      </c>
      <c r="AF146">
        <f t="shared" si="37"/>
        <v>1.3989940825064016E-4</v>
      </c>
      <c r="AG146">
        <f>AF146-(bitcoin_futures!S150/100/360)</f>
        <v>-8.4894806382487169E-6</v>
      </c>
      <c r="AI146">
        <f>-'Future Returns'!Q146+Compare_IBIT_to_BTC!B145</f>
        <v>6.6491348653614779E-5</v>
      </c>
    </row>
    <row r="147" spans="1:35">
      <c r="A147" t="str">
        <f>bitcoin_futures!A151</f>
        <v>19.07.2024</v>
      </c>
      <c r="B147">
        <f>ROUND(bitcoin_futures!D151/bitcoin_futures!B151, 0)</f>
        <v>1749</v>
      </c>
      <c r="C147">
        <f t="shared" si="38"/>
        <v>1759</v>
      </c>
      <c r="D147">
        <f t="shared" si="38"/>
        <v>63587.85</v>
      </c>
      <c r="E147">
        <f t="shared" si="38"/>
        <v>29220</v>
      </c>
      <c r="F147">
        <f>'Future Returns'!S147*F$4</f>
        <v>16073.75</v>
      </c>
      <c r="G147">
        <f t="shared" si="34"/>
        <v>1545</v>
      </c>
      <c r="H147">
        <f t="shared" si="35"/>
        <v>1</v>
      </c>
      <c r="L147">
        <f t="shared" si="40"/>
        <v>35427.5</v>
      </c>
      <c r="N147">
        <f t="shared" si="26"/>
        <v>0</v>
      </c>
      <c r="T147">
        <f t="shared" si="27"/>
        <v>35427.5</v>
      </c>
      <c r="W147">
        <f>(C147-C146)*bitcoin_futures!B151</f>
        <v>0</v>
      </c>
      <c r="X147">
        <f>C147*bitcoin_futures!B151</f>
        <v>67545.599999999991</v>
      </c>
      <c r="Y147">
        <f t="shared" si="36"/>
        <v>3834.6199999999953</v>
      </c>
      <c r="AA147">
        <f>-'Future CF'!Q147</f>
        <v>-3950</v>
      </c>
      <c r="AC147">
        <f t="shared" si="32"/>
        <v>102973.09999999999</v>
      </c>
      <c r="AD147">
        <f t="shared" si="39"/>
        <v>-115.38000000000466</v>
      </c>
      <c r="AE147">
        <f t="shared" si="33"/>
        <v>-3950</v>
      </c>
      <c r="AF147">
        <f t="shared" si="37"/>
        <v>-1.1192327212507611E-3</v>
      </c>
      <c r="AG147">
        <f>AF147-(bitcoin_futures!S151/100/360)</f>
        <v>-1.2678160545840944E-3</v>
      </c>
      <c r="AI147">
        <f>-'Future Returns'!Q147+Compare_IBIT_to_BTC!B146</f>
        <v>-1.2478288383683603E-3</v>
      </c>
    </row>
    <row r="148" spans="1:35">
      <c r="A148" t="str">
        <f>bitcoin_futures!A152</f>
        <v>22.07.2024</v>
      </c>
      <c r="B148">
        <f>ROUND(bitcoin_futures!D152/bitcoin_futures!B152, 0)</f>
        <v>1743</v>
      </c>
      <c r="C148">
        <f t="shared" si="38"/>
        <v>1759</v>
      </c>
      <c r="D148">
        <f t="shared" si="38"/>
        <v>63587.85</v>
      </c>
      <c r="E148">
        <f t="shared" si="38"/>
        <v>29220</v>
      </c>
      <c r="F148">
        <f>'Future Returns'!S148*F$4</f>
        <v>17061.25</v>
      </c>
      <c r="G148">
        <f t="shared" si="34"/>
        <v>700</v>
      </c>
      <c r="H148">
        <f t="shared" si="35"/>
        <v>1</v>
      </c>
      <c r="L148">
        <f t="shared" si="40"/>
        <v>34582.5</v>
      </c>
      <c r="N148">
        <f t="shared" si="26"/>
        <v>0</v>
      </c>
      <c r="T148">
        <f t="shared" si="27"/>
        <v>34582.5</v>
      </c>
      <c r="W148">
        <f>(C148-C147)*bitcoin_futures!B152</f>
        <v>0</v>
      </c>
      <c r="X148">
        <f>C148*bitcoin_futures!B152</f>
        <v>68477.87</v>
      </c>
      <c r="Y148">
        <f t="shared" si="36"/>
        <v>932.27000000000407</v>
      </c>
      <c r="AA148">
        <f>-'Future CF'!Q148</f>
        <v>-845</v>
      </c>
      <c r="AC148">
        <f t="shared" si="32"/>
        <v>103060.37</v>
      </c>
      <c r="AD148">
        <f t="shared" si="39"/>
        <v>87.270000000004075</v>
      </c>
      <c r="AE148">
        <f t="shared" si="33"/>
        <v>-845</v>
      </c>
      <c r="AF148">
        <f t="shared" si="37"/>
        <v>8.4750289153190568E-4</v>
      </c>
      <c r="AG148">
        <f>AF148-(bitcoin_futures!S152/100/360)</f>
        <v>6.9825289153190571E-4</v>
      </c>
      <c r="AI148">
        <f>-'Future Returns'!Q148+Compare_IBIT_to_BTC!B147</f>
        <v>1.4202238564486099E-3</v>
      </c>
    </row>
    <row r="149" spans="1:35">
      <c r="A149" t="str">
        <f>bitcoin_futures!A153</f>
        <v>23.07.2024</v>
      </c>
      <c r="B149">
        <f>ROUND(bitcoin_futures!D153/bitcoin_futures!B153, 0)</f>
        <v>1763</v>
      </c>
      <c r="C149">
        <f t="shared" si="38"/>
        <v>1759</v>
      </c>
      <c r="D149">
        <f t="shared" si="38"/>
        <v>63587.85</v>
      </c>
      <c r="E149">
        <f t="shared" si="38"/>
        <v>29220</v>
      </c>
      <c r="F149">
        <f>'Future Returns'!S149*F$4</f>
        <v>17272.5</v>
      </c>
      <c r="G149">
        <f t="shared" si="34"/>
        <v>3495</v>
      </c>
      <c r="H149">
        <f t="shared" si="35"/>
        <v>1</v>
      </c>
      <c r="L149">
        <f t="shared" si="40"/>
        <v>37377.5</v>
      </c>
      <c r="N149">
        <f t="shared" si="26"/>
        <v>0</v>
      </c>
      <c r="T149">
        <f t="shared" si="27"/>
        <v>37377.5</v>
      </c>
      <c r="W149">
        <f>(C149-C148)*bitcoin_futures!B153</f>
        <v>0</v>
      </c>
      <c r="X149">
        <f>C149*bitcoin_futures!B153</f>
        <v>65681.060000000012</v>
      </c>
      <c r="Y149">
        <f t="shared" si="36"/>
        <v>-2796.8099999999831</v>
      </c>
      <c r="AA149">
        <f>-'Future CF'!Q149</f>
        <v>2795</v>
      </c>
      <c r="AC149">
        <f t="shared" si="32"/>
        <v>103058.56000000001</v>
      </c>
      <c r="AD149">
        <f t="shared" si="39"/>
        <v>-1.8099999999831198</v>
      </c>
      <c r="AE149">
        <f t="shared" si="33"/>
        <v>2795</v>
      </c>
      <c r="AF149">
        <f t="shared" si="37"/>
        <v>-1.7562521849893609E-5</v>
      </c>
      <c r="AG149">
        <f>AF149-(bitcoin_futures!S153/100/360)</f>
        <v>-1.6678474407211583E-4</v>
      </c>
      <c r="AI149">
        <f>-'Future Returns'!Q149+Compare_IBIT_to_BTC!B148</f>
        <v>-3.8805822431164927E-4</v>
      </c>
    </row>
    <row r="150" spans="1:35">
      <c r="A150" t="str">
        <f>bitcoin_futures!A154</f>
        <v>24.07.2024</v>
      </c>
      <c r="B150">
        <f>ROUND(bitcoin_futures!D154/bitcoin_futures!B154, 0)</f>
        <v>1761</v>
      </c>
      <c r="C150">
        <f t="shared" si="38"/>
        <v>1759</v>
      </c>
      <c r="D150">
        <f t="shared" si="38"/>
        <v>63587.85</v>
      </c>
      <c r="E150">
        <f t="shared" si="38"/>
        <v>29220</v>
      </c>
      <c r="F150">
        <f>'Future Returns'!S150*F$4</f>
        <v>16573.75</v>
      </c>
      <c r="G150">
        <f t="shared" si="34"/>
        <v>3345</v>
      </c>
      <c r="H150">
        <f t="shared" si="35"/>
        <v>1</v>
      </c>
      <c r="L150">
        <f>L149+AA150</f>
        <v>37227.5</v>
      </c>
      <c r="N150">
        <f t="shared" si="26"/>
        <v>0</v>
      </c>
      <c r="T150">
        <f t="shared" si="27"/>
        <v>37227.5</v>
      </c>
      <c r="W150">
        <f>(C150-C149)*bitcoin_futures!B154</f>
        <v>0</v>
      </c>
      <c r="X150">
        <f>C150*bitcoin_futures!B154</f>
        <v>65821.78</v>
      </c>
      <c r="Y150">
        <f t="shared" si="36"/>
        <v>140.71999999998661</v>
      </c>
      <c r="AA150">
        <f>-'Future CF'!Q150</f>
        <v>-150</v>
      </c>
      <c r="AC150">
        <f t="shared" si="32"/>
        <v>103049.28</v>
      </c>
      <c r="AD150">
        <f t="shared" si="39"/>
        <v>-9.2800000000133878</v>
      </c>
      <c r="AE150">
        <f t="shared" si="33"/>
        <v>-150</v>
      </c>
      <c r="AF150">
        <f t="shared" si="37"/>
        <v>-9.0045892354923132E-5</v>
      </c>
      <c r="AG150">
        <f>AF150-(bitcoin_futures!S154/100/360)</f>
        <v>-2.393236701327009E-4</v>
      </c>
      <c r="AI150">
        <f>-'Future Returns'!Q150+Compare_IBIT_to_BTC!B149</f>
        <v>-1.2013951534496073E-4</v>
      </c>
    </row>
    <row r="151" spans="1:35">
      <c r="A151" t="str">
        <f>bitcoin_futures!A155</f>
        <v>25.07.2024</v>
      </c>
      <c r="B151">
        <f>ROUND(bitcoin_futures!D155/bitcoin_futures!B155, 0)</f>
        <v>1758</v>
      </c>
      <c r="C151">
        <f t="shared" si="38"/>
        <v>1759</v>
      </c>
      <c r="D151">
        <f t="shared" si="38"/>
        <v>63587.85</v>
      </c>
      <c r="E151">
        <f t="shared" si="38"/>
        <v>29220</v>
      </c>
      <c r="F151">
        <f>'Future Returns'!S151*F$4</f>
        <v>16611.25</v>
      </c>
      <c r="G151">
        <f t="shared" si="34"/>
        <v>4400</v>
      </c>
      <c r="H151">
        <f t="shared" si="35"/>
        <v>1</v>
      </c>
      <c r="L151">
        <f t="shared" si="40"/>
        <v>38282.5</v>
      </c>
      <c r="N151">
        <f t="shared" si="26"/>
        <v>0</v>
      </c>
      <c r="T151">
        <f t="shared" si="27"/>
        <v>38282.5</v>
      </c>
      <c r="W151">
        <f>(C151-C150)*bitcoin_futures!B155</f>
        <v>0</v>
      </c>
      <c r="X151">
        <f>C151*bitcoin_futures!B155</f>
        <v>64783.969999999994</v>
      </c>
      <c r="Y151">
        <f t="shared" si="36"/>
        <v>-1037.8100000000049</v>
      </c>
      <c r="AA151">
        <f>-'Future CF'!Q151</f>
        <v>1055</v>
      </c>
      <c r="AC151">
        <f t="shared" si="32"/>
        <v>103066.47</v>
      </c>
      <c r="AD151">
        <f t="shared" si="39"/>
        <v>17.189999999995052</v>
      </c>
      <c r="AE151">
        <f t="shared" si="33"/>
        <v>1055.0000000000073</v>
      </c>
      <c r="AF151">
        <f t="shared" si="37"/>
        <v>1.6681339258260759E-4</v>
      </c>
      <c r="AG151">
        <f>AF151-(bitcoin_futures!S155/100/360)</f>
        <v>1.7285614804829816E-5</v>
      </c>
      <c r="AI151">
        <f>-'Future Returns'!Q151+Compare_IBIT_to_BTC!B150</f>
        <v>1.1082412892447074E-4</v>
      </c>
    </row>
    <row r="152" spans="1:35">
      <c r="A152" t="str">
        <f>bitcoin_futures!A156</f>
        <v>26.07.2024</v>
      </c>
      <c r="B152">
        <f>ROUND(bitcoin_futures!D156/bitcoin_futures!B156, 0)</f>
        <v>1748</v>
      </c>
      <c r="C152">
        <f t="shared" si="38"/>
        <v>1759</v>
      </c>
      <c r="D152">
        <f t="shared" si="38"/>
        <v>63587.85</v>
      </c>
      <c r="E152">
        <f t="shared" si="38"/>
        <v>29220</v>
      </c>
      <c r="F152">
        <f>'Future Returns'!S152*F$4</f>
        <v>16347.5</v>
      </c>
      <c r="G152">
        <f t="shared" si="34"/>
        <v>1015</v>
      </c>
      <c r="H152">
        <f t="shared" si="35"/>
        <v>1</v>
      </c>
      <c r="L152">
        <f t="shared" si="40"/>
        <v>34897.5</v>
      </c>
      <c r="N152">
        <f t="shared" si="26"/>
        <v>0</v>
      </c>
      <c r="T152">
        <f t="shared" si="27"/>
        <v>34897.5</v>
      </c>
      <c r="W152">
        <f>(C152-C151)*bitcoin_futures!B156</f>
        <v>0</v>
      </c>
      <c r="X152">
        <f>C152*bitcoin_futures!B156</f>
        <v>68231.61</v>
      </c>
      <c r="Y152">
        <f t="shared" si="36"/>
        <v>3447.6400000000067</v>
      </c>
      <c r="AA152">
        <f>-'Future CF'!Q152</f>
        <v>-3385</v>
      </c>
      <c r="AC152">
        <f t="shared" si="32"/>
        <v>103129.11</v>
      </c>
      <c r="AD152">
        <f t="shared" si="39"/>
        <v>62.640000000006694</v>
      </c>
      <c r="AE152">
        <f t="shared" si="33"/>
        <v>-3385.0000000000073</v>
      </c>
      <c r="AF152">
        <f t="shared" si="37"/>
        <v>6.0776312606812565E-4</v>
      </c>
      <c r="AG152">
        <f>AF152-(bitcoin_futures!S156/100/360)</f>
        <v>4.5884645940145899E-4</v>
      </c>
      <c r="AI152">
        <f>-'Future Returns'!Q152+Compare_IBIT_to_BTC!B151</f>
        <v>1.4511606191502657E-3</v>
      </c>
    </row>
    <row r="153" spans="1:35">
      <c r="A153" t="str">
        <f>bitcoin_futures!A157</f>
        <v>29.07.2024</v>
      </c>
      <c r="B153">
        <f>ROUND(bitcoin_futures!D157/bitcoin_futures!B157, 0)</f>
        <v>1758</v>
      </c>
      <c r="C153">
        <f t="shared" si="38"/>
        <v>1759</v>
      </c>
      <c r="D153">
        <f t="shared" si="38"/>
        <v>63587.85</v>
      </c>
      <c r="E153">
        <f t="shared" si="38"/>
        <v>29220</v>
      </c>
      <c r="F153">
        <f>'Future Returns'!S153*F$4</f>
        <v>17193.75</v>
      </c>
      <c r="G153">
        <f t="shared" si="34"/>
        <v>1930</v>
      </c>
      <c r="H153">
        <f t="shared" si="35"/>
        <v>1</v>
      </c>
      <c r="L153">
        <f t="shared" si="40"/>
        <v>35812.5</v>
      </c>
      <c r="N153">
        <f t="shared" si="26"/>
        <v>0</v>
      </c>
      <c r="T153">
        <f t="shared" si="27"/>
        <v>35812.5</v>
      </c>
      <c r="W153">
        <f>(C153-C152)*bitcoin_futures!B157</f>
        <v>0</v>
      </c>
      <c r="X153">
        <f>C153*bitcoin_futures!B157</f>
        <v>67440.060000000012</v>
      </c>
      <c r="Y153">
        <f t="shared" si="36"/>
        <v>-791.54999999998836</v>
      </c>
      <c r="AA153">
        <f>-'Future CF'!Q153</f>
        <v>915</v>
      </c>
      <c r="AC153">
        <f t="shared" si="32"/>
        <v>103252.56000000001</v>
      </c>
      <c r="AD153">
        <f t="shared" si="39"/>
        <v>123.45000000001164</v>
      </c>
      <c r="AE153">
        <f t="shared" si="33"/>
        <v>915</v>
      </c>
      <c r="AF153">
        <f t="shared" si="37"/>
        <v>1.1970432014783376E-3</v>
      </c>
      <c r="AG153">
        <f>AF153-(bitcoin_futures!S157/100/360)</f>
        <v>1.0475432014783377E-3</v>
      </c>
      <c r="AI153">
        <f>-'Future Returns'!Q153+Compare_IBIT_to_BTC!B152</f>
        <v>1.7033249246636573E-3</v>
      </c>
    </row>
    <row r="154" spans="1:35">
      <c r="A154" t="str">
        <f>bitcoin_futures!A158</f>
        <v>30.07.2024</v>
      </c>
      <c r="B154">
        <f>ROUND(bitcoin_futures!D158/bitcoin_futures!B158, 0)</f>
        <v>1752</v>
      </c>
      <c r="C154">
        <f t="shared" si="38"/>
        <v>1759</v>
      </c>
      <c r="D154">
        <f t="shared" si="38"/>
        <v>63587.85</v>
      </c>
      <c r="E154">
        <f t="shared" si="38"/>
        <v>29220</v>
      </c>
      <c r="F154">
        <f>'Future Returns'!S154*F$4</f>
        <v>16965</v>
      </c>
      <c r="G154">
        <f t="shared" si="34"/>
        <v>3405</v>
      </c>
      <c r="H154">
        <f t="shared" si="35"/>
        <v>1</v>
      </c>
      <c r="L154">
        <f t="shared" si="40"/>
        <v>37287.5</v>
      </c>
      <c r="N154">
        <f t="shared" si="26"/>
        <v>0</v>
      </c>
      <c r="T154">
        <f t="shared" si="27"/>
        <v>37287.5</v>
      </c>
      <c r="W154">
        <f>(C154-C153)*bitcoin_futures!B158</f>
        <v>0</v>
      </c>
      <c r="X154">
        <f>C154*bitcoin_futures!B158</f>
        <v>66050.45</v>
      </c>
      <c r="Y154">
        <f t="shared" si="36"/>
        <v>-1389.6100000000151</v>
      </c>
      <c r="AA154">
        <f>-'Future CF'!Q154</f>
        <v>1475</v>
      </c>
      <c r="AC154">
        <f t="shared" si="32"/>
        <v>103337.95</v>
      </c>
      <c r="AD154">
        <f t="shared" si="39"/>
        <v>85.389999999984866</v>
      </c>
      <c r="AE154">
        <f t="shared" si="33"/>
        <v>1475</v>
      </c>
      <c r="AF154">
        <f t="shared" si="37"/>
        <v>8.2700128694131029E-4</v>
      </c>
      <c r="AG154">
        <f>AF154-(bitcoin_futures!S158/100/360)</f>
        <v>6.7744573138575474E-4</v>
      </c>
      <c r="AI154">
        <f>-'Future Returns'!Q154+Compare_IBIT_to_BTC!B153</f>
        <v>1.1308147539326116E-3</v>
      </c>
    </row>
    <row r="155" spans="1:35">
      <c r="A155" t="str">
        <f>bitcoin_futures!A159</f>
        <v>31.07.2024</v>
      </c>
      <c r="B155">
        <f>ROUND(bitcoin_futures!D159/bitcoin_futures!B159, 0)</f>
        <v>1771</v>
      </c>
      <c r="C155">
        <f t="shared" si="38"/>
        <v>1759</v>
      </c>
      <c r="D155">
        <f t="shared" si="38"/>
        <v>63587.85</v>
      </c>
      <c r="E155">
        <f t="shared" si="38"/>
        <v>29220</v>
      </c>
      <c r="F155">
        <f>'Future Returns'!S155*F$4</f>
        <v>16596.25</v>
      </c>
      <c r="G155">
        <f t="shared" si="34"/>
        <v>4105</v>
      </c>
      <c r="H155">
        <f t="shared" si="35"/>
        <v>1</v>
      </c>
      <c r="L155">
        <f>L154+AA155</f>
        <v>37987.5</v>
      </c>
      <c r="N155">
        <f t="shared" si="26"/>
        <v>0</v>
      </c>
      <c r="T155">
        <f t="shared" si="27"/>
        <v>37987.5</v>
      </c>
      <c r="W155">
        <f>(C155-C154)*bitcoin_futures!B159</f>
        <v>0</v>
      </c>
      <c r="X155">
        <f>C155*bitcoin_futures!B159</f>
        <v>65399.62</v>
      </c>
      <c r="Y155">
        <f t="shared" si="36"/>
        <v>-650.82999999999447</v>
      </c>
      <c r="AA155">
        <f>-'Future CF'!Q155</f>
        <v>700</v>
      </c>
      <c r="AC155">
        <f t="shared" si="32"/>
        <v>103387.12</v>
      </c>
      <c r="AD155">
        <f t="shared" si="39"/>
        <v>49.17000000000553</v>
      </c>
      <c r="AE155">
        <f t="shared" si="33"/>
        <v>699.99999999999272</v>
      </c>
      <c r="AF155">
        <f t="shared" si="37"/>
        <v>4.7581745138166118E-4</v>
      </c>
      <c r="AG155">
        <f>AF155-(bitcoin_futures!S159/100/360)</f>
        <v>3.2665078471499453E-4</v>
      </c>
      <c r="AI155">
        <f>-'Future Returns'!Q155+Compare_IBIT_to_BTC!B154</f>
        <v>6.9102209832554683E-4</v>
      </c>
    </row>
    <row r="156" spans="1:35">
      <c r="A156" t="str">
        <f>bitcoin_futures!A160</f>
        <v>01.08.2024</v>
      </c>
      <c r="B156">
        <f>ROUND(bitcoin_futures!D160/bitcoin_futures!B160, 0)</f>
        <v>1753</v>
      </c>
      <c r="C156">
        <f t="shared" si="38"/>
        <v>1759</v>
      </c>
      <c r="D156">
        <f t="shared" si="38"/>
        <v>63587.85</v>
      </c>
      <c r="E156">
        <f t="shared" si="38"/>
        <v>29220</v>
      </c>
      <c r="F156">
        <f>'Future Returns'!S156*F$4</f>
        <v>16421.25</v>
      </c>
      <c r="G156">
        <f t="shared" si="34"/>
        <v>6000</v>
      </c>
      <c r="H156">
        <f t="shared" si="35"/>
        <v>1</v>
      </c>
      <c r="L156">
        <f t="shared" si="40"/>
        <v>39882.5</v>
      </c>
      <c r="N156">
        <f t="shared" si="26"/>
        <v>0</v>
      </c>
      <c r="T156">
        <f t="shared" si="27"/>
        <v>39882.5</v>
      </c>
      <c r="W156">
        <f>(C156-C155)*bitcoin_futures!B160</f>
        <v>0</v>
      </c>
      <c r="X156">
        <f>C156*bitcoin_futures!B160</f>
        <v>63447.13</v>
      </c>
      <c r="Y156">
        <f t="shared" si="36"/>
        <v>-1952.4900000000052</v>
      </c>
      <c r="AA156">
        <f>-'Future CF'!Q156</f>
        <v>1895</v>
      </c>
      <c r="AC156">
        <f t="shared" si="32"/>
        <v>103329.63</v>
      </c>
      <c r="AD156">
        <f t="shared" si="39"/>
        <v>-57.490000000005239</v>
      </c>
      <c r="AE156">
        <f t="shared" si="33"/>
        <v>1895.0000000000146</v>
      </c>
      <c r="AF156">
        <f t="shared" si="37"/>
        <v>-5.5606539770142779E-4</v>
      </c>
      <c r="AG156">
        <f>AF156-(bitcoin_futures!S160/100/360)</f>
        <v>-7.0467650881253887E-4</v>
      </c>
      <c r="AI156">
        <f>-'Future Returns'!Q156+Compare_IBIT_to_BTC!B155</f>
        <v>-1.0049471201472732E-3</v>
      </c>
    </row>
    <row r="157" spans="1:35">
      <c r="A157" t="str">
        <f>bitcoin_futures!A161</f>
        <v>02.08.2024</v>
      </c>
      <c r="B157">
        <f>ROUND(bitcoin_futures!D161/bitcoin_futures!B161, 0)</f>
        <v>1760</v>
      </c>
      <c r="C157">
        <f t="shared" si="38"/>
        <v>1759</v>
      </c>
      <c r="D157">
        <f t="shared" si="38"/>
        <v>63587.85</v>
      </c>
      <c r="E157">
        <f t="shared" si="38"/>
        <v>29220</v>
      </c>
      <c r="F157">
        <f>'Future Returns'!S157*F$4</f>
        <v>15947.5</v>
      </c>
      <c r="G157">
        <f t="shared" si="34"/>
        <v>6845</v>
      </c>
      <c r="H157">
        <f t="shared" si="35"/>
        <v>1</v>
      </c>
      <c r="L157">
        <f t="shared" si="40"/>
        <v>40727.5</v>
      </c>
      <c r="N157">
        <f t="shared" si="26"/>
        <v>0</v>
      </c>
      <c r="T157">
        <f t="shared" si="27"/>
        <v>40727.5</v>
      </c>
      <c r="W157">
        <f>(C157-C156)*bitcoin_futures!B161</f>
        <v>0</v>
      </c>
      <c r="X157">
        <f>C157*bitcoin_futures!B161</f>
        <v>62637.99</v>
      </c>
      <c r="Y157">
        <f t="shared" si="36"/>
        <v>-809.13999999999942</v>
      </c>
      <c r="AA157">
        <f>-'Future CF'!Q157</f>
        <v>845</v>
      </c>
      <c r="AC157">
        <f t="shared" si="32"/>
        <v>103365.48999999999</v>
      </c>
      <c r="AD157">
        <f t="shared" si="39"/>
        <v>35.860000000000582</v>
      </c>
      <c r="AE157">
        <f t="shared" si="33"/>
        <v>844.99999999998545</v>
      </c>
      <c r="AF157">
        <f t="shared" si="37"/>
        <v>3.4704469569861598E-4</v>
      </c>
      <c r="AG157">
        <f>AF157-(bitcoin_futures!S161/100/360)</f>
        <v>1.9896136236528263E-4</v>
      </c>
      <c r="AI157">
        <f>-'Future Returns'!Q157+Compare_IBIT_to_BTC!B156</f>
        <v>4.9361005861473135E-4</v>
      </c>
    </row>
    <row r="158" spans="1:35">
      <c r="A158" t="str">
        <f>bitcoin_futures!A162</f>
        <v>05.08.2024</v>
      </c>
      <c r="B158">
        <f>ROUND(bitcoin_futures!D162/bitcoin_futures!B162, 0)</f>
        <v>1743</v>
      </c>
      <c r="C158">
        <f t="shared" si="38"/>
        <v>1759</v>
      </c>
      <c r="D158">
        <f t="shared" si="38"/>
        <v>63587.85</v>
      </c>
      <c r="E158">
        <f t="shared" si="38"/>
        <v>29220</v>
      </c>
      <c r="F158">
        <f>'Future Returns'!S158*F$4</f>
        <v>15736.25</v>
      </c>
      <c r="G158">
        <f t="shared" si="34"/>
        <v>16020</v>
      </c>
      <c r="H158">
        <f t="shared" si="35"/>
        <v>0</v>
      </c>
      <c r="L158">
        <f t="shared" si="40"/>
        <v>49902.5</v>
      </c>
      <c r="N158">
        <f t="shared" si="26"/>
        <v>0</v>
      </c>
      <c r="T158">
        <f t="shared" si="27"/>
        <v>49902.5</v>
      </c>
      <c r="W158">
        <f>(C158-C157)*bitcoin_futures!B162</f>
        <v>0</v>
      </c>
      <c r="X158">
        <f>C158*bitcoin_futures!B162</f>
        <v>53614.32</v>
      </c>
      <c r="Y158">
        <f t="shared" si="36"/>
        <v>-9023.6699999999983</v>
      </c>
      <c r="AA158">
        <f>-'Future CF'!Q158</f>
        <v>9175</v>
      </c>
      <c r="AC158">
        <f t="shared" si="32"/>
        <v>103516.82</v>
      </c>
      <c r="AD158">
        <f t="shared" si="39"/>
        <v>151.33000000000175</v>
      </c>
      <c r="AE158">
        <f t="shared" si="33"/>
        <v>9175.0000000000146</v>
      </c>
      <c r="AF158">
        <f t="shared" si="37"/>
        <v>1.4640282748139806E-3</v>
      </c>
      <c r="AG158">
        <f>AF158-(bitcoin_futures!S162/100/360)</f>
        <v>1.3153060525917584E-3</v>
      </c>
      <c r="AI158">
        <f>-'Future Returns'!Q158+Compare_IBIT_to_BTC!B157</f>
        <v>1.7015162071326306E-3</v>
      </c>
    </row>
    <row r="159" spans="1:35">
      <c r="A159" t="str">
        <f>bitcoin_futures!A163</f>
        <v>06.08.2024</v>
      </c>
      <c r="B159">
        <f>ROUND(bitcoin_futures!D163/bitcoin_futures!B163, 0)</f>
        <v>1753</v>
      </c>
      <c r="C159">
        <f t="shared" si="38"/>
        <v>1759</v>
      </c>
      <c r="D159">
        <f t="shared" si="38"/>
        <v>63587.85</v>
      </c>
      <c r="E159">
        <f t="shared" si="38"/>
        <v>29220</v>
      </c>
      <c r="F159">
        <f>'Future Returns'!S159*F$4</f>
        <v>13442.5</v>
      </c>
      <c r="G159">
        <f t="shared" si="34"/>
        <v>12645</v>
      </c>
      <c r="H159">
        <f t="shared" si="35"/>
        <v>1</v>
      </c>
      <c r="L159">
        <f t="shared" si="40"/>
        <v>46527.5</v>
      </c>
      <c r="N159">
        <f t="shared" si="26"/>
        <v>0</v>
      </c>
      <c r="T159">
        <f t="shared" si="27"/>
        <v>46527.5</v>
      </c>
      <c r="W159">
        <f>(C159-C158)*bitcoin_futures!B163</f>
        <v>0</v>
      </c>
      <c r="X159">
        <f>C159*bitcoin_futures!B163</f>
        <v>56886.060000000005</v>
      </c>
      <c r="Y159">
        <f t="shared" si="36"/>
        <v>3271.7400000000052</v>
      </c>
      <c r="AA159">
        <f>-'Future CF'!Q159</f>
        <v>-3375</v>
      </c>
      <c r="AC159">
        <f t="shared" si="32"/>
        <v>103413.56</v>
      </c>
      <c r="AD159">
        <f t="shared" si="39"/>
        <v>-103.25999999999476</v>
      </c>
      <c r="AE159">
        <f t="shared" si="33"/>
        <v>-3375.0000000000146</v>
      </c>
      <c r="AF159">
        <f t="shared" si="37"/>
        <v>-9.9751905052719689E-4</v>
      </c>
      <c r="AG159">
        <f>AF159-(bitcoin_futures!S163/100/360)</f>
        <v>-1.1456023838605303E-3</v>
      </c>
      <c r="AI159">
        <f>-'Future Returns'!Q159+Compare_IBIT_to_BTC!B158</f>
        <v>-1.7437203369849302E-3</v>
      </c>
    </row>
    <row r="160" spans="1:35">
      <c r="A160" t="str">
        <f>bitcoin_futures!A164</f>
        <v>07.08.2024</v>
      </c>
      <c r="B160">
        <f>ROUND(bitcoin_futures!D164/bitcoin_futures!B164, 0)</f>
        <v>1761</v>
      </c>
      <c r="C160">
        <f t="shared" si="38"/>
        <v>1759</v>
      </c>
      <c r="D160">
        <f t="shared" si="38"/>
        <v>63587.85</v>
      </c>
      <c r="E160">
        <f t="shared" si="38"/>
        <v>29220</v>
      </c>
      <c r="F160">
        <f>'Future Returns'!S160*F$4</f>
        <v>14286.25</v>
      </c>
      <c r="G160">
        <f t="shared" si="34"/>
        <v>14790</v>
      </c>
      <c r="H160">
        <f t="shared" si="35"/>
        <v>0</v>
      </c>
      <c r="L160">
        <f>L159+AA160</f>
        <v>48672.5</v>
      </c>
      <c r="N160">
        <f t="shared" si="26"/>
        <v>0</v>
      </c>
      <c r="T160">
        <f t="shared" si="27"/>
        <v>48672.5</v>
      </c>
      <c r="W160">
        <f>(C160-C159)*bitcoin_futures!B164</f>
        <v>0</v>
      </c>
      <c r="X160">
        <f>C160*bitcoin_futures!B164</f>
        <v>54863.21</v>
      </c>
      <c r="Y160">
        <f t="shared" si="36"/>
        <v>-2022.8500000000058</v>
      </c>
      <c r="AA160">
        <f>-'Future CF'!Q160</f>
        <v>2145</v>
      </c>
      <c r="AC160">
        <f t="shared" si="32"/>
        <v>103535.70999999999</v>
      </c>
      <c r="AD160">
        <f t="shared" si="39"/>
        <v>122.14999999999418</v>
      </c>
      <c r="AE160">
        <f t="shared" si="33"/>
        <v>2145</v>
      </c>
      <c r="AF160">
        <f t="shared" si="37"/>
        <v>1.1811797214987491E-3</v>
      </c>
      <c r="AG160">
        <f>AF160-(bitcoin_futures!S164/100/360)</f>
        <v>1.032818610387638E-3</v>
      </c>
      <c r="AI160">
        <f>-'Future Returns'!Q160+Compare_IBIT_to_BTC!B159</f>
        <v>1.9764139797137925E-3</v>
      </c>
    </row>
    <row r="161" spans="1:35">
      <c r="A161" t="str">
        <f>bitcoin_futures!A165</f>
        <v>08.08.2024</v>
      </c>
      <c r="B161">
        <f>ROUND(bitcoin_futures!D165/bitcoin_futures!B165, 0)</f>
        <v>1762</v>
      </c>
      <c r="C161">
        <f t="shared" si="38"/>
        <v>1759</v>
      </c>
      <c r="D161">
        <f t="shared" si="38"/>
        <v>63587.85</v>
      </c>
      <c r="E161">
        <f t="shared" si="38"/>
        <v>29220</v>
      </c>
      <c r="F161">
        <f>'Future Returns'!S161*F$4</f>
        <v>13750</v>
      </c>
      <c r="G161">
        <f t="shared" si="34"/>
        <v>10095</v>
      </c>
      <c r="H161">
        <f t="shared" si="35"/>
        <v>1</v>
      </c>
      <c r="L161">
        <f t="shared" ref="L161:L173" si="41">L160+AA161</f>
        <v>43977.5</v>
      </c>
      <c r="N161">
        <f t="shared" si="26"/>
        <v>0</v>
      </c>
      <c r="T161">
        <f t="shared" si="27"/>
        <v>43977.5</v>
      </c>
      <c r="W161">
        <f>(C161-C160)*bitcoin_futures!B165</f>
        <v>0</v>
      </c>
      <c r="X161">
        <f>C161*bitcoin_futures!B165</f>
        <v>59594.920000000006</v>
      </c>
      <c r="Y161">
        <f t="shared" si="36"/>
        <v>4731.7100000000064</v>
      </c>
      <c r="AA161">
        <f>-'Future CF'!Q161</f>
        <v>-4695</v>
      </c>
      <c r="AC161">
        <f t="shared" si="32"/>
        <v>103572.42000000001</v>
      </c>
      <c r="AD161">
        <f t="shared" si="39"/>
        <v>36.710000000006403</v>
      </c>
      <c r="AE161">
        <f t="shared" si="33"/>
        <v>-4694.9999999999854</v>
      </c>
      <c r="AF161">
        <f t="shared" si="37"/>
        <v>3.5456365731211393E-4</v>
      </c>
      <c r="AG161">
        <f>AF161-(bitcoin_futures!S165/100/360)</f>
        <v>2.0611921286766948E-4</v>
      </c>
      <c r="AI161">
        <f>-'Future Returns'!Q161+Compare_IBIT_to_BTC!B160</f>
        <v>8.8195517211231422E-4</v>
      </c>
    </row>
    <row r="162" spans="1:35">
      <c r="A162" t="str">
        <f>bitcoin_futures!A166</f>
        <v>09.08.2024</v>
      </c>
      <c r="B162">
        <f>ROUND(bitcoin_futures!D166/bitcoin_futures!B166, 0)</f>
        <v>1749</v>
      </c>
      <c r="C162">
        <f t="shared" si="38"/>
        <v>1759</v>
      </c>
      <c r="D162">
        <f t="shared" si="38"/>
        <v>63587.85</v>
      </c>
      <c r="E162">
        <f t="shared" si="38"/>
        <v>29220</v>
      </c>
      <c r="F162">
        <f>'Future Returns'!S162*F$4</f>
        <v>14923.75</v>
      </c>
      <c r="G162">
        <f t="shared" si="34"/>
        <v>8800</v>
      </c>
      <c r="H162">
        <f t="shared" si="35"/>
        <v>1</v>
      </c>
      <c r="L162">
        <f t="shared" si="41"/>
        <v>42682.5</v>
      </c>
      <c r="N162">
        <f t="shared" si="26"/>
        <v>0</v>
      </c>
      <c r="T162">
        <f t="shared" si="27"/>
        <v>42682.5</v>
      </c>
      <c r="W162">
        <f>(C162-C161)*bitcoin_futures!B166</f>
        <v>0</v>
      </c>
      <c r="X162">
        <f>C162*bitcoin_futures!B166</f>
        <v>60861.4</v>
      </c>
      <c r="Y162">
        <f t="shared" si="36"/>
        <v>1266.4799999999959</v>
      </c>
      <c r="AA162">
        <f>-'Future CF'!Q162</f>
        <v>-1295</v>
      </c>
      <c r="AC162">
        <f t="shared" si="32"/>
        <v>103543.9</v>
      </c>
      <c r="AD162">
        <f t="shared" si="39"/>
        <v>-28.520000000004075</v>
      </c>
      <c r="AE162">
        <f t="shared" si="33"/>
        <v>-1295.0000000000146</v>
      </c>
      <c r="AF162">
        <f t="shared" si="37"/>
        <v>-2.7536288135397501E-4</v>
      </c>
      <c r="AG162">
        <f>AF162-(bitcoin_futures!S166/100/360)</f>
        <v>-4.2386288135397505E-4</v>
      </c>
      <c r="AI162">
        <f>-'Future Returns'!Q162+Compare_IBIT_to_BTC!B161</f>
        <v>-4.4213338306801561E-4</v>
      </c>
    </row>
    <row r="163" spans="1:35">
      <c r="A163" t="str">
        <f>bitcoin_futures!A167</f>
        <v>12.08.2024</v>
      </c>
      <c r="B163">
        <f>ROUND(bitcoin_futures!D167/bitcoin_futures!B167, 0)</f>
        <v>1756</v>
      </c>
      <c r="C163">
        <f t="shared" si="38"/>
        <v>1759</v>
      </c>
      <c r="D163">
        <f t="shared" si="38"/>
        <v>63587.85</v>
      </c>
      <c r="E163">
        <f t="shared" si="38"/>
        <v>29220</v>
      </c>
      <c r="F163">
        <f>'Future Returns'!S163*F$4</f>
        <v>15247.5</v>
      </c>
      <c r="G163">
        <f t="shared" si="34"/>
        <v>10590</v>
      </c>
      <c r="H163">
        <f t="shared" si="35"/>
        <v>1</v>
      </c>
      <c r="L163">
        <f t="shared" si="41"/>
        <v>44472.5</v>
      </c>
      <c r="N163">
        <f t="shared" si="26"/>
        <v>0</v>
      </c>
      <c r="T163">
        <f t="shared" si="27"/>
        <v>44472.5</v>
      </c>
      <c r="W163">
        <f>(C163-C162)*bitcoin_futures!B167</f>
        <v>0</v>
      </c>
      <c r="X163">
        <f>C163*bitcoin_futures!B167</f>
        <v>59172.76</v>
      </c>
      <c r="Y163">
        <f t="shared" si="36"/>
        <v>-1688.6399999999994</v>
      </c>
      <c r="AA163">
        <f>-'Future CF'!Q163</f>
        <v>1790</v>
      </c>
      <c r="AC163">
        <f t="shared" si="32"/>
        <v>103645.26000000001</v>
      </c>
      <c r="AD163">
        <f t="shared" si="39"/>
        <v>101.36000000000058</v>
      </c>
      <c r="AE163">
        <f t="shared" si="33"/>
        <v>1790.0000000000146</v>
      </c>
      <c r="AF163">
        <f t="shared" si="37"/>
        <v>9.7890846298044208E-4</v>
      </c>
      <c r="AG163">
        <f>AF163-(bitcoin_futures!S167/100/360)</f>
        <v>8.300751296471088E-4</v>
      </c>
      <c r="AI163">
        <f>-'Future Returns'!Q163+Compare_IBIT_to_BTC!B162</f>
        <v>1.6034088787415871E-3</v>
      </c>
    </row>
    <row r="164" spans="1:35">
      <c r="A164" t="str">
        <f>bitcoin_futures!A168</f>
        <v>13.08.2024</v>
      </c>
      <c r="B164">
        <f>ROUND(bitcoin_futures!D168/bitcoin_futures!B168, 0)</f>
        <v>1753</v>
      </c>
      <c r="C164">
        <f t="shared" si="38"/>
        <v>1759</v>
      </c>
      <c r="D164">
        <f t="shared" si="38"/>
        <v>63587.85</v>
      </c>
      <c r="E164">
        <f t="shared" si="38"/>
        <v>29220</v>
      </c>
      <c r="F164">
        <f>'Future Returns'!S164*F$4</f>
        <v>14800</v>
      </c>
      <c r="G164">
        <f t="shared" si="34"/>
        <v>8685</v>
      </c>
      <c r="H164">
        <f t="shared" si="35"/>
        <v>1</v>
      </c>
      <c r="L164">
        <f t="shared" si="41"/>
        <v>42567.5</v>
      </c>
      <c r="N164">
        <f t="shared" si="26"/>
        <v>0</v>
      </c>
      <c r="T164">
        <f t="shared" si="27"/>
        <v>42567.5</v>
      </c>
      <c r="W164">
        <f>(C164-C163)*bitcoin_futures!B168</f>
        <v>0</v>
      </c>
      <c r="X164">
        <f>C164*bitcoin_futures!B168</f>
        <v>60931.76</v>
      </c>
      <c r="Y164">
        <f t="shared" si="36"/>
        <v>1759</v>
      </c>
      <c r="AA164">
        <f>-'Future CF'!Q164</f>
        <v>-1905</v>
      </c>
      <c r="AC164">
        <f t="shared" si="32"/>
        <v>103499.26000000001</v>
      </c>
      <c r="AD164">
        <f t="shared" si="39"/>
        <v>-146</v>
      </c>
      <c r="AE164">
        <f t="shared" si="33"/>
        <v>-1905</v>
      </c>
      <c r="AF164">
        <f t="shared" si="37"/>
        <v>-1.4086510082564315E-3</v>
      </c>
      <c r="AG164">
        <f>AF164-(bitcoin_futures!S168/100/360)</f>
        <v>-1.5564287860342092E-3</v>
      </c>
      <c r="AI164">
        <f>-'Future Returns'!Q164+Compare_IBIT_to_BTC!B163</f>
        <v>-2.4525380017353833E-3</v>
      </c>
    </row>
    <row r="165" spans="1:35">
      <c r="A165" t="str">
        <f>bitcoin_futures!A169</f>
        <v>14.08.2024</v>
      </c>
      <c r="B165">
        <f>ROUND(bitcoin_futures!D169/bitcoin_futures!B169, 0)</f>
        <v>1756</v>
      </c>
      <c r="C165">
        <f t="shared" si="38"/>
        <v>1759</v>
      </c>
      <c r="D165">
        <f t="shared" si="38"/>
        <v>63587.85</v>
      </c>
      <c r="E165">
        <f t="shared" si="38"/>
        <v>29220</v>
      </c>
      <c r="F165">
        <f>'Future Returns'!S165*F$4</f>
        <v>15276.25</v>
      </c>
      <c r="G165">
        <f t="shared" si="34"/>
        <v>10710</v>
      </c>
      <c r="H165">
        <f t="shared" si="35"/>
        <v>1</v>
      </c>
      <c r="L165">
        <f>L164+AA165</f>
        <v>44592.5</v>
      </c>
      <c r="N165">
        <f t="shared" si="26"/>
        <v>0</v>
      </c>
      <c r="T165">
        <f t="shared" si="27"/>
        <v>44592.5</v>
      </c>
      <c r="W165">
        <f>(C165-C164)*bitcoin_futures!B169</f>
        <v>0</v>
      </c>
      <c r="X165">
        <f>C165*bitcoin_futures!B169</f>
        <v>59032.04</v>
      </c>
      <c r="Y165">
        <f t="shared" si="36"/>
        <v>-1899.7200000000012</v>
      </c>
      <c r="AA165">
        <f>-'Future CF'!Q165</f>
        <v>2025</v>
      </c>
      <c r="AC165">
        <f t="shared" si="32"/>
        <v>103624.54000000001</v>
      </c>
      <c r="AD165">
        <f t="shared" si="39"/>
        <v>125.27999999999884</v>
      </c>
      <c r="AE165">
        <f t="shared" si="33"/>
        <v>2025</v>
      </c>
      <c r="AF165">
        <f t="shared" si="37"/>
        <v>1.2104434369868812E-3</v>
      </c>
      <c r="AG165">
        <f>AF165-(bitcoin_futures!S169/100/360)</f>
        <v>1.0625267703202146E-3</v>
      </c>
      <c r="AI165">
        <f>-'Future Returns'!Q165+Compare_IBIT_to_BTC!B164</f>
        <v>1.9618485048169404E-3</v>
      </c>
    </row>
    <row r="166" spans="1:35" s="3" customFormat="1">
      <c r="A166" s="3" t="str">
        <f>bitcoin_futures!A170</f>
        <v>15.08.2024</v>
      </c>
      <c r="B166">
        <f>ROUND(bitcoin_futures!D170/bitcoin_futures!B170, 0)</f>
        <v>1760</v>
      </c>
      <c r="C166" s="3">
        <f>B166</f>
        <v>1760</v>
      </c>
      <c r="D166" s="3">
        <f>B166*bitcoin_futures!B170</f>
        <v>57200</v>
      </c>
      <c r="E166" s="3">
        <f>'Future Returns'!S166</f>
        <v>29782.5</v>
      </c>
      <c r="F166" s="3">
        <f>'Future Returns'!S166*F$4</f>
        <v>14891.25</v>
      </c>
      <c r="G166">
        <f t="shared" si="34"/>
        <v>12570</v>
      </c>
      <c r="H166">
        <f t="shared" si="35"/>
        <v>1</v>
      </c>
      <c r="L166">
        <f t="shared" si="41"/>
        <v>46452.5</v>
      </c>
      <c r="N166">
        <f t="shared" si="26"/>
        <v>0</v>
      </c>
      <c r="O166"/>
      <c r="P166"/>
      <c r="Q166"/>
      <c r="R166"/>
      <c r="S166"/>
      <c r="T166">
        <f t="shared" si="27"/>
        <v>46452.5</v>
      </c>
      <c r="U166"/>
      <c r="V166"/>
      <c r="W166">
        <f>(C166-C165)*bitcoin_futures!B170</f>
        <v>32.5</v>
      </c>
      <c r="X166">
        <f>C166*bitcoin_futures!B170</f>
        <v>57200</v>
      </c>
      <c r="Y166">
        <f t="shared" si="36"/>
        <v>-1864.5400000000009</v>
      </c>
      <c r="AA166">
        <f>-'Future CF'!Q166</f>
        <v>1860</v>
      </c>
      <c r="AC166">
        <f t="shared" si="32"/>
        <v>103652.5</v>
      </c>
      <c r="AD166">
        <f t="shared" si="39"/>
        <v>-4.5400000000008731</v>
      </c>
      <c r="AE166">
        <f t="shared" si="33"/>
        <v>1892.4999999999927</v>
      </c>
      <c r="AF166">
        <f t="shared" si="37"/>
        <v>-4.3812015956846447E-5</v>
      </c>
      <c r="AG166">
        <f>AF166-(bitcoin_futures!S170/100/360)</f>
        <v>-1.9161757151240201E-4</v>
      </c>
      <c r="AI166">
        <f>-'Future Returns'!Q166+Compare_IBIT_to_BTC!B165</f>
        <v>-1.0248522639154378E-4</v>
      </c>
    </row>
    <row r="167" spans="1:35">
      <c r="A167" t="str">
        <f>bitcoin_futures!A171</f>
        <v>16.08.2024</v>
      </c>
      <c r="B167">
        <f>ROUND(bitcoin_futures!D171/bitcoin_futures!B171, 0)</f>
        <v>1754</v>
      </c>
      <c r="C167">
        <f t="shared" ref="C167:E186" si="42">C$166</f>
        <v>1760</v>
      </c>
      <c r="D167">
        <f t="shared" si="42"/>
        <v>57200</v>
      </c>
      <c r="E167">
        <f t="shared" si="42"/>
        <v>29782.5</v>
      </c>
      <c r="F167">
        <f>'Future Returns'!S167*F$4</f>
        <v>14421.25</v>
      </c>
      <c r="G167">
        <f t="shared" si="34"/>
        <v>9765</v>
      </c>
      <c r="H167">
        <f t="shared" si="35"/>
        <v>1</v>
      </c>
      <c r="L167">
        <f t="shared" si="41"/>
        <v>43647.5</v>
      </c>
      <c r="N167">
        <f t="shared" si="26"/>
        <v>0</v>
      </c>
      <c r="T167">
        <f t="shared" si="27"/>
        <v>43647.5</v>
      </c>
      <c r="W167">
        <f>(C167-C166)*bitcoin_futures!B171</f>
        <v>0</v>
      </c>
      <c r="X167">
        <f>C167*bitcoin_futures!B171</f>
        <v>59892.800000000003</v>
      </c>
      <c r="Y167">
        <f t="shared" si="36"/>
        <v>2692.8000000000029</v>
      </c>
      <c r="AA167">
        <f>-'Future CF'!Q167</f>
        <v>-2805</v>
      </c>
      <c r="AC167">
        <f t="shared" si="32"/>
        <v>103540.3</v>
      </c>
      <c r="AD167">
        <f t="shared" si="39"/>
        <v>-112.19999999999709</v>
      </c>
      <c r="AE167">
        <f t="shared" si="33"/>
        <v>-2805</v>
      </c>
      <c r="AF167">
        <f t="shared" si="37"/>
        <v>-1.0824630375533353E-3</v>
      </c>
      <c r="AG167">
        <f>AF167-(bitcoin_futures!S171/100/360)</f>
        <v>-1.2307130375533353E-3</v>
      </c>
      <c r="AI167">
        <f>-'Future Returns'!Q167+Compare_IBIT_to_BTC!B166</f>
        <v>-1.5492362365899306E-3</v>
      </c>
    </row>
    <row r="168" spans="1:35">
      <c r="A168" t="str">
        <f>bitcoin_futures!A172</f>
        <v>19.08.2024</v>
      </c>
      <c r="B168">
        <f>ROUND(bitcoin_futures!D172/bitcoin_futures!B172, 0)</f>
        <v>1755</v>
      </c>
      <c r="C168">
        <f t="shared" si="42"/>
        <v>1760</v>
      </c>
      <c r="D168">
        <f t="shared" si="42"/>
        <v>57200</v>
      </c>
      <c r="E168">
        <f t="shared" si="42"/>
        <v>29782.5</v>
      </c>
      <c r="F168">
        <f>'Future Returns'!S168*F$4</f>
        <v>15122.5</v>
      </c>
      <c r="G168">
        <f t="shared" si="34"/>
        <v>10565</v>
      </c>
      <c r="H168">
        <f t="shared" si="35"/>
        <v>1</v>
      </c>
      <c r="L168">
        <f t="shared" si="41"/>
        <v>44447.5</v>
      </c>
      <c r="N168">
        <f t="shared" si="26"/>
        <v>0</v>
      </c>
      <c r="T168">
        <f t="shared" si="27"/>
        <v>44447.5</v>
      </c>
      <c r="W168">
        <f>(C168-C167)*bitcoin_futures!B172</f>
        <v>0</v>
      </c>
      <c r="X168">
        <f>C168*bitcoin_futures!B172</f>
        <v>59171.199999999997</v>
      </c>
      <c r="Y168">
        <f t="shared" si="36"/>
        <v>-721.60000000000582</v>
      </c>
      <c r="AA168">
        <f>-'Future CF'!Q168</f>
        <v>800</v>
      </c>
      <c r="AC168">
        <f t="shared" si="32"/>
        <v>103618.7</v>
      </c>
      <c r="AD168">
        <f t="shared" si="39"/>
        <v>78.399999999994179</v>
      </c>
      <c r="AE168">
        <f t="shared" si="33"/>
        <v>800</v>
      </c>
      <c r="AF168">
        <f t="shared" si="37"/>
        <v>7.5719309293090882E-4</v>
      </c>
      <c r="AG168">
        <f>AF168-(bitcoin_futures!S172/100/360)</f>
        <v>6.0880420404201994E-4</v>
      </c>
      <c r="AI168">
        <f>-'Future Returns'!Q168+Compare_IBIT_to_BTC!B167</f>
        <v>1.1771337291635285E-3</v>
      </c>
    </row>
    <row r="169" spans="1:35">
      <c r="A169" t="str">
        <f>bitcoin_futures!A173</f>
        <v>20.08.2024</v>
      </c>
      <c r="B169">
        <f>ROUND(bitcoin_futures!D173/bitcoin_futures!B173, 0)</f>
        <v>1751</v>
      </c>
      <c r="C169">
        <f t="shared" si="42"/>
        <v>1760</v>
      </c>
      <c r="D169">
        <f t="shared" si="42"/>
        <v>57200</v>
      </c>
      <c r="E169">
        <f t="shared" si="42"/>
        <v>29782.5</v>
      </c>
      <c r="F169">
        <f>'Future Returns'!S169*F$4</f>
        <v>14922.5</v>
      </c>
      <c r="G169">
        <f t="shared" si="34"/>
        <v>10090</v>
      </c>
      <c r="H169">
        <f t="shared" si="35"/>
        <v>1</v>
      </c>
      <c r="L169">
        <f t="shared" si="41"/>
        <v>43972.5</v>
      </c>
      <c r="N169">
        <f t="shared" si="26"/>
        <v>0</v>
      </c>
      <c r="T169">
        <f t="shared" si="27"/>
        <v>43972.5</v>
      </c>
      <c r="W169">
        <f>(C169-C168)*bitcoin_futures!B173</f>
        <v>0</v>
      </c>
      <c r="X169">
        <f>C169*bitcoin_futures!B173</f>
        <v>59699.200000000004</v>
      </c>
      <c r="Y169">
        <f t="shared" si="36"/>
        <v>528.00000000000728</v>
      </c>
      <c r="AA169">
        <f>-'Future CF'!Q169</f>
        <v>-475</v>
      </c>
      <c r="AC169">
        <f t="shared" si="32"/>
        <v>103671.70000000001</v>
      </c>
      <c r="AD169">
        <f t="shared" si="39"/>
        <v>53.000000000007276</v>
      </c>
      <c r="AE169">
        <f t="shared" si="33"/>
        <v>-474.99999999999272</v>
      </c>
      <c r="AF169">
        <f t="shared" si="37"/>
        <v>5.1149068652672997E-4</v>
      </c>
      <c r="AG169">
        <f>AF169-(bitcoin_futures!S173/100/360)</f>
        <v>3.6390735319339663E-4</v>
      </c>
      <c r="AI169">
        <f>-'Future Returns'!Q169+Compare_IBIT_to_BTC!B168</f>
        <v>9.6547809129653335E-4</v>
      </c>
    </row>
    <row r="170" spans="1:35">
      <c r="A170" t="str">
        <f>bitcoin_futures!A174</f>
        <v>21.08.2024</v>
      </c>
      <c r="B170">
        <f>ROUND(bitcoin_futures!D174/bitcoin_futures!B174, 0)</f>
        <v>1741</v>
      </c>
      <c r="C170">
        <f t="shared" si="42"/>
        <v>1760</v>
      </c>
      <c r="D170">
        <f t="shared" si="42"/>
        <v>57200</v>
      </c>
      <c r="E170">
        <f t="shared" si="42"/>
        <v>29782.5</v>
      </c>
      <c r="F170">
        <f>'Future Returns'!S170*F$4</f>
        <v>15041.25</v>
      </c>
      <c r="G170">
        <f t="shared" si="34"/>
        <v>8015</v>
      </c>
      <c r="H170">
        <f t="shared" si="35"/>
        <v>1</v>
      </c>
      <c r="L170">
        <f>L169+AA170</f>
        <v>41897.5</v>
      </c>
      <c r="N170">
        <f t="shared" si="26"/>
        <v>0</v>
      </c>
      <c r="T170">
        <f t="shared" si="27"/>
        <v>41897.5</v>
      </c>
      <c r="W170">
        <f>(C170-C169)*bitcoin_futures!B174</f>
        <v>0</v>
      </c>
      <c r="X170">
        <f>C170*bitcoin_futures!B174</f>
        <v>61828.800000000003</v>
      </c>
      <c r="Y170">
        <f t="shared" si="36"/>
        <v>2129.5999999999985</v>
      </c>
      <c r="AA170">
        <f>-'Future CF'!Q170</f>
        <v>-2075</v>
      </c>
      <c r="AC170">
        <f t="shared" si="32"/>
        <v>103726.3</v>
      </c>
      <c r="AD170">
        <f t="shared" si="39"/>
        <v>54.599999999998545</v>
      </c>
      <c r="AE170">
        <f t="shared" si="33"/>
        <v>-2075.0000000000073</v>
      </c>
      <c r="AF170">
        <f t="shared" si="37"/>
        <v>5.266625318191805E-4</v>
      </c>
      <c r="AG170">
        <f>AF170-(bitcoin_futures!S174/100/360)</f>
        <v>3.795514207080694E-4</v>
      </c>
      <c r="AI170">
        <f>-'Future Returns'!Q170+Compare_IBIT_to_BTC!B169</f>
        <v>1.1836798254485914E-3</v>
      </c>
    </row>
    <row r="171" spans="1:35">
      <c r="A171" t="str">
        <f>bitcoin_futures!A175</f>
        <v>22.08.2024</v>
      </c>
      <c r="B171">
        <f>ROUND(bitcoin_futures!D175/bitcoin_futures!B175, 0)</f>
        <v>1755</v>
      </c>
      <c r="C171">
        <f t="shared" si="42"/>
        <v>1760</v>
      </c>
      <c r="D171">
        <f t="shared" si="42"/>
        <v>57200</v>
      </c>
      <c r="E171">
        <f t="shared" si="42"/>
        <v>29782.5</v>
      </c>
      <c r="F171">
        <f>'Future Returns'!S171*F$4</f>
        <v>15560</v>
      </c>
      <c r="G171">
        <f t="shared" si="34"/>
        <v>9420</v>
      </c>
      <c r="H171">
        <f t="shared" si="35"/>
        <v>1</v>
      </c>
      <c r="L171">
        <f t="shared" si="41"/>
        <v>43302.5</v>
      </c>
      <c r="N171">
        <f t="shared" si="26"/>
        <v>0</v>
      </c>
      <c r="T171">
        <f t="shared" si="27"/>
        <v>43302.5</v>
      </c>
      <c r="W171">
        <f>(C171-C170)*bitcoin_futures!B175</f>
        <v>0</v>
      </c>
      <c r="X171">
        <f>C171*bitcoin_futures!B175</f>
        <v>60456</v>
      </c>
      <c r="Y171">
        <f t="shared" si="36"/>
        <v>-1372.8000000000029</v>
      </c>
      <c r="AA171">
        <f>-'Future CF'!Q171</f>
        <v>1405</v>
      </c>
      <c r="AC171">
        <f t="shared" si="32"/>
        <v>103758.5</v>
      </c>
      <c r="AD171">
        <f t="shared" si="39"/>
        <v>32.19999999999709</v>
      </c>
      <c r="AE171">
        <f t="shared" si="33"/>
        <v>1405</v>
      </c>
      <c r="AF171">
        <f t="shared" si="37"/>
        <v>3.1043235900631846E-4</v>
      </c>
      <c r="AG171">
        <f>AF171-(bitcoin_futures!S175/100/360)</f>
        <v>1.6282124789520735E-4</v>
      </c>
      <c r="AI171">
        <f>-'Future Returns'!Q171+Compare_IBIT_to_BTC!B170</f>
        <v>3.7066236534587238E-4</v>
      </c>
    </row>
    <row r="172" spans="1:35">
      <c r="A172" t="str">
        <f>bitcoin_futures!A176</f>
        <v>23.08.2024</v>
      </c>
      <c r="B172">
        <f>ROUND(bitcoin_futures!D176/bitcoin_futures!B176, 0)</f>
        <v>1752</v>
      </c>
      <c r="C172">
        <f t="shared" si="42"/>
        <v>1760</v>
      </c>
      <c r="D172">
        <f t="shared" si="42"/>
        <v>57200</v>
      </c>
      <c r="E172">
        <f t="shared" si="42"/>
        <v>29782.5</v>
      </c>
      <c r="F172">
        <f>'Future Returns'!S172*F$4</f>
        <v>15208.75</v>
      </c>
      <c r="G172">
        <f t="shared" si="34"/>
        <v>5925</v>
      </c>
      <c r="H172">
        <f t="shared" si="35"/>
        <v>1</v>
      </c>
      <c r="L172">
        <f t="shared" si="41"/>
        <v>39807.5</v>
      </c>
      <c r="N172">
        <f t="shared" si="26"/>
        <v>0</v>
      </c>
      <c r="T172">
        <f t="shared" si="27"/>
        <v>39807.5</v>
      </c>
      <c r="W172">
        <f>(C172-C171)*bitcoin_futures!B176</f>
        <v>0</v>
      </c>
      <c r="X172">
        <f>C172*bitcoin_futures!B176</f>
        <v>63852.800000000003</v>
      </c>
      <c r="Y172">
        <f t="shared" si="36"/>
        <v>3396.8000000000029</v>
      </c>
      <c r="AA172">
        <f>-'Future CF'!Q172</f>
        <v>-3495</v>
      </c>
      <c r="AC172">
        <f t="shared" si="32"/>
        <v>103660.3</v>
      </c>
      <c r="AD172">
        <f t="shared" si="39"/>
        <v>-98.19999999999709</v>
      </c>
      <c r="AE172">
        <f t="shared" si="33"/>
        <v>-3495</v>
      </c>
      <c r="AF172">
        <f t="shared" si="37"/>
        <v>-9.4642848537707363E-4</v>
      </c>
      <c r="AG172">
        <f>AF172-(bitcoin_futures!S176/100/360)</f>
        <v>-1.0937062631548515E-3</v>
      </c>
      <c r="AI172">
        <f>-'Future Returns'!Q172+Compare_IBIT_to_BTC!B171</f>
        <v>-1.2641634870564772E-3</v>
      </c>
    </row>
    <row r="173" spans="1:35">
      <c r="A173" t="str">
        <f>bitcoin_futures!A177</f>
        <v>26.08.2024</v>
      </c>
      <c r="B173">
        <f>ROUND(bitcoin_futures!D177/bitcoin_futures!B177, 0)</f>
        <v>1760</v>
      </c>
      <c r="C173">
        <f t="shared" si="42"/>
        <v>1760</v>
      </c>
      <c r="D173">
        <f t="shared" si="42"/>
        <v>57200</v>
      </c>
      <c r="E173">
        <f t="shared" si="42"/>
        <v>29782.5</v>
      </c>
      <c r="F173">
        <f>'Future Returns'!S173*F$4</f>
        <v>16082.5</v>
      </c>
      <c r="G173">
        <f t="shared" si="34"/>
        <v>6395</v>
      </c>
      <c r="H173">
        <f t="shared" si="35"/>
        <v>1</v>
      </c>
      <c r="L173">
        <f t="shared" si="41"/>
        <v>40277.5</v>
      </c>
      <c r="N173">
        <f t="shared" si="26"/>
        <v>0</v>
      </c>
      <c r="T173">
        <f t="shared" si="27"/>
        <v>40277.5</v>
      </c>
      <c r="W173">
        <f>(C173-C172)*bitcoin_futures!B177</f>
        <v>0</v>
      </c>
      <c r="X173">
        <f>C173*bitcoin_futures!B177</f>
        <v>63518.400000000009</v>
      </c>
      <c r="Y173">
        <f t="shared" si="36"/>
        <v>-334.39999999999418</v>
      </c>
      <c r="AA173">
        <f>-'Future CF'!Q173</f>
        <v>470</v>
      </c>
      <c r="AC173">
        <f t="shared" si="32"/>
        <v>103795.90000000001</v>
      </c>
      <c r="AD173">
        <f t="shared" si="39"/>
        <v>135.60000000000582</v>
      </c>
      <c r="AE173">
        <f t="shared" si="33"/>
        <v>470</v>
      </c>
      <c r="AF173">
        <f t="shared" si="37"/>
        <v>1.308118923059318E-3</v>
      </c>
      <c r="AG173">
        <f>AF173-(bitcoin_futures!S177/100/360)</f>
        <v>1.1600078119482068E-3</v>
      </c>
      <c r="AI173">
        <f>-'Future Returns'!Q173+Compare_IBIT_to_BTC!B172</f>
        <v>2.0690328311622876E-3</v>
      </c>
    </row>
    <row r="174" spans="1:35">
      <c r="A174" t="str">
        <f>bitcoin_futures!A178</f>
        <v>27.08.2024</v>
      </c>
      <c r="B174">
        <f>ROUND(bitcoin_futures!D178/bitcoin_futures!B178, 0)</f>
        <v>1754</v>
      </c>
      <c r="C174">
        <f t="shared" si="42"/>
        <v>1760</v>
      </c>
      <c r="D174">
        <f t="shared" si="42"/>
        <v>57200</v>
      </c>
      <c r="E174">
        <f t="shared" si="42"/>
        <v>29782.5</v>
      </c>
      <c r="F174">
        <f>'Future Returns'!S174*F$4</f>
        <v>15965</v>
      </c>
      <c r="G174">
        <f t="shared" si="34"/>
        <v>7715</v>
      </c>
      <c r="H174">
        <f t="shared" si="35"/>
        <v>1</v>
      </c>
      <c r="L174">
        <f>L173+AA174</f>
        <v>41597.5</v>
      </c>
      <c r="N174">
        <f t="shared" si="26"/>
        <v>0</v>
      </c>
      <c r="T174">
        <f t="shared" si="27"/>
        <v>41597.5</v>
      </c>
      <c r="W174">
        <f>(C174-C173)*bitcoin_futures!B178</f>
        <v>0</v>
      </c>
      <c r="X174">
        <f>C174*bitcoin_futures!B178</f>
        <v>62268.800000000003</v>
      </c>
      <c r="Y174">
        <f t="shared" si="36"/>
        <v>-1249.6000000000058</v>
      </c>
      <c r="AA174">
        <f>-'Future CF'!Q174</f>
        <v>1320</v>
      </c>
      <c r="AC174">
        <f t="shared" si="32"/>
        <v>103866.3</v>
      </c>
      <c r="AD174">
        <f t="shared" si="39"/>
        <v>70.399999999994179</v>
      </c>
      <c r="AE174">
        <f t="shared" si="33"/>
        <v>1320</v>
      </c>
      <c r="AF174">
        <f t="shared" si="37"/>
        <v>6.7825415069375737E-4</v>
      </c>
      <c r="AG174">
        <f>AF174-(bitcoin_futures!S178/100/360)</f>
        <v>5.301985951382018E-4</v>
      </c>
      <c r="AI174">
        <f>-'Future Returns'!Q174+Compare_IBIT_to_BTC!B173</f>
        <v>9.9717647454941605E-4</v>
      </c>
    </row>
    <row r="175" spans="1:35">
      <c r="A175" t="str">
        <f>bitcoin_futures!A179</f>
        <v>28.08.2024</v>
      </c>
      <c r="B175">
        <f>ROUND(bitcoin_futures!D179/bitcoin_futures!B179, 0)</f>
        <v>1770</v>
      </c>
      <c r="C175">
        <f t="shared" si="42"/>
        <v>1760</v>
      </c>
      <c r="D175">
        <f t="shared" si="42"/>
        <v>57200</v>
      </c>
      <c r="E175">
        <f t="shared" si="42"/>
        <v>29782.5</v>
      </c>
      <c r="F175">
        <f>'Future Returns'!S175*F$4</f>
        <v>15635</v>
      </c>
      <c r="G175">
        <f t="shared" si="34"/>
        <v>10915</v>
      </c>
      <c r="H175">
        <f t="shared" si="35"/>
        <v>1</v>
      </c>
      <c r="L175">
        <f t="shared" ref="L175:L190" si="43">L174+AA175</f>
        <v>44797.5</v>
      </c>
      <c r="N175">
        <f t="shared" si="26"/>
        <v>0</v>
      </c>
      <c r="T175">
        <f t="shared" si="27"/>
        <v>44797.5</v>
      </c>
      <c r="W175">
        <f>(C175-C174)*bitcoin_futures!B179</f>
        <v>0</v>
      </c>
      <c r="X175">
        <f>C175*bitcoin_futures!B179</f>
        <v>58995.200000000004</v>
      </c>
      <c r="Y175">
        <f t="shared" si="36"/>
        <v>-3273.5999999999985</v>
      </c>
      <c r="AA175">
        <f>-'Future CF'!Q175</f>
        <v>3200</v>
      </c>
      <c r="AC175">
        <f t="shared" si="32"/>
        <v>103792.70000000001</v>
      </c>
      <c r="AD175">
        <f t="shared" si="39"/>
        <v>-73.599999999998545</v>
      </c>
      <c r="AE175">
        <f t="shared" si="33"/>
        <v>3200.0000000000073</v>
      </c>
      <c r="AF175">
        <f t="shared" si="37"/>
        <v>-7.0860327170601579E-4</v>
      </c>
      <c r="AG175">
        <f>AF175-(bitcoin_futures!S179/100/360)</f>
        <v>-8.5621438281712685E-4</v>
      </c>
      <c r="AI175">
        <f>-'Future Returns'!Q175+Compare_IBIT_to_BTC!B174</f>
        <v>-1.404821660321659E-3</v>
      </c>
    </row>
    <row r="176" spans="1:35">
      <c r="A176" t="str">
        <f>bitcoin_futures!A180</f>
        <v>29.08.2024</v>
      </c>
      <c r="B176">
        <f>ROUND(bitcoin_futures!D180/bitcoin_futures!B180, 0)</f>
        <v>1762</v>
      </c>
      <c r="C176">
        <f t="shared" si="42"/>
        <v>1760</v>
      </c>
      <c r="D176">
        <f t="shared" si="42"/>
        <v>57200</v>
      </c>
      <c r="E176">
        <f t="shared" si="42"/>
        <v>29782.5</v>
      </c>
      <c r="F176">
        <f>'Future Returns'!S176*F$4</f>
        <v>14835</v>
      </c>
      <c r="G176">
        <f t="shared" si="34"/>
        <v>10610</v>
      </c>
      <c r="H176">
        <f t="shared" si="35"/>
        <v>1</v>
      </c>
      <c r="L176">
        <f t="shared" si="43"/>
        <v>44492.5</v>
      </c>
      <c r="N176">
        <f t="shared" si="26"/>
        <v>0</v>
      </c>
      <c r="T176">
        <f t="shared" si="27"/>
        <v>44492.5</v>
      </c>
      <c r="W176">
        <f>(C176-C175)*bitcoin_futures!B180</f>
        <v>0</v>
      </c>
      <c r="X176">
        <f>C176*bitcoin_futures!B180</f>
        <v>59294.399999999994</v>
      </c>
      <c r="Y176">
        <f t="shared" si="36"/>
        <v>299.19999999998981</v>
      </c>
      <c r="AA176">
        <f>-'Future CF'!Q176</f>
        <v>-305</v>
      </c>
      <c r="AC176">
        <f t="shared" si="32"/>
        <v>103786.9</v>
      </c>
      <c r="AD176">
        <f t="shared" si="39"/>
        <v>-5.8000000000101863</v>
      </c>
      <c r="AE176">
        <f t="shared" si="33"/>
        <v>-305.00000000000728</v>
      </c>
      <c r="AF176">
        <f t="shared" si="37"/>
        <v>-5.5880615881561862E-5</v>
      </c>
      <c r="AG176">
        <f>AF176-(bitcoin_futures!S180/100/360)</f>
        <v>-2.028528381037841E-4</v>
      </c>
      <c r="AI176">
        <f>-'Future Returns'!Q176+Compare_IBIT_to_BTC!B175</f>
        <v>-6.827287915696454E-5</v>
      </c>
    </row>
    <row r="177" spans="1:35">
      <c r="A177" t="str">
        <f>bitcoin_futures!A181</f>
        <v>30.08.2024</v>
      </c>
      <c r="B177">
        <f>ROUND(bitcoin_futures!D181/bitcoin_futures!B181, 0)</f>
        <v>1766</v>
      </c>
      <c r="C177">
        <f t="shared" si="42"/>
        <v>1760</v>
      </c>
      <c r="D177">
        <f t="shared" si="42"/>
        <v>57200</v>
      </c>
      <c r="E177">
        <f t="shared" si="42"/>
        <v>29782.5</v>
      </c>
      <c r="F177">
        <f>'Future Returns'!S177*F$4</f>
        <v>14911.25</v>
      </c>
      <c r="G177">
        <f t="shared" si="34"/>
        <v>11275</v>
      </c>
      <c r="H177">
        <f t="shared" si="35"/>
        <v>1</v>
      </c>
      <c r="L177">
        <f t="shared" si="43"/>
        <v>45157.5</v>
      </c>
      <c r="N177">
        <f t="shared" ref="N177:N228" si="44">IF(L177&lt;F177,1,0)</f>
        <v>0</v>
      </c>
      <c r="T177">
        <f t="shared" ref="T177:T198" si="45">L177</f>
        <v>45157.5</v>
      </c>
      <c r="W177">
        <f>(C177-C176)*bitcoin_futures!B181</f>
        <v>0</v>
      </c>
      <c r="X177">
        <f>C177*bitcoin_futures!B181</f>
        <v>58731.199999999997</v>
      </c>
      <c r="Y177">
        <f t="shared" si="36"/>
        <v>-563.19999999999709</v>
      </c>
      <c r="AA177">
        <f>-'Future CF'!Q177</f>
        <v>665</v>
      </c>
      <c r="AC177">
        <f t="shared" si="32"/>
        <v>103888.7</v>
      </c>
      <c r="AD177">
        <f t="shared" si="39"/>
        <v>101.80000000000291</v>
      </c>
      <c r="AE177">
        <f t="shared" si="33"/>
        <v>665</v>
      </c>
      <c r="AF177">
        <f t="shared" si="37"/>
        <v>9.8085596544460738E-4</v>
      </c>
      <c r="AG177">
        <f>AF177-(bitcoin_futures!S181/100/360)</f>
        <v>8.3457818766682966E-4</v>
      </c>
      <c r="AI177">
        <f>-'Future Returns'!Q177+Compare_IBIT_to_BTC!B176</f>
        <v>1.6509325570573663E-3</v>
      </c>
    </row>
    <row r="178" spans="1:35">
      <c r="A178" t="str">
        <f>bitcoin_futures!A182</f>
        <v>02.09.2024</v>
      </c>
      <c r="B178">
        <f>ROUND(bitcoin_futures!D182/bitcoin_futures!B182, 0)</f>
        <v>1752</v>
      </c>
      <c r="C178">
        <f t="shared" si="42"/>
        <v>1760</v>
      </c>
      <c r="D178">
        <f t="shared" si="42"/>
        <v>57200</v>
      </c>
      <c r="E178">
        <f t="shared" si="42"/>
        <v>29782.5</v>
      </c>
      <c r="F178">
        <f>'Future Returns'!S178*F$4</f>
        <v>14745</v>
      </c>
      <c r="G178">
        <f t="shared" si="34"/>
        <v>11275</v>
      </c>
      <c r="H178">
        <f t="shared" si="35"/>
        <v>1</v>
      </c>
      <c r="L178">
        <f t="shared" si="43"/>
        <v>45157.5</v>
      </c>
      <c r="N178">
        <f t="shared" si="44"/>
        <v>0</v>
      </c>
      <c r="T178">
        <f t="shared" si="45"/>
        <v>45157.5</v>
      </c>
      <c r="W178">
        <f>(C178-C177)*bitcoin_futures!B182</f>
        <v>0</v>
      </c>
      <c r="X178">
        <f>C178*bitcoin_futures!B182</f>
        <v>58731.199999999997</v>
      </c>
      <c r="Y178">
        <f t="shared" si="36"/>
        <v>0</v>
      </c>
      <c r="AA178">
        <f>-'Future CF'!Q178</f>
        <v>0</v>
      </c>
      <c r="AC178">
        <f t="shared" si="32"/>
        <v>103888.7</v>
      </c>
      <c r="AD178">
        <f t="shared" si="39"/>
        <v>0</v>
      </c>
      <c r="AE178">
        <f t="shared" si="33"/>
        <v>0</v>
      </c>
      <c r="AF178">
        <f t="shared" si="37"/>
        <v>0</v>
      </c>
      <c r="AG178">
        <f>AF178-(bitcoin_futures!S182/100/360)</f>
        <v>-1.4627777777777778E-4</v>
      </c>
      <c r="AI178">
        <f>-'Future Returns'!Q178+Compare_IBIT_to_BTC!B177</f>
        <v>0</v>
      </c>
    </row>
    <row r="179" spans="1:35">
      <c r="A179" t="str">
        <f>bitcoin_futures!A183</f>
        <v>03.09.2024</v>
      </c>
      <c r="B179">
        <f>ROUND(bitcoin_futures!D183/bitcoin_futures!B183, 0)</f>
        <v>1759</v>
      </c>
      <c r="C179">
        <f t="shared" si="42"/>
        <v>1760</v>
      </c>
      <c r="D179">
        <f t="shared" si="42"/>
        <v>57200</v>
      </c>
      <c r="E179">
        <f t="shared" si="42"/>
        <v>29782.5</v>
      </c>
      <c r="F179">
        <f>'Future Returns'!S179*F$4</f>
        <v>14745</v>
      </c>
      <c r="G179">
        <f t="shared" si="34"/>
        <v>12015</v>
      </c>
      <c r="H179">
        <f t="shared" si="35"/>
        <v>1</v>
      </c>
      <c r="L179">
        <f>L178+AA179</f>
        <v>45897.5</v>
      </c>
      <c r="N179">
        <f t="shared" si="44"/>
        <v>0</v>
      </c>
      <c r="T179">
        <f t="shared" si="45"/>
        <v>45897.5</v>
      </c>
      <c r="W179">
        <f>(C179-C178)*bitcoin_futures!B183</f>
        <v>0</v>
      </c>
      <c r="X179">
        <f>C179*bitcoin_futures!B183</f>
        <v>58044.799999999996</v>
      </c>
      <c r="Y179">
        <f t="shared" si="36"/>
        <v>-686.40000000000146</v>
      </c>
      <c r="AA179">
        <f>-'Future CF'!Q179</f>
        <v>740</v>
      </c>
      <c r="AC179">
        <f t="shared" si="32"/>
        <v>103942.29999999999</v>
      </c>
      <c r="AD179">
        <f t="shared" si="39"/>
        <v>53.599999999998545</v>
      </c>
      <c r="AE179">
        <f t="shared" si="33"/>
        <v>739.99999999999272</v>
      </c>
      <c r="AF179">
        <f t="shared" si="37"/>
        <v>5.1593676694384029E-4</v>
      </c>
      <c r="AG179">
        <f>AF179-(bitcoin_futures!S183/100/360)</f>
        <v>3.7038121138828473E-4</v>
      </c>
      <c r="AI179">
        <f>-'Future Returns'!Q179+Compare_IBIT_to_BTC!B178</f>
        <v>8.5948183346231874E-4</v>
      </c>
    </row>
    <row r="180" spans="1:35">
      <c r="A180" t="str">
        <f>bitcoin_futures!A184</f>
        <v>04.09.2024</v>
      </c>
      <c r="B180">
        <f>ROUND(bitcoin_futures!D184/bitcoin_futures!B184, 0)</f>
        <v>1751</v>
      </c>
      <c r="C180">
        <f t="shared" si="42"/>
        <v>1760</v>
      </c>
      <c r="D180">
        <f t="shared" si="42"/>
        <v>57200</v>
      </c>
      <c r="E180">
        <f t="shared" si="42"/>
        <v>29782.5</v>
      </c>
      <c r="F180">
        <f>'Future Returns'!S180*F$4</f>
        <v>14560</v>
      </c>
      <c r="G180">
        <f t="shared" si="34"/>
        <v>11900</v>
      </c>
      <c r="H180">
        <f t="shared" si="35"/>
        <v>1</v>
      </c>
      <c r="L180">
        <f t="shared" si="43"/>
        <v>45782.5</v>
      </c>
      <c r="N180">
        <f t="shared" si="44"/>
        <v>0</v>
      </c>
      <c r="T180">
        <f t="shared" si="45"/>
        <v>45782.5</v>
      </c>
      <c r="W180">
        <f>(C180-C179)*bitcoin_futures!B184</f>
        <v>0</v>
      </c>
      <c r="X180">
        <f>C180*bitcoin_futures!B184</f>
        <v>58150.400000000001</v>
      </c>
      <c r="Y180">
        <f t="shared" si="36"/>
        <v>105.60000000000582</v>
      </c>
      <c r="AA180">
        <f>-'Future CF'!Q180</f>
        <v>-115</v>
      </c>
      <c r="AC180">
        <f t="shared" si="32"/>
        <v>103932.9</v>
      </c>
      <c r="AD180">
        <f t="shared" si="39"/>
        <v>-9.3999999999941792</v>
      </c>
      <c r="AE180">
        <f t="shared" si="33"/>
        <v>-115</v>
      </c>
      <c r="AF180">
        <f t="shared" si="37"/>
        <v>-9.043478930131602E-5</v>
      </c>
      <c r="AG180">
        <f>AF180-(bitcoin_futures!S184/100/360)</f>
        <v>-2.3451812263464936E-4</v>
      </c>
      <c r="AI180">
        <f>-'Future Returns'!Q180+Compare_IBIT_to_BTC!B179</f>
        <v>-1.5530349729099622E-4</v>
      </c>
    </row>
    <row r="181" spans="1:35">
      <c r="A181" t="str">
        <f>bitcoin_futures!A185</f>
        <v>05.09.2024</v>
      </c>
      <c r="B181">
        <f>ROUND(bitcoin_futures!D185/bitcoin_futures!B185, 0)</f>
        <v>1764</v>
      </c>
      <c r="C181">
        <f t="shared" si="42"/>
        <v>1760</v>
      </c>
      <c r="D181">
        <f t="shared" si="42"/>
        <v>57200</v>
      </c>
      <c r="E181">
        <f t="shared" si="42"/>
        <v>29782.5</v>
      </c>
      <c r="F181">
        <f>'Future Returns'!S181*F$4</f>
        <v>14588.75</v>
      </c>
      <c r="G181">
        <f t="shared" si="34"/>
        <v>14040</v>
      </c>
      <c r="H181">
        <f t="shared" si="35"/>
        <v>1</v>
      </c>
      <c r="L181">
        <f t="shared" si="43"/>
        <v>47922.5</v>
      </c>
      <c r="N181">
        <f t="shared" si="44"/>
        <v>0</v>
      </c>
      <c r="T181">
        <f t="shared" si="45"/>
        <v>47922.5</v>
      </c>
      <c r="W181">
        <f>(C181-C180)*bitcoin_futures!B185</f>
        <v>0</v>
      </c>
      <c r="X181">
        <f>C181*bitcoin_futures!B185</f>
        <v>56056</v>
      </c>
      <c r="Y181">
        <f t="shared" si="36"/>
        <v>-2094.4000000000015</v>
      </c>
      <c r="AA181">
        <f>-'Future CF'!Q181</f>
        <v>2140</v>
      </c>
      <c r="AC181">
        <f t="shared" si="32"/>
        <v>103978.5</v>
      </c>
      <c r="AD181">
        <f t="shared" si="39"/>
        <v>45.599999999998545</v>
      </c>
      <c r="AE181">
        <f t="shared" si="33"/>
        <v>2140.0000000000073</v>
      </c>
      <c r="AF181">
        <f t="shared" si="37"/>
        <v>4.3874461311094512E-4</v>
      </c>
      <c r="AG181">
        <f>AF181-(bitcoin_futures!S185/100/360)</f>
        <v>2.9577239088872289E-4</v>
      </c>
      <c r="AI181">
        <f>-'Future Returns'!Q181+Compare_IBIT_to_BTC!B180</f>
        <v>6.5514406997504299E-4</v>
      </c>
    </row>
    <row r="182" spans="1:35">
      <c r="A182" t="str">
        <f>bitcoin_futures!A186</f>
        <v>06.09.2024</v>
      </c>
      <c r="B182">
        <f>ROUND(bitcoin_futures!D186/bitcoin_futures!B186, 0)</f>
        <v>1762</v>
      </c>
      <c r="C182">
        <f t="shared" si="42"/>
        <v>1760</v>
      </c>
      <c r="D182">
        <f t="shared" si="42"/>
        <v>57200</v>
      </c>
      <c r="E182">
        <f t="shared" si="42"/>
        <v>29782.5</v>
      </c>
      <c r="F182">
        <f>'Future Returns'!S182*F$4</f>
        <v>14053.75</v>
      </c>
      <c r="G182">
        <f t="shared" si="34"/>
        <v>16560</v>
      </c>
      <c r="H182">
        <f t="shared" si="35"/>
        <v>0</v>
      </c>
      <c r="L182">
        <f t="shared" si="43"/>
        <v>50442.5</v>
      </c>
      <c r="N182">
        <f t="shared" si="44"/>
        <v>0</v>
      </c>
      <c r="T182">
        <f t="shared" si="45"/>
        <v>50442.5</v>
      </c>
      <c r="W182">
        <f>(C182-C181)*bitcoin_futures!B186</f>
        <v>0</v>
      </c>
      <c r="X182">
        <f>C182*bitcoin_futures!B186</f>
        <v>53521.599999999999</v>
      </c>
      <c r="Y182">
        <f t="shared" si="36"/>
        <v>-2534.4000000000015</v>
      </c>
      <c r="AA182">
        <f>-'Future CF'!Q182</f>
        <v>2520</v>
      </c>
      <c r="AC182">
        <f t="shared" si="32"/>
        <v>103964.1</v>
      </c>
      <c r="AD182">
        <f t="shared" si="39"/>
        <v>-14.400000000001455</v>
      </c>
      <c r="AE182">
        <f t="shared" si="33"/>
        <v>2520.0000000000073</v>
      </c>
      <c r="AF182">
        <f t="shared" si="37"/>
        <v>-1.3849016864064643E-4</v>
      </c>
      <c r="AG182">
        <f>AF182-(bitcoin_futures!S186/100/360)</f>
        <v>-2.8093461308509088E-4</v>
      </c>
      <c r="AI182">
        <f>-'Future Returns'!Q182+Compare_IBIT_to_BTC!B181</f>
        <v>-3.8403801507196772E-4</v>
      </c>
    </row>
    <row r="183" spans="1:35">
      <c r="A183" t="str">
        <f>bitcoin_futures!A187</f>
        <v>09.09.2024</v>
      </c>
      <c r="B183">
        <f>ROUND(bitcoin_futures!D187/bitcoin_futures!B187, 0)</f>
        <v>1748</v>
      </c>
      <c r="C183">
        <f t="shared" si="42"/>
        <v>1760</v>
      </c>
      <c r="D183">
        <f t="shared" si="42"/>
        <v>57200</v>
      </c>
      <c r="E183">
        <f t="shared" si="42"/>
        <v>29782.5</v>
      </c>
      <c r="F183">
        <f>'Future Returns'!S183*F$4</f>
        <v>13423.75</v>
      </c>
      <c r="G183">
        <f t="shared" si="34"/>
        <v>12845</v>
      </c>
      <c r="H183">
        <f t="shared" si="35"/>
        <v>1</v>
      </c>
      <c r="L183">
        <f t="shared" si="43"/>
        <v>46727.5</v>
      </c>
      <c r="N183">
        <f t="shared" si="44"/>
        <v>0</v>
      </c>
      <c r="T183">
        <f t="shared" si="45"/>
        <v>46727.5</v>
      </c>
      <c r="W183">
        <f>(C183-C182)*bitcoin_futures!B187</f>
        <v>0</v>
      </c>
      <c r="X183">
        <f>C183*bitcoin_futures!B187</f>
        <v>57217.599999999999</v>
      </c>
      <c r="Y183">
        <f t="shared" si="36"/>
        <v>3696</v>
      </c>
      <c r="AA183">
        <f>-'Future CF'!Q183</f>
        <v>-3715</v>
      </c>
      <c r="AC183">
        <f t="shared" si="32"/>
        <v>103945.1</v>
      </c>
      <c r="AD183">
        <f t="shared" si="39"/>
        <v>-19</v>
      </c>
      <c r="AE183">
        <f t="shared" si="33"/>
        <v>-3715</v>
      </c>
      <c r="AF183">
        <f t="shared" si="37"/>
        <v>-1.8275539344831532E-4</v>
      </c>
      <c r="AG183">
        <f>AF183-(bitcoin_futures!S187/100/360)</f>
        <v>-3.2422761567053751E-4</v>
      </c>
      <c r="AI183">
        <f>-'Future Returns'!Q183+Compare_IBIT_to_BTC!B182</f>
        <v>-1.3084364386663216E-4</v>
      </c>
    </row>
    <row r="184" spans="1:35">
      <c r="A184" t="str">
        <f>bitcoin_futures!A188</f>
        <v>10.09.2024</v>
      </c>
      <c r="B184">
        <f>ROUND(bitcoin_futures!D188/bitcoin_futures!B188, 0)</f>
        <v>1748</v>
      </c>
      <c r="C184">
        <f t="shared" si="42"/>
        <v>1760</v>
      </c>
      <c r="D184">
        <f t="shared" si="42"/>
        <v>57200</v>
      </c>
      <c r="E184">
        <f t="shared" si="42"/>
        <v>29782.5</v>
      </c>
      <c r="F184">
        <f>'Future Returns'!S184*F$4</f>
        <v>14352.5</v>
      </c>
      <c r="G184">
        <f t="shared" si="34"/>
        <v>12060</v>
      </c>
      <c r="H184">
        <f t="shared" si="35"/>
        <v>1</v>
      </c>
      <c r="L184">
        <f>L183+AA184</f>
        <v>45942.5</v>
      </c>
      <c r="N184">
        <f t="shared" si="44"/>
        <v>0</v>
      </c>
      <c r="T184">
        <f t="shared" si="45"/>
        <v>45942.5</v>
      </c>
      <c r="W184">
        <f>(C184-C183)*bitcoin_futures!B188</f>
        <v>0</v>
      </c>
      <c r="X184">
        <f>C184*bitcoin_futures!B188</f>
        <v>58080</v>
      </c>
      <c r="Y184">
        <f t="shared" si="36"/>
        <v>862.40000000000146</v>
      </c>
      <c r="AA184">
        <f>-'Future CF'!Q184</f>
        <v>-785</v>
      </c>
      <c r="AC184">
        <f t="shared" si="32"/>
        <v>104022.5</v>
      </c>
      <c r="AD184">
        <f t="shared" si="39"/>
        <v>77.400000000001455</v>
      </c>
      <c r="AE184">
        <f t="shared" si="33"/>
        <v>-785.00000000000728</v>
      </c>
      <c r="AF184">
        <f t="shared" si="37"/>
        <v>7.446238447026503E-4</v>
      </c>
      <c r="AG184">
        <f>AF184-(bitcoin_futures!S188/100/360)</f>
        <v>6.0445717803598361E-4</v>
      </c>
      <c r="AI184">
        <f>-'Future Returns'!Q184+Compare_IBIT_to_BTC!B183</f>
        <v>1.3987094185804703E-3</v>
      </c>
    </row>
    <row r="185" spans="1:35">
      <c r="A185" t="str">
        <f>bitcoin_futures!A189</f>
        <v>11.09.2024</v>
      </c>
      <c r="B185">
        <f>ROUND(bitcoin_futures!D189/bitcoin_futures!B189, 0)</f>
        <v>1754</v>
      </c>
      <c r="C185">
        <f t="shared" si="42"/>
        <v>1760</v>
      </c>
      <c r="D185">
        <f t="shared" si="42"/>
        <v>57200</v>
      </c>
      <c r="E185">
        <f t="shared" si="42"/>
        <v>29782.5</v>
      </c>
      <c r="F185">
        <f>'Future Returns'!S185*F$4</f>
        <v>14548.75</v>
      </c>
      <c r="G185">
        <f t="shared" si="34"/>
        <v>12395</v>
      </c>
      <c r="H185">
        <f t="shared" si="35"/>
        <v>1</v>
      </c>
      <c r="L185">
        <f t="shared" si="43"/>
        <v>46277.5</v>
      </c>
      <c r="N185">
        <f t="shared" si="44"/>
        <v>0</v>
      </c>
      <c r="T185">
        <f t="shared" si="45"/>
        <v>46277.5</v>
      </c>
      <c r="W185">
        <f>(C185-C184)*bitcoin_futures!B189</f>
        <v>0</v>
      </c>
      <c r="X185">
        <f>C185*bitcoin_futures!B189</f>
        <v>57727.999999999993</v>
      </c>
      <c r="Y185">
        <f t="shared" si="36"/>
        <v>-352.00000000000728</v>
      </c>
      <c r="AA185">
        <f>-'Future CF'!Q185</f>
        <v>335</v>
      </c>
      <c r="AC185">
        <f t="shared" si="32"/>
        <v>104005.5</v>
      </c>
      <c r="AD185">
        <f t="shared" si="39"/>
        <v>-17.000000000007276</v>
      </c>
      <c r="AE185">
        <f t="shared" si="33"/>
        <v>335.00000000000728</v>
      </c>
      <c r="AF185">
        <f t="shared" si="37"/>
        <v>-1.6342618183573049E-4</v>
      </c>
      <c r="AG185">
        <f>AF185-(bitcoin_futures!S189/100/360)</f>
        <v>-3.0489840405795274E-4</v>
      </c>
      <c r="AI185">
        <f>-'Future Returns'!Q185+Compare_IBIT_to_BTC!B184</f>
        <v>-3.0409776951584658E-4</v>
      </c>
    </row>
    <row r="186" spans="1:35">
      <c r="A186" t="str">
        <f>bitcoin_futures!A190</f>
        <v>12.09.2024</v>
      </c>
      <c r="B186">
        <f>ROUND(bitcoin_futures!D190/bitcoin_futures!B190, 0)</f>
        <v>1753</v>
      </c>
      <c r="C186">
        <f t="shared" si="42"/>
        <v>1760</v>
      </c>
      <c r="D186">
        <f t="shared" si="42"/>
        <v>57200</v>
      </c>
      <c r="E186">
        <f t="shared" si="42"/>
        <v>29782.5</v>
      </c>
      <c r="F186">
        <f>'Future Returns'!S186*F$4</f>
        <v>14465</v>
      </c>
      <c r="G186">
        <f t="shared" si="34"/>
        <v>11675</v>
      </c>
      <c r="H186">
        <f t="shared" si="35"/>
        <v>1</v>
      </c>
      <c r="L186">
        <f t="shared" si="43"/>
        <v>45557.5</v>
      </c>
      <c r="N186">
        <f t="shared" si="44"/>
        <v>0</v>
      </c>
      <c r="T186">
        <f t="shared" si="45"/>
        <v>45557.5</v>
      </c>
      <c r="W186">
        <f>(C186-C185)*bitcoin_futures!B190</f>
        <v>0</v>
      </c>
      <c r="X186">
        <f>C186*bitcoin_futures!B190</f>
        <v>58520</v>
      </c>
      <c r="Y186">
        <f t="shared" si="36"/>
        <v>792.00000000000728</v>
      </c>
      <c r="AA186">
        <f>-'Future CF'!Q186</f>
        <v>-720</v>
      </c>
      <c r="AC186">
        <f t="shared" si="32"/>
        <v>104077.5</v>
      </c>
      <c r="AD186">
        <f t="shared" si="39"/>
        <v>72.000000000007276</v>
      </c>
      <c r="AE186">
        <f t="shared" si="33"/>
        <v>-720.00000000000728</v>
      </c>
      <c r="AF186">
        <f t="shared" si="37"/>
        <v>6.9227108181785842E-4</v>
      </c>
      <c r="AG186">
        <f>AF186-(bitcoin_futures!S190/100/360)</f>
        <v>5.5146552626230284E-4</v>
      </c>
      <c r="AI186">
        <f>-'Future Returns'!Q186+Compare_IBIT_to_BTC!B185</f>
        <v>1.2756822607978089E-3</v>
      </c>
    </row>
    <row r="187" spans="1:35" s="3" customFormat="1">
      <c r="A187" s="3" t="str">
        <f>bitcoin_futures!A191</f>
        <v>13.09.2024</v>
      </c>
      <c r="B187">
        <f>ROUND(bitcoin_futures!D191/bitcoin_futures!B191, 0)</f>
        <v>1759</v>
      </c>
      <c r="C187" s="3">
        <f>B187</f>
        <v>1759</v>
      </c>
      <c r="D187" s="3">
        <f>B187*bitcoin_futures!B191</f>
        <v>59876.36</v>
      </c>
      <c r="E187" s="3">
        <f>'Future Returns'!S187</f>
        <v>29507.5</v>
      </c>
      <c r="F187" s="3">
        <f>'Future Returns'!S187*F$4</f>
        <v>14753.75</v>
      </c>
      <c r="G187">
        <f t="shared" si="34"/>
        <v>10320</v>
      </c>
      <c r="H187">
        <f t="shared" si="35"/>
        <v>1</v>
      </c>
      <c r="L187">
        <f t="shared" si="43"/>
        <v>44202.5</v>
      </c>
      <c r="N187">
        <f t="shared" si="44"/>
        <v>0</v>
      </c>
      <c r="O187"/>
      <c r="P187"/>
      <c r="Q187"/>
      <c r="R187"/>
      <c r="S187"/>
      <c r="T187">
        <f t="shared" si="45"/>
        <v>44202.5</v>
      </c>
      <c r="U187"/>
      <c r="V187"/>
      <c r="W187">
        <f>(C187-C186)*bitcoin_futures!B191</f>
        <v>-34.04</v>
      </c>
      <c r="X187">
        <f>C187*bitcoin_futures!B191</f>
        <v>59876.36</v>
      </c>
      <c r="Y187">
        <f t="shared" si="36"/>
        <v>1390.4000000000005</v>
      </c>
      <c r="AA187">
        <f>-'Future CF'!Q187</f>
        <v>-1355</v>
      </c>
      <c r="AC187">
        <f t="shared" si="32"/>
        <v>104078.86</v>
      </c>
      <c r="AD187">
        <f t="shared" si="39"/>
        <v>35.400000000000546</v>
      </c>
      <c r="AE187">
        <f t="shared" si="33"/>
        <v>-1389.04</v>
      </c>
      <c r="AF187">
        <f t="shared" si="37"/>
        <v>3.4013115226634523E-4</v>
      </c>
      <c r="AG187">
        <f>AF187-(bitcoin_futures!S191/100/360)</f>
        <v>2.0118670782190079E-4</v>
      </c>
      <c r="AI187">
        <f>-'Future Returns'!Q187+Compare_IBIT_to_BTC!B186</f>
        <v>6.286371442433096E-4</v>
      </c>
    </row>
    <row r="188" spans="1:35">
      <c r="A188" t="str">
        <f>bitcoin_futures!A192</f>
        <v>16.09.2024</v>
      </c>
      <c r="B188">
        <f>ROUND(bitcoin_futures!D192/bitcoin_futures!B192, 0)</f>
        <v>1756</v>
      </c>
      <c r="C188">
        <f t="shared" ref="C188:E208" si="46">C$187</f>
        <v>1759</v>
      </c>
      <c r="D188">
        <f t="shared" si="46"/>
        <v>59876.36</v>
      </c>
      <c r="E188">
        <f t="shared" si="46"/>
        <v>29507.5</v>
      </c>
      <c r="F188">
        <f>'Future Returns'!S188*F$4</f>
        <v>15096.25</v>
      </c>
      <c r="G188">
        <f t="shared" si="34"/>
        <v>12285</v>
      </c>
      <c r="H188">
        <f t="shared" si="35"/>
        <v>1</v>
      </c>
      <c r="L188">
        <f t="shared" si="43"/>
        <v>46167.5</v>
      </c>
      <c r="N188">
        <f t="shared" si="44"/>
        <v>0</v>
      </c>
      <c r="T188">
        <f t="shared" si="45"/>
        <v>46167.5</v>
      </c>
      <c r="W188">
        <f>(C188-C187)*bitcoin_futures!B192</f>
        <v>0</v>
      </c>
      <c r="X188">
        <f>C188*bitcoin_futures!B192</f>
        <v>58011.819999999992</v>
      </c>
      <c r="Y188">
        <f t="shared" si="36"/>
        <v>-1864.5400000000081</v>
      </c>
      <c r="AA188">
        <f>-'Future CF'!Q188</f>
        <v>1965</v>
      </c>
      <c r="AC188">
        <f t="shared" si="32"/>
        <v>104179.31999999999</v>
      </c>
      <c r="AD188">
        <f t="shared" si="39"/>
        <v>100.45999999999185</v>
      </c>
      <c r="AE188">
        <f t="shared" si="33"/>
        <v>1965</v>
      </c>
      <c r="AF188">
        <f t="shared" si="37"/>
        <v>9.6522963452897012E-4</v>
      </c>
      <c r="AG188">
        <f>AF188-(bitcoin_futures!S192/100/360)</f>
        <v>8.2884074564008121E-4</v>
      </c>
      <c r="AI188">
        <f>-'Future Returns'!Q188+Compare_IBIT_to_BTC!B187</f>
        <v>1.4013585174720809E-3</v>
      </c>
    </row>
    <row r="189" spans="1:35">
      <c r="A189" t="str">
        <f>bitcoin_futures!A193</f>
        <v>17.09.2024</v>
      </c>
      <c r="B189">
        <f>ROUND(bitcoin_futures!D193/bitcoin_futures!B193, 0)</f>
        <v>1769</v>
      </c>
      <c r="C189">
        <f t="shared" si="46"/>
        <v>1759</v>
      </c>
      <c r="D189">
        <f t="shared" si="46"/>
        <v>59876.36</v>
      </c>
      <c r="E189">
        <f t="shared" si="46"/>
        <v>29507.5</v>
      </c>
      <c r="F189">
        <f>'Future Returns'!S189*F$4</f>
        <v>14605</v>
      </c>
      <c r="G189">
        <f t="shared" si="34"/>
        <v>10155</v>
      </c>
      <c r="H189">
        <f t="shared" si="35"/>
        <v>1</v>
      </c>
      <c r="L189">
        <f>L188+AA189</f>
        <v>44037.5</v>
      </c>
      <c r="N189">
        <f t="shared" si="44"/>
        <v>0</v>
      </c>
      <c r="T189">
        <f t="shared" si="45"/>
        <v>44037.5</v>
      </c>
      <c r="W189">
        <f>(C189-C188)*bitcoin_futures!B193</f>
        <v>0</v>
      </c>
      <c r="X189">
        <f>C189*bitcoin_futures!B193</f>
        <v>59981.9</v>
      </c>
      <c r="Y189">
        <f t="shared" si="36"/>
        <v>1970.080000000009</v>
      </c>
      <c r="AA189">
        <f>-'Future CF'!Q189</f>
        <v>-2130</v>
      </c>
      <c r="AC189">
        <f t="shared" si="32"/>
        <v>104019.4</v>
      </c>
      <c r="AD189">
        <f t="shared" si="39"/>
        <v>-159.91999999999098</v>
      </c>
      <c r="AE189">
        <f t="shared" si="33"/>
        <v>-2130.0000000000073</v>
      </c>
      <c r="AF189">
        <f t="shared" si="37"/>
        <v>-1.5350455349486922E-3</v>
      </c>
      <c r="AG189">
        <f>AF189-(bitcoin_futures!S193/100/360)</f>
        <v>-1.6715455349486921E-3</v>
      </c>
      <c r="AI189">
        <f>-'Future Returns'!Q189+Compare_IBIT_to_BTC!B188</f>
        <v>-2.500140655619057E-3</v>
      </c>
    </row>
    <row r="190" spans="1:35">
      <c r="A190" t="str">
        <f>bitcoin_futures!A194</f>
        <v>18.09.2024</v>
      </c>
      <c r="B190">
        <f>ROUND(bitcoin_futures!D194/bitcoin_futures!B194, 0)</f>
        <v>1768</v>
      </c>
      <c r="C190">
        <f t="shared" si="46"/>
        <v>1759</v>
      </c>
      <c r="D190">
        <f t="shared" si="46"/>
        <v>59876.36</v>
      </c>
      <c r="E190">
        <f t="shared" si="46"/>
        <v>29507.5</v>
      </c>
      <c r="F190">
        <f>'Future Returns'!S190*F$4</f>
        <v>15137.5</v>
      </c>
      <c r="G190">
        <f t="shared" si="34"/>
        <v>10125</v>
      </c>
      <c r="H190">
        <f t="shared" si="35"/>
        <v>1</v>
      </c>
      <c r="L190">
        <f t="shared" si="43"/>
        <v>44007.5</v>
      </c>
      <c r="N190">
        <f t="shared" si="44"/>
        <v>0</v>
      </c>
      <c r="T190">
        <f t="shared" si="45"/>
        <v>44007.5</v>
      </c>
      <c r="W190">
        <f>(C190-C189)*bitcoin_futures!B194</f>
        <v>0</v>
      </c>
      <c r="X190">
        <f>C190*bitcoin_futures!B194</f>
        <v>60069.85</v>
      </c>
      <c r="Y190">
        <f t="shared" si="36"/>
        <v>87.94999999999709</v>
      </c>
      <c r="AA190">
        <f>-'Future CF'!Q190</f>
        <v>-30</v>
      </c>
      <c r="AC190">
        <f t="shared" si="32"/>
        <v>104077.35</v>
      </c>
      <c r="AD190">
        <f t="shared" si="39"/>
        <v>57.94999999999709</v>
      </c>
      <c r="AE190">
        <f t="shared" si="33"/>
        <v>-29.999999999985448</v>
      </c>
      <c r="AF190">
        <f t="shared" si="37"/>
        <v>5.5710761646382393E-4</v>
      </c>
      <c r="AG190">
        <f>AF190-(bitcoin_futures!S194/100/360)</f>
        <v>4.2438539424160171E-4</v>
      </c>
      <c r="AI190">
        <f>-'Future Returns'!Q190+Compare_IBIT_to_BTC!B189</f>
        <v>9.7081736089745646E-4</v>
      </c>
    </row>
    <row r="191" spans="1:35">
      <c r="A191" t="str">
        <f>bitcoin_futures!A195</f>
        <v>19.09.2024</v>
      </c>
      <c r="B191">
        <f>ROUND(bitcoin_futures!D195/bitcoin_futures!B195, 0)</f>
        <v>1761</v>
      </c>
      <c r="C191">
        <f t="shared" si="46"/>
        <v>1759</v>
      </c>
      <c r="D191">
        <f t="shared" si="46"/>
        <v>59876.36</v>
      </c>
      <c r="E191">
        <f t="shared" si="46"/>
        <v>29507.5</v>
      </c>
      <c r="F191">
        <f>'Future Returns'!S191*F$4</f>
        <v>15145</v>
      </c>
      <c r="G191">
        <f t="shared" si="34"/>
        <v>6825</v>
      </c>
      <c r="H191">
        <f t="shared" si="35"/>
        <v>1</v>
      </c>
      <c r="L191">
        <f>L190+AA191</f>
        <v>40707.5</v>
      </c>
      <c r="N191">
        <f t="shared" si="44"/>
        <v>0</v>
      </c>
      <c r="T191">
        <f t="shared" si="45"/>
        <v>40707.5</v>
      </c>
      <c r="W191">
        <f>(C191-C190)*bitcoin_futures!B195</f>
        <v>0</v>
      </c>
      <c r="X191">
        <f>C191*bitcoin_futures!B195</f>
        <v>63341.59</v>
      </c>
      <c r="Y191">
        <f t="shared" si="36"/>
        <v>3271.739999999998</v>
      </c>
      <c r="AA191">
        <f>-'Future CF'!Q191</f>
        <v>-3300</v>
      </c>
      <c r="AC191">
        <f t="shared" si="32"/>
        <v>104049.09</v>
      </c>
      <c r="AD191">
        <f t="shared" si="39"/>
        <v>-28.260000000002037</v>
      </c>
      <c r="AE191">
        <f t="shared" si="33"/>
        <v>-3300.0000000000073</v>
      </c>
      <c r="AF191">
        <f t="shared" si="37"/>
        <v>-2.7152881967115836E-4</v>
      </c>
      <c r="AG191">
        <f>AF191-(bitcoin_futures!S195/100/360)</f>
        <v>-4.0050104189338058E-4</v>
      </c>
      <c r="AI191">
        <f>-'Future Returns'!Q191+Compare_IBIT_to_BTC!B190</f>
        <v>-7.8305999544822646E-6</v>
      </c>
    </row>
    <row r="192" spans="1:35">
      <c r="A192" t="str">
        <f>bitcoin_futures!A196</f>
        <v>20.09.2024</v>
      </c>
      <c r="B192">
        <f>ROUND(bitcoin_futures!D196/bitcoin_futures!B196, 0)</f>
        <v>1758</v>
      </c>
      <c r="C192">
        <f t="shared" si="46"/>
        <v>1759</v>
      </c>
      <c r="D192">
        <f t="shared" si="46"/>
        <v>59876.36</v>
      </c>
      <c r="E192">
        <f t="shared" si="46"/>
        <v>29507.5</v>
      </c>
      <c r="F192">
        <f>'Future Returns'!S192*F$4</f>
        <v>15970</v>
      </c>
      <c r="G192">
        <f t="shared" si="34"/>
        <v>7305</v>
      </c>
      <c r="H192">
        <f t="shared" si="35"/>
        <v>1</v>
      </c>
      <c r="L192">
        <f t="shared" ref="L192:L200" si="47">L191+AA192</f>
        <v>41187.5</v>
      </c>
      <c r="N192">
        <f t="shared" si="44"/>
        <v>0</v>
      </c>
      <c r="T192">
        <f t="shared" si="45"/>
        <v>41187.5</v>
      </c>
      <c r="W192">
        <f>(C192-C191)*bitcoin_futures!B196</f>
        <v>0</v>
      </c>
      <c r="X192">
        <f>C192*bitcoin_futures!B196</f>
        <v>62972.2</v>
      </c>
      <c r="Y192">
        <f t="shared" si="36"/>
        <v>-369.38999999999942</v>
      </c>
      <c r="AA192">
        <f>-'Future CF'!Q192</f>
        <v>480</v>
      </c>
      <c r="AC192">
        <f t="shared" si="32"/>
        <v>104159.7</v>
      </c>
      <c r="AD192">
        <f t="shared" si="39"/>
        <v>110.61000000000058</v>
      </c>
      <c r="AE192">
        <f t="shared" si="33"/>
        <v>480</v>
      </c>
      <c r="AF192">
        <f t="shared" si="37"/>
        <v>1.0630559094750428E-3</v>
      </c>
      <c r="AG192">
        <f>AF192-(bitcoin_futures!S196/100/360)</f>
        <v>9.3111146503059832E-4</v>
      </c>
      <c r="AI192">
        <f>-'Future Returns'!Q192+Compare_IBIT_to_BTC!B191</f>
        <v>1.682375503777974E-3</v>
      </c>
    </row>
    <row r="193" spans="1:35">
      <c r="A193" t="str">
        <f>bitcoin_futures!A197</f>
        <v>23.09.2024</v>
      </c>
      <c r="B193">
        <f>ROUND(bitcoin_futures!D197/bitcoin_futures!B197, 0)</f>
        <v>1759</v>
      </c>
      <c r="C193">
        <f t="shared" si="46"/>
        <v>1759</v>
      </c>
      <c r="D193">
        <f t="shared" si="46"/>
        <v>59876.36</v>
      </c>
      <c r="E193">
        <f t="shared" si="46"/>
        <v>29507.5</v>
      </c>
      <c r="F193">
        <f>'Future Returns'!S193*F$4</f>
        <v>15850</v>
      </c>
      <c r="G193">
        <f t="shared" si="34"/>
        <v>6920</v>
      </c>
      <c r="H193">
        <f t="shared" si="35"/>
        <v>1</v>
      </c>
      <c r="L193">
        <f t="shared" si="47"/>
        <v>40802.5</v>
      </c>
      <c r="N193">
        <f t="shared" si="44"/>
        <v>0</v>
      </c>
      <c r="T193">
        <f t="shared" si="45"/>
        <v>40802.5</v>
      </c>
      <c r="W193">
        <f>(C193-C192)*bitcoin_futures!B197</f>
        <v>0</v>
      </c>
      <c r="X193">
        <f>C193*bitcoin_futures!B197</f>
        <v>63394.36</v>
      </c>
      <c r="Y193">
        <f t="shared" si="36"/>
        <v>422.16000000000349</v>
      </c>
      <c r="AA193">
        <f>-'Future CF'!Q193</f>
        <v>-385</v>
      </c>
      <c r="AC193">
        <f t="shared" si="32"/>
        <v>104196.86</v>
      </c>
      <c r="AD193">
        <f t="shared" si="39"/>
        <v>37.160000000003492</v>
      </c>
      <c r="AE193">
        <f t="shared" si="33"/>
        <v>-385</v>
      </c>
      <c r="AF193">
        <f t="shared" si="37"/>
        <v>3.56759860099477E-4</v>
      </c>
      <c r="AG193">
        <f>AF193-(bitcoin_futures!S197/100/360)</f>
        <v>2.2592652676614366E-4</v>
      </c>
      <c r="AI193">
        <f>-'Future Returns'!Q193+Compare_IBIT_to_BTC!B192</f>
        <v>6.3135540947787706E-4</v>
      </c>
    </row>
    <row r="194" spans="1:35">
      <c r="A194" t="str">
        <f>bitcoin_futures!A198</f>
        <v>24.09.2024</v>
      </c>
      <c r="B194">
        <f>ROUND(bitcoin_futures!D198/bitcoin_futures!B198, 0)</f>
        <v>1744</v>
      </c>
      <c r="C194">
        <f t="shared" si="46"/>
        <v>1759</v>
      </c>
      <c r="D194">
        <f t="shared" si="46"/>
        <v>59876.36</v>
      </c>
      <c r="E194">
        <f t="shared" si="46"/>
        <v>29507.5</v>
      </c>
      <c r="F194">
        <f>'Future Returns'!S194*F$4</f>
        <v>15946.25</v>
      </c>
      <c r="G194">
        <f t="shared" si="34"/>
        <v>5845</v>
      </c>
      <c r="H194">
        <f t="shared" si="35"/>
        <v>1</v>
      </c>
      <c r="L194">
        <f t="shared" si="47"/>
        <v>39727.5</v>
      </c>
      <c r="N194">
        <f t="shared" si="44"/>
        <v>0</v>
      </c>
      <c r="T194">
        <f t="shared" si="45"/>
        <v>39727.5</v>
      </c>
      <c r="W194">
        <f>(C194-C193)*bitcoin_futures!B198</f>
        <v>0</v>
      </c>
      <c r="X194">
        <f>C194*bitcoin_futures!B198</f>
        <v>64449.760000000002</v>
      </c>
      <c r="Y194">
        <f t="shared" si="36"/>
        <v>1055.4000000000015</v>
      </c>
      <c r="AA194">
        <f>-'Future CF'!Q194</f>
        <v>-1075</v>
      </c>
      <c r="AC194">
        <f t="shared" si="32"/>
        <v>104177.26000000001</v>
      </c>
      <c r="AD194">
        <f t="shared" si="39"/>
        <v>-19.599999999998545</v>
      </c>
      <c r="AE194">
        <f t="shared" si="33"/>
        <v>-1074.9999999999927</v>
      </c>
      <c r="AF194">
        <f t="shared" si="37"/>
        <v>-1.8810547649898994E-4</v>
      </c>
      <c r="AG194">
        <f>AF194-(bitcoin_futures!S198/100/360)</f>
        <v>-3.1779992094343437E-4</v>
      </c>
      <c r="AI194">
        <f>-'Future Returns'!Q194+Compare_IBIT_to_BTC!B193</f>
        <v>-2.0532349891770607E-4</v>
      </c>
    </row>
    <row r="195" spans="1:35">
      <c r="A195" t="str">
        <f>bitcoin_futures!A199</f>
        <v>25.09.2024</v>
      </c>
      <c r="B195">
        <f>ROUND(bitcoin_futures!D199/bitcoin_futures!B199, 0)</f>
        <v>1760</v>
      </c>
      <c r="C195">
        <f t="shared" si="46"/>
        <v>1759</v>
      </c>
      <c r="D195">
        <f t="shared" si="46"/>
        <v>59876.36</v>
      </c>
      <c r="E195">
        <f t="shared" si="46"/>
        <v>29507.5</v>
      </c>
      <c r="F195">
        <f>'Future Returns'!S195*F$4</f>
        <v>16215</v>
      </c>
      <c r="G195">
        <f t="shared" si="34"/>
        <v>7125</v>
      </c>
      <c r="H195">
        <f t="shared" si="35"/>
        <v>1</v>
      </c>
      <c r="L195">
        <f t="shared" si="47"/>
        <v>41007.5</v>
      </c>
      <c r="N195">
        <f t="shared" si="44"/>
        <v>0</v>
      </c>
      <c r="T195">
        <f t="shared" si="45"/>
        <v>41007.5</v>
      </c>
      <c r="W195">
        <f>(C195-C194)*bitcoin_futures!B199</f>
        <v>0</v>
      </c>
      <c r="X195">
        <f>C195*bitcoin_futures!B199</f>
        <v>63271.229999999996</v>
      </c>
      <c r="Y195">
        <f t="shared" si="36"/>
        <v>-1178.5300000000061</v>
      </c>
      <c r="AA195">
        <f>-'Future CF'!Q195</f>
        <v>1280</v>
      </c>
      <c r="AC195">
        <f t="shared" si="32"/>
        <v>104278.73</v>
      </c>
      <c r="AD195">
        <f t="shared" si="39"/>
        <v>101.46999999999389</v>
      </c>
      <c r="AE195">
        <f t="shared" si="33"/>
        <v>1279.9999999999927</v>
      </c>
      <c r="AF195">
        <f t="shared" si="37"/>
        <v>9.7401294677930557E-4</v>
      </c>
      <c r="AG195">
        <f>AF195-(bitcoin_futures!S199/100/360)</f>
        <v>8.4434628011263897E-4</v>
      </c>
      <c r="AI195">
        <f>-'Future Returns'!Q195+Compare_IBIT_to_BTC!B194</f>
        <v>1.448787243468249E-3</v>
      </c>
    </row>
    <row r="196" spans="1:35">
      <c r="A196" t="str">
        <f>bitcoin_futures!A200</f>
        <v>26.09.2024</v>
      </c>
      <c r="B196">
        <f>ROUND(bitcoin_futures!D200/bitcoin_futures!B200, 0)</f>
        <v>1768</v>
      </c>
      <c r="C196">
        <f t="shared" si="46"/>
        <v>1759</v>
      </c>
      <c r="D196">
        <f t="shared" si="46"/>
        <v>59876.36</v>
      </c>
      <c r="E196">
        <f t="shared" si="46"/>
        <v>29507.5</v>
      </c>
      <c r="F196">
        <f>'Future Returns'!S196*F$4</f>
        <v>15895</v>
      </c>
      <c r="G196">
        <f t="shared" si="34"/>
        <v>5490</v>
      </c>
      <c r="H196">
        <f t="shared" si="35"/>
        <v>1</v>
      </c>
      <c r="L196">
        <f>L195+AA196</f>
        <v>39372.5</v>
      </c>
      <c r="N196">
        <f t="shared" si="44"/>
        <v>0</v>
      </c>
      <c r="T196">
        <f t="shared" si="45"/>
        <v>39372.5</v>
      </c>
      <c r="W196">
        <f>(C196-C195)*bitcoin_futures!B200</f>
        <v>0</v>
      </c>
      <c r="X196">
        <f>C196*bitcoin_futures!B200</f>
        <v>64801.560000000005</v>
      </c>
      <c r="Y196">
        <f t="shared" si="36"/>
        <v>1530.330000000009</v>
      </c>
      <c r="AA196">
        <f>-'Future CF'!Q196</f>
        <v>-1635</v>
      </c>
      <c r="AC196">
        <f t="shared" si="32"/>
        <v>104174.06</v>
      </c>
      <c r="AD196">
        <f t="shared" si="39"/>
        <v>-104.66999999999098</v>
      </c>
      <c r="AE196">
        <f t="shared" si="33"/>
        <v>-1635.0000000000073</v>
      </c>
      <c r="AF196">
        <f t="shared" si="37"/>
        <v>-1.0037521554011157E-3</v>
      </c>
      <c r="AG196">
        <f>AF196-(bitcoin_futures!S200/100/360)</f>
        <v>-1.1346132665122268E-3</v>
      </c>
      <c r="AI196">
        <f>-'Future Returns'!Q196+Compare_IBIT_to_BTC!B195</f>
        <v>-1.5288114951616423E-3</v>
      </c>
    </row>
    <row r="197" spans="1:35">
      <c r="A197" t="str">
        <f>bitcoin_futures!A201</f>
        <v>27.09.2024</v>
      </c>
      <c r="B197">
        <f>ROUND(bitcoin_futures!D201/bitcoin_futures!B201, 0)</f>
        <v>1760</v>
      </c>
      <c r="C197">
        <f t="shared" si="46"/>
        <v>1759</v>
      </c>
      <c r="D197">
        <f t="shared" si="46"/>
        <v>59876.36</v>
      </c>
      <c r="E197">
        <f t="shared" si="46"/>
        <v>29507.5</v>
      </c>
      <c r="F197">
        <f>'Future Returns'!S197*F$4</f>
        <v>16303.75</v>
      </c>
      <c r="G197">
        <f t="shared" si="34"/>
        <v>4565</v>
      </c>
      <c r="H197">
        <f t="shared" si="35"/>
        <v>1</v>
      </c>
      <c r="L197">
        <f t="shared" si="47"/>
        <v>38447.5</v>
      </c>
      <c r="N197">
        <f t="shared" si="44"/>
        <v>0</v>
      </c>
      <c r="T197">
        <f t="shared" si="45"/>
        <v>38447.5</v>
      </c>
      <c r="W197">
        <f>(C197-C196)*bitcoin_futures!B201</f>
        <v>0</v>
      </c>
      <c r="X197">
        <f>C197*bitcoin_futures!B201</f>
        <v>65769.009999999995</v>
      </c>
      <c r="Y197">
        <f t="shared" si="36"/>
        <v>967.44999999998981</v>
      </c>
      <c r="AA197">
        <f>-'Future CF'!Q197</f>
        <v>-925</v>
      </c>
      <c r="AC197">
        <f t="shared" si="32"/>
        <v>104216.51</v>
      </c>
      <c r="AD197">
        <f t="shared" si="39"/>
        <v>42.449999999989814</v>
      </c>
      <c r="AE197">
        <f t="shared" si="33"/>
        <v>-924.99999999999272</v>
      </c>
      <c r="AF197">
        <f t="shared" si="37"/>
        <v>4.0749107791315624E-4</v>
      </c>
      <c r="AG197">
        <f>AF197-(bitcoin_futures!S201/100/360)</f>
        <v>2.752966334687118E-4</v>
      </c>
      <c r="AI197">
        <f>-'Future Returns'!Q197+Compare_IBIT_to_BTC!B196</f>
        <v>7.4557113058668946E-4</v>
      </c>
    </row>
    <row r="198" spans="1:35">
      <c r="A198" t="str">
        <f>bitcoin_futures!A202</f>
        <v>30.09.2024</v>
      </c>
      <c r="B198">
        <f>ROUND(bitcoin_futures!D202/bitcoin_futures!B202, 0)</f>
        <v>1755</v>
      </c>
      <c r="C198">
        <f t="shared" si="46"/>
        <v>1759</v>
      </c>
      <c r="D198">
        <f t="shared" si="46"/>
        <v>59876.36</v>
      </c>
      <c r="E198">
        <f t="shared" si="46"/>
        <v>29507.5</v>
      </c>
      <c r="F198">
        <f>'Future Returns'!S198*F$4</f>
        <v>16535</v>
      </c>
      <c r="G198">
        <f t="shared" si="34"/>
        <v>6960</v>
      </c>
      <c r="H198">
        <f t="shared" si="35"/>
        <v>1</v>
      </c>
      <c r="L198">
        <f t="shared" si="47"/>
        <v>40842.5</v>
      </c>
      <c r="N198">
        <f t="shared" si="44"/>
        <v>0</v>
      </c>
      <c r="T198">
        <f t="shared" si="45"/>
        <v>40842.5</v>
      </c>
      <c r="W198">
        <f>(C198-C197)*bitcoin_futures!B202</f>
        <v>0</v>
      </c>
      <c r="X198">
        <f>C198*bitcoin_futures!B202</f>
        <v>63552.670000000006</v>
      </c>
      <c r="Y198">
        <f t="shared" si="36"/>
        <v>-2216.3399999999892</v>
      </c>
      <c r="AA198">
        <f>-'Future CF'!Q198</f>
        <v>2395</v>
      </c>
      <c r="AC198">
        <f t="shared" si="32"/>
        <v>104395.17000000001</v>
      </c>
      <c r="AD198">
        <f t="shared" si="39"/>
        <v>178.66000000001077</v>
      </c>
      <c r="AE198">
        <f t="shared" si="33"/>
        <v>2395.0000000000073</v>
      </c>
      <c r="AF198">
        <f t="shared" si="37"/>
        <v>1.7143157067916665E-3</v>
      </c>
      <c r="AG198">
        <f>AF198-(bitcoin_futures!S202/100/360)</f>
        <v>1.5804268179027776E-3</v>
      </c>
      <c r="AI198">
        <f>-'Future Returns'!Q198+Compare_IBIT_to_BTC!B197</f>
        <v>2.5122174728362118E-3</v>
      </c>
    </row>
    <row r="199" spans="1:35">
      <c r="A199" t="str">
        <f>bitcoin_futures!A203</f>
        <v>01.10.2024</v>
      </c>
      <c r="B199">
        <f>ROUND(bitcoin_futures!D203/bitcoin_futures!B203, 0)</f>
        <v>1761</v>
      </c>
      <c r="C199">
        <f t="shared" si="46"/>
        <v>1759</v>
      </c>
      <c r="D199">
        <f t="shared" si="46"/>
        <v>59876.36</v>
      </c>
      <c r="E199">
        <f t="shared" si="46"/>
        <v>29507.5</v>
      </c>
      <c r="F199">
        <f>'Future Returns'!S199*F$4</f>
        <v>15936.25</v>
      </c>
      <c r="G199">
        <f t="shared" si="34"/>
        <v>8740</v>
      </c>
      <c r="H199">
        <f t="shared" si="35"/>
        <v>1</v>
      </c>
      <c r="L199">
        <f t="shared" si="47"/>
        <v>42622.5</v>
      </c>
      <c r="N199">
        <f t="shared" si="44"/>
        <v>0</v>
      </c>
      <c r="T199">
        <f>L199</f>
        <v>42622.5</v>
      </c>
      <c r="W199">
        <f>(C199-C198)*bitcoin_futures!B203</f>
        <v>0</v>
      </c>
      <c r="X199">
        <f>C199*bitcoin_futures!B203</f>
        <v>61793.670000000006</v>
      </c>
      <c r="Y199">
        <f t="shared" si="36"/>
        <v>-1759</v>
      </c>
      <c r="AA199">
        <f>-'Future CF'!Q199</f>
        <v>1780</v>
      </c>
      <c r="AC199">
        <f t="shared" si="32"/>
        <v>104416.17000000001</v>
      </c>
      <c r="AD199">
        <f t="shared" si="39"/>
        <v>21</v>
      </c>
      <c r="AE199">
        <f t="shared" si="33"/>
        <v>1780</v>
      </c>
      <c r="AF199">
        <f t="shared" si="37"/>
        <v>2.0115873176891228E-4</v>
      </c>
      <c r="AG199">
        <f>AF199-(bitcoin_futures!S203/100/360)</f>
        <v>6.6797620657801173E-5</v>
      </c>
      <c r="AI199">
        <f>-'Future Returns'!Q199+Compare_IBIT_to_BTC!B198</f>
        <v>2.4592866805116242E-4</v>
      </c>
    </row>
    <row r="200" spans="1:35">
      <c r="A200" t="str">
        <f>bitcoin_futures!A204</f>
        <v>02.10.2024</v>
      </c>
      <c r="B200">
        <f>ROUND(bitcoin_futures!D204/bitcoin_futures!B204, 0)</f>
        <v>1763</v>
      </c>
      <c r="C200">
        <f t="shared" si="46"/>
        <v>1759</v>
      </c>
      <c r="D200">
        <f t="shared" si="46"/>
        <v>59876.36</v>
      </c>
      <c r="E200">
        <f t="shared" si="46"/>
        <v>29507.5</v>
      </c>
      <c r="F200">
        <f>'Future Returns'!S200*F$4</f>
        <v>15491.25</v>
      </c>
      <c r="G200">
        <f t="shared" si="34"/>
        <v>10275</v>
      </c>
      <c r="H200">
        <f t="shared" si="35"/>
        <v>1</v>
      </c>
      <c r="L200">
        <f t="shared" si="47"/>
        <v>44157.5</v>
      </c>
      <c r="N200">
        <f t="shared" si="44"/>
        <v>0</v>
      </c>
      <c r="T200">
        <f t="shared" ref="T200:T227" si="48">L200</f>
        <v>44157.5</v>
      </c>
      <c r="W200">
        <f>(C200-C199)*bitcoin_futures!B204</f>
        <v>0</v>
      </c>
      <c r="X200">
        <f>C200*bitcoin_futures!B204</f>
        <v>60228.160000000003</v>
      </c>
      <c r="Y200">
        <f t="shared" si="36"/>
        <v>-1565.510000000002</v>
      </c>
      <c r="AA200">
        <f>-'Future CF'!Q200</f>
        <v>1535</v>
      </c>
      <c r="AC200">
        <f t="shared" si="32"/>
        <v>104385.66</v>
      </c>
      <c r="AD200">
        <f t="shared" si="39"/>
        <v>-30.510000000002037</v>
      </c>
      <c r="AE200">
        <f t="shared" si="33"/>
        <v>1534.9999999999927</v>
      </c>
      <c r="AF200">
        <f t="shared" si="37"/>
        <v>-2.9219612249713846E-4</v>
      </c>
      <c r="AG200">
        <f>AF200-(bitcoin_futures!S204/100/360)</f>
        <v>-4.2558501138602735E-4</v>
      </c>
      <c r="AI200">
        <f>-'Future Returns'!Q200+Compare_IBIT_to_BTC!B199</f>
        <v>-5.6242322409631729E-4</v>
      </c>
    </row>
    <row r="201" spans="1:35">
      <c r="A201" t="str">
        <f>bitcoin_futures!A205</f>
        <v>03.10.2024</v>
      </c>
      <c r="B201">
        <f>ROUND(bitcoin_futures!D205/bitcoin_futures!B205, 0)</f>
        <v>1751</v>
      </c>
      <c r="C201">
        <f t="shared" si="46"/>
        <v>1759</v>
      </c>
      <c r="D201">
        <f t="shared" si="46"/>
        <v>59876.36</v>
      </c>
      <c r="E201">
        <f t="shared" si="46"/>
        <v>29507.5</v>
      </c>
      <c r="F201">
        <f>'Future Returns'!S201*F$4</f>
        <v>15107.5</v>
      </c>
      <c r="G201">
        <f t="shared" si="34"/>
        <v>9410</v>
      </c>
      <c r="H201">
        <f t="shared" si="35"/>
        <v>1</v>
      </c>
      <c r="L201">
        <f>L200+AA201</f>
        <v>43292.5</v>
      </c>
      <c r="N201">
        <f t="shared" si="44"/>
        <v>0</v>
      </c>
      <c r="T201">
        <f t="shared" si="48"/>
        <v>43292.5</v>
      </c>
      <c r="W201">
        <f>(C201-C200)*bitcoin_futures!B205</f>
        <v>0</v>
      </c>
      <c r="X201">
        <f>C201*bitcoin_futures!B205</f>
        <v>61072.479999999996</v>
      </c>
      <c r="Y201">
        <f t="shared" si="36"/>
        <v>844.31999999999243</v>
      </c>
      <c r="AA201">
        <f>-'Future CF'!Q201</f>
        <v>-865</v>
      </c>
      <c r="AC201">
        <f t="shared" si="32"/>
        <v>104364.98</v>
      </c>
      <c r="AD201">
        <f t="shared" si="39"/>
        <v>-20.680000000007567</v>
      </c>
      <c r="AE201">
        <f t="shared" si="33"/>
        <v>-865</v>
      </c>
      <c r="AF201">
        <f t="shared" si="37"/>
        <v>-1.9811150305518562E-4</v>
      </c>
      <c r="AG201">
        <f>AF201-(bitcoin_futures!S205/100/360)</f>
        <v>-3.3147261416629673E-4</v>
      </c>
      <c r="AI201">
        <f>-'Future Returns'!Q201+Compare_IBIT_to_BTC!B200</f>
        <v>-2.9539082061435032E-4</v>
      </c>
    </row>
    <row r="202" spans="1:35">
      <c r="A202" t="str">
        <f>bitcoin_futures!A206</f>
        <v>04.10.2024</v>
      </c>
      <c r="B202">
        <f>ROUND(bitcoin_futures!D206/bitcoin_futures!B206, 0)</f>
        <v>1756</v>
      </c>
      <c r="C202">
        <f t="shared" si="46"/>
        <v>1759</v>
      </c>
      <c r="D202">
        <f t="shared" si="46"/>
        <v>59876.36</v>
      </c>
      <c r="E202">
        <f t="shared" si="46"/>
        <v>29507.5</v>
      </c>
      <c r="F202">
        <f>'Future Returns'!S202*F$4</f>
        <v>15323.75</v>
      </c>
      <c r="G202">
        <f t="shared" si="34"/>
        <v>7990</v>
      </c>
      <c r="H202">
        <f t="shared" si="35"/>
        <v>1</v>
      </c>
      <c r="L202">
        <f>L201+AA202</f>
        <v>41872.5</v>
      </c>
      <c r="N202">
        <f t="shared" si="44"/>
        <v>0</v>
      </c>
      <c r="T202">
        <f t="shared" si="48"/>
        <v>41872.5</v>
      </c>
      <c r="W202">
        <f>(C202-C201)*bitcoin_futures!B206</f>
        <v>0</v>
      </c>
      <c r="X202">
        <f>C202*bitcoin_futures!B206</f>
        <v>62479.680000000008</v>
      </c>
      <c r="Y202">
        <f t="shared" si="36"/>
        <v>1407.2000000000116</v>
      </c>
      <c r="AA202">
        <f>-'Future CF'!Q202</f>
        <v>-1420</v>
      </c>
      <c r="AC202">
        <f t="shared" si="32"/>
        <v>104352.18000000001</v>
      </c>
      <c r="AD202">
        <f t="shared" si="39"/>
        <v>-12.799999999988358</v>
      </c>
      <c r="AE202">
        <f t="shared" si="33"/>
        <v>-1420</v>
      </c>
      <c r="AF202">
        <f t="shared" si="37"/>
        <v>-1.2264650460325254E-4</v>
      </c>
      <c r="AG202">
        <f>AF202-(bitcoin_futures!S206/100/360)</f>
        <v>-2.5381317126991923E-4</v>
      </c>
      <c r="AI202">
        <f>-'Future Returns'!Q202+Compare_IBIT_to_BTC!B201</f>
        <v>-1.2517841683498329E-4</v>
      </c>
    </row>
    <row r="203" spans="1:35">
      <c r="A203" t="str">
        <f>bitcoin_futures!A207</f>
        <v>07.10.2024</v>
      </c>
      <c r="B203">
        <f>ROUND(bitcoin_futures!D207/bitcoin_futures!B207, 0)</f>
        <v>1754</v>
      </c>
      <c r="C203">
        <f t="shared" si="46"/>
        <v>1759</v>
      </c>
      <c r="D203">
        <f t="shared" si="46"/>
        <v>59876.36</v>
      </c>
      <c r="E203">
        <f t="shared" si="46"/>
        <v>29507.5</v>
      </c>
      <c r="F203">
        <f>'Future Returns'!S203*F$4</f>
        <v>15678.75</v>
      </c>
      <c r="G203">
        <f t="shared" si="34"/>
        <v>7145</v>
      </c>
      <c r="H203">
        <f t="shared" si="35"/>
        <v>1</v>
      </c>
      <c r="L203">
        <f t="shared" ref="L203:L218" si="49">L202+AA203</f>
        <v>41027.5</v>
      </c>
      <c r="N203">
        <f t="shared" si="44"/>
        <v>0</v>
      </c>
      <c r="T203">
        <f t="shared" si="48"/>
        <v>41027.5</v>
      </c>
      <c r="W203">
        <f>(C203-C202)*bitcoin_futures!B207</f>
        <v>0</v>
      </c>
      <c r="X203">
        <f>C203*bitcoin_futures!B207</f>
        <v>63429.54</v>
      </c>
      <c r="Y203">
        <f t="shared" si="36"/>
        <v>949.85999999999331</v>
      </c>
      <c r="AA203">
        <f>-'Future CF'!Q203</f>
        <v>-845</v>
      </c>
      <c r="AC203">
        <f t="shared" si="32"/>
        <v>104457.04000000001</v>
      </c>
      <c r="AD203">
        <f t="shared" si="39"/>
        <v>104.85999999999331</v>
      </c>
      <c r="AE203">
        <f t="shared" si="33"/>
        <v>-844.99999999999272</v>
      </c>
      <c r="AF203">
        <f t="shared" si="37"/>
        <v>1.0048664052825086E-3</v>
      </c>
      <c r="AG203">
        <f>AF203-(bitcoin_futures!S207/100/360)</f>
        <v>8.6997751639361978E-4</v>
      </c>
      <c r="AI203">
        <f>-'Future Returns'!Q203+Compare_IBIT_to_BTC!B202</f>
        <v>1.7290520609104434E-3</v>
      </c>
    </row>
    <row r="204" spans="1:35">
      <c r="A204" t="str">
        <f>bitcoin_futures!A208</f>
        <v>08.10.2024</v>
      </c>
      <c r="B204">
        <f>ROUND(bitcoin_futures!D208/bitcoin_futures!B208, 0)</f>
        <v>1754</v>
      </c>
      <c r="C204">
        <f t="shared" si="46"/>
        <v>1759</v>
      </c>
      <c r="D204">
        <f t="shared" si="46"/>
        <v>59876.36</v>
      </c>
      <c r="E204">
        <f t="shared" si="46"/>
        <v>29507.5</v>
      </c>
      <c r="F204">
        <f>'Future Returns'!S204*F$4</f>
        <v>15890</v>
      </c>
      <c r="G204">
        <f t="shared" si="34"/>
        <v>8305</v>
      </c>
      <c r="H204">
        <f t="shared" si="35"/>
        <v>1</v>
      </c>
      <c r="L204">
        <f t="shared" si="49"/>
        <v>42187.5</v>
      </c>
      <c r="N204">
        <f t="shared" si="44"/>
        <v>0</v>
      </c>
      <c r="T204">
        <f t="shared" si="48"/>
        <v>42187.5</v>
      </c>
      <c r="W204">
        <f>(C204-C203)*bitcoin_futures!B208</f>
        <v>0</v>
      </c>
      <c r="X204">
        <f>C204*bitcoin_futures!B208</f>
        <v>62268.6</v>
      </c>
      <c r="Y204">
        <f t="shared" si="36"/>
        <v>-1160.9400000000023</v>
      </c>
      <c r="AA204">
        <f>-'Future CF'!Q204</f>
        <v>1160</v>
      </c>
      <c r="AC204">
        <f t="shared" si="32"/>
        <v>104456.1</v>
      </c>
      <c r="AD204">
        <f t="shared" si="39"/>
        <v>-0.94000000000232831</v>
      </c>
      <c r="AE204">
        <f t="shared" si="33"/>
        <v>1160</v>
      </c>
      <c r="AF204">
        <f t="shared" si="37"/>
        <v>-8.9989147691943814E-6</v>
      </c>
      <c r="AG204">
        <f>AF204-(bitcoin_futures!S208/100/360)</f>
        <v>-1.4263780365808329E-4</v>
      </c>
      <c r="AI204">
        <f>-'Future Returns'!Q204+Compare_IBIT_to_BTC!B203</f>
        <v>-5.2356624003099123E-5</v>
      </c>
    </row>
    <row r="205" spans="1:35">
      <c r="A205" t="str">
        <f>bitcoin_futures!A209</f>
        <v>09.10.2024</v>
      </c>
      <c r="B205">
        <f>ROUND(bitcoin_futures!D209/bitcoin_futures!B209, 0)</f>
        <v>1759</v>
      </c>
      <c r="C205">
        <f t="shared" si="46"/>
        <v>1759</v>
      </c>
      <c r="D205">
        <f t="shared" si="46"/>
        <v>59876.36</v>
      </c>
      <c r="E205">
        <f t="shared" si="46"/>
        <v>29507.5</v>
      </c>
      <c r="F205">
        <f>'Future Returns'!S205*F$4</f>
        <v>15600</v>
      </c>
      <c r="G205">
        <f t="shared" si="34"/>
        <v>9590</v>
      </c>
      <c r="H205">
        <f t="shared" si="35"/>
        <v>1</v>
      </c>
      <c r="L205">
        <f t="shared" si="49"/>
        <v>43472.5</v>
      </c>
      <c r="N205">
        <f t="shared" si="44"/>
        <v>0</v>
      </c>
      <c r="T205">
        <f t="shared" si="48"/>
        <v>43472.5</v>
      </c>
      <c r="W205">
        <f>(C205-C204)*bitcoin_futures!B209</f>
        <v>0</v>
      </c>
      <c r="X205">
        <f>C205*bitcoin_futures!B209</f>
        <v>61002.12</v>
      </c>
      <c r="Y205">
        <f t="shared" si="36"/>
        <v>-1266.4799999999959</v>
      </c>
      <c r="AA205">
        <f>-'Future CF'!Q205</f>
        <v>1285</v>
      </c>
      <c r="AC205">
        <f t="shared" si="32"/>
        <v>104474.62</v>
      </c>
      <c r="AD205">
        <f t="shared" si="39"/>
        <v>18.520000000004075</v>
      </c>
      <c r="AE205">
        <f t="shared" si="33"/>
        <v>1284.9999999999854</v>
      </c>
      <c r="AF205">
        <f t="shared" si="37"/>
        <v>1.7729936308175467E-4</v>
      </c>
      <c r="AG205">
        <f>AF205-(bitcoin_futures!S209/100/360)</f>
        <v>4.4077140859532431E-5</v>
      </c>
      <c r="AI205">
        <f>-'Future Returns'!Q205+Compare_IBIT_to_BTC!B204</f>
        <v>2.539656671012927E-4</v>
      </c>
    </row>
    <row r="206" spans="1:35">
      <c r="A206" t="str">
        <f>bitcoin_futures!A210</f>
        <v>10.10.2024</v>
      </c>
      <c r="B206">
        <f>ROUND(bitcoin_futures!D210/bitcoin_futures!B210, 0)</f>
        <v>1752</v>
      </c>
      <c r="C206">
        <f t="shared" si="46"/>
        <v>1759</v>
      </c>
      <c r="D206">
        <f t="shared" si="46"/>
        <v>59876.36</v>
      </c>
      <c r="E206">
        <f t="shared" si="46"/>
        <v>29507.5</v>
      </c>
      <c r="F206">
        <f>'Future Returns'!S206*F$4</f>
        <v>15278.75</v>
      </c>
      <c r="G206">
        <f t="shared" si="34"/>
        <v>10910</v>
      </c>
      <c r="H206">
        <f t="shared" si="35"/>
        <v>1</v>
      </c>
      <c r="L206">
        <f t="shared" si="49"/>
        <v>44792.5</v>
      </c>
      <c r="N206">
        <f t="shared" si="44"/>
        <v>0</v>
      </c>
      <c r="T206">
        <f t="shared" si="48"/>
        <v>44792.5</v>
      </c>
      <c r="W206">
        <f>(C206-C205)*bitcoin_futures!B210</f>
        <v>0</v>
      </c>
      <c r="X206">
        <f>C206*bitcoin_futures!B210</f>
        <v>59718.05</v>
      </c>
      <c r="Y206">
        <f t="shared" si="36"/>
        <v>-1284.0699999999997</v>
      </c>
      <c r="AA206">
        <f>-'Future CF'!Q206</f>
        <v>1320</v>
      </c>
      <c r="AC206">
        <f t="shared" ref="AC206:AC269" si="50">X206+T206</f>
        <v>104510.55</v>
      </c>
      <c r="AD206">
        <f t="shared" si="39"/>
        <v>35.930000000000291</v>
      </c>
      <c r="AE206">
        <f t="shared" ref="AE206:AE269" si="51">AC206-AC205-Y206</f>
        <v>1320.0000000000073</v>
      </c>
      <c r="AF206">
        <f t="shared" si="37"/>
        <v>3.4391127720780697E-4</v>
      </c>
      <c r="AG206">
        <f>AF206-(bitcoin_futures!S210/100/360)</f>
        <v>2.1068905498558473E-4</v>
      </c>
      <c r="AI206">
        <f>-'Future Returns'!Q206+Compare_IBIT_to_BTC!B205</f>
        <v>5.4902923289917513E-4</v>
      </c>
    </row>
    <row r="207" spans="1:35">
      <c r="A207" t="str">
        <f>bitcoin_futures!A211</f>
        <v>11.10.2024</v>
      </c>
      <c r="B207">
        <f>ROUND(bitcoin_futures!D211/bitcoin_futures!B211, 0)</f>
        <v>1754</v>
      </c>
      <c r="C207">
        <f t="shared" si="46"/>
        <v>1759</v>
      </c>
      <c r="D207">
        <f t="shared" si="46"/>
        <v>59876.36</v>
      </c>
      <c r="E207">
        <f t="shared" si="46"/>
        <v>29507.5</v>
      </c>
      <c r="F207">
        <f>'Future Returns'!S207*F$4</f>
        <v>14948.75</v>
      </c>
      <c r="G207">
        <f t="shared" ref="G207:G270" si="52">G206+AA207</f>
        <v>7400</v>
      </c>
      <c r="H207">
        <f t="shared" ref="H207:H270" si="53">IF(G207&lt;F207,1,0)</f>
        <v>1</v>
      </c>
      <c r="L207">
        <f>L206+AA207</f>
        <v>41282.5</v>
      </c>
      <c r="N207">
        <f t="shared" si="44"/>
        <v>0</v>
      </c>
      <c r="T207">
        <f t="shared" si="48"/>
        <v>41282.5</v>
      </c>
      <c r="W207">
        <f>(C207-C206)*bitcoin_futures!B211</f>
        <v>0</v>
      </c>
      <c r="X207">
        <f>C207*bitcoin_futures!B211</f>
        <v>63218.46</v>
      </c>
      <c r="Y207">
        <f t="shared" ref="Y207:Y270" si="54">X207-X206-W207</f>
        <v>3500.4099999999962</v>
      </c>
      <c r="AA207">
        <f>-'Future CF'!Q207</f>
        <v>-3510</v>
      </c>
      <c r="AC207">
        <f t="shared" si="50"/>
        <v>104500.95999999999</v>
      </c>
      <c r="AD207">
        <f t="shared" si="39"/>
        <v>-9.5900000000037835</v>
      </c>
      <c r="AE207">
        <f t="shared" si="51"/>
        <v>-3510.0000000000073</v>
      </c>
      <c r="AF207">
        <f t="shared" ref="AF207:AF270" si="55">AD207/AC206</f>
        <v>-9.1761071011527378E-5</v>
      </c>
      <c r="AG207">
        <f>AF207-(bitcoin_futures!S211/100/360)</f>
        <v>-2.2581662656708293E-4</v>
      </c>
      <c r="AI207">
        <f>-'Future Returns'!Q207+Compare_IBIT_to_BTC!B206</f>
        <v>-8.4949054581708039E-5</v>
      </c>
    </row>
    <row r="208" spans="1:35">
      <c r="A208" t="str">
        <f>bitcoin_futures!A212</f>
        <v>14.10.2024</v>
      </c>
      <c r="B208">
        <f>ROUND(bitcoin_futures!D212/bitcoin_futures!B212, 0)</f>
        <v>1755</v>
      </c>
      <c r="C208">
        <f t="shared" si="46"/>
        <v>1759</v>
      </c>
      <c r="D208">
        <f t="shared" si="46"/>
        <v>59876.36</v>
      </c>
      <c r="E208">
        <f t="shared" si="46"/>
        <v>29507.5</v>
      </c>
      <c r="F208">
        <f>'Future Returns'!S208*F$4</f>
        <v>15826.25</v>
      </c>
      <c r="G208">
        <f t="shared" si="52"/>
        <v>4560</v>
      </c>
      <c r="H208">
        <f t="shared" si="53"/>
        <v>1</v>
      </c>
      <c r="L208">
        <f t="shared" si="49"/>
        <v>38442.5</v>
      </c>
      <c r="N208">
        <f t="shared" si="44"/>
        <v>0</v>
      </c>
      <c r="T208">
        <f t="shared" si="48"/>
        <v>38442.5</v>
      </c>
      <c r="W208">
        <f>(C208-C207)*bitcoin_futures!B212</f>
        <v>0</v>
      </c>
      <c r="X208">
        <f>C208*bitcoin_futures!B212</f>
        <v>66085.63</v>
      </c>
      <c r="Y208">
        <f t="shared" si="54"/>
        <v>2867.1700000000055</v>
      </c>
      <c r="AA208">
        <f>-'Future CF'!Q208</f>
        <v>-2840</v>
      </c>
      <c r="AC208">
        <f t="shared" si="50"/>
        <v>104528.13</v>
      </c>
      <c r="AD208">
        <f t="shared" ref="AD208:AD271" si="56">Y208+AA208</f>
        <v>27.17000000000553</v>
      </c>
      <c r="AE208">
        <f t="shared" si="51"/>
        <v>-2839.9999999999927</v>
      </c>
      <c r="AF208">
        <f t="shared" si="55"/>
        <v>2.5999761150524866E-4</v>
      </c>
      <c r="AG208">
        <f>AF208-(bitcoin_futures!S212/100/360)</f>
        <v>1.259420559496931E-4</v>
      </c>
      <c r="AI208">
        <f>-'Future Returns'!Q208+Compare_IBIT_to_BTC!B207</f>
        <v>4.9119153868025511E-4</v>
      </c>
    </row>
    <row r="209" spans="1:35" s="3" customFormat="1">
      <c r="A209" s="3" t="str">
        <f>bitcoin_futures!A213</f>
        <v>15.10.2024</v>
      </c>
      <c r="B209">
        <f>ROUND(bitcoin_futures!D213/bitcoin_futures!B213, 0)</f>
        <v>1750</v>
      </c>
      <c r="C209" s="3">
        <f>B209</f>
        <v>1750</v>
      </c>
      <c r="D209" s="3">
        <f>B209*bitcoin_futures!B213</f>
        <v>66797.5</v>
      </c>
      <c r="E209" s="3">
        <f>'Future Returns'!S209</f>
        <v>33355</v>
      </c>
      <c r="F209" s="3">
        <f>'Future Returns'!S209*F$4</f>
        <v>16677.5</v>
      </c>
      <c r="G209">
        <f t="shared" si="52"/>
        <v>3485</v>
      </c>
      <c r="H209">
        <f t="shared" si="53"/>
        <v>1</v>
      </c>
      <c r="L209">
        <f t="shared" si="49"/>
        <v>37367.5</v>
      </c>
      <c r="N209">
        <f t="shared" si="44"/>
        <v>0</v>
      </c>
      <c r="O209"/>
      <c r="P209"/>
      <c r="Q209"/>
      <c r="R209"/>
      <c r="S209"/>
      <c r="T209">
        <f t="shared" si="48"/>
        <v>37367.5</v>
      </c>
      <c r="U209"/>
      <c r="V209"/>
      <c r="W209">
        <f>(C209-C208)*bitcoin_futures!B213</f>
        <v>-343.53000000000003</v>
      </c>
      <c r="X209">
        <f>C209*bitcoin_futures!B213</f>
        <v>66797.5</v>
      </c>
      <c r="Y209">
        <f t="shared" si="54"/>
        <v>1055.3999999999953</v>
      </c>
      <c r="AA209">
        <f>-'Future CF'!Q209</f>
        <v>-1075</v>
      </c>
      <c r="AC209">
        <f t="shared" si="50"/>
        <v>104165</v>
      </c>
      <c r="AD209">
        <f t="shared" si="56"/>
        <v>-19.600000000004684</v>
      </c>
      <c r="AE209">
        <f t="shared" si="51"/>
        <v>-1418.53</v>
      </c>
      <c r="AF209">
        <f t="shared" si="55"/>
        <v>-1.8750933361196342E-4</v>
      </c>
      <c r="AG209">
        <f>AF209-(bitcoin_futures!S213/100/360)</f>
        <v>-3.2056488916751898E-4</v>
      </c>
      <c r="AI209">
        <f>-'Future Returns'!Q209+Compare_IBIT_to_BTC!B208</f>
        <v>-2.8198427515641403E-4</v>
      </c>
    </row>
    <row r="210" spans="1:35">
      <c r="A210" t="str">
        <f>bitcoin_futures!A214</f>
        <v>16.10.2024</v>
      </c>
      <c r="B210">
        <f>ROUND(bitcoin_futures!D214/bitcoin_futures!B214, 0)</f>
        <v>1757</v>
      </c>
      <c r="C210">
        <f t="shared" ref="C210:E231" si="57">C$209</f>
        <v>1750</v>
      </c>
      <c r="D210">
        <f t="shared" si="57"/>
        <v>66797.5</v>
      </c>
      <c r="E210">
        <f t="shared" si="57"/>
        <v>33355</v>
      </c>
      <c r="F210">
        <f>'Future Returns'!S210*F$4</f>
        <v>16948.75</v>
      </c>
      <c r="G210">
        <f t="shared" si="52"/>
        <v>2780</v>
      </c>
      <c r="H210">
        <f t="shared" si="53"/>
        <v>1</v>
      </c>
      <c r="L210">
        <f t="shared" si="49"/>
        <v>36662.5</v>
      </c>
      <c r="N210">
        <f t="shared" si="44"/>
        <v>0</v>
      </c>
      <c r="T210">
        <f t="shared" si="48"/>
        <v>36662.5</v>
      </c>
      <c r="W210">
        <f>(C210-C209)*bitcoin_futures!B214</f>
        <v>0</v>
      </c>
      <c r="X210">
        <f>C210*bitcoin_futures!B214</f>
        <v>67515</v>
      </c>
      <c r="Y210">
        <f t="shared" si="54"/>
        <v>717.5</v>
      </c>
      <c r="AA210">
        <f>-'Future CF'!Q210</f>
        <v>-705</v>
      </c>
      <c r="AC210">
        <f t="shared" si="50"/>
        <v>104177.5</v>
      </c>
      <c r="AD210">
        <f t="shared" si="56"/>
        <v>12.5</v>
      </c>
      <c r="AE210">
        <f t="shared" si="51"/>
        <v>-705</v>
      </c>
      <c r="AF210">
        <f t="shared" si="55"/>
        <v>1.2000192003072049E-4</v>
      </c>
      <c r="AG210">
        <f>AF210-(bitcoin_futures!S214/100/360)</f>
        <v>-1.2775857747057286E-5</v>
      </c>
      <c r="AI210">
        <f>-'Future Returns'!Q210+Compare_IBIT_to_BTC!B209</f>
        <v>3.4242298714370727E-4</v>
      </c>
    </row>
    <row r="211" spans="1:35">
      <c r="A211" t="str">
        <f>bitcoin_futures!A215</f>
        <v>17.10.2024</v>
      </c>
      <c r="B211">
        <f>ROUND(bitcoin_futures!D215/bitcoin_futures!B215, 0)</f>
        <v>1758</v>
      </c>
      <c r="C211">
        <f t="shared" si="57"/>
        <v>1750</v>
      </c>
      <c r="D211">
        <f t="shared" si="57"/>
        <v>66797.5</v>
      </c>
      <c r="E211">
        <f t="shared" si="57"/>
        <v>33355</v>
      </c>
      <c r="F211">
        <f>'Future Returns'!S211*F$4</f>
        <v>17125</v>
      </c>
      <c r="G211">
        <f t="shared" si="52"/>
        <v>3795</v>
      </c>
      <c r="H211">
        <f t="shared" si="53"/>
        <v>1</v>
      </c>
      <c r="L211">
        <f t="shared" si="49"/>
        <v>37677.5</v>
      </c>
      <c r="N211">
        <f t="shared" si="44"/>
        <v>0</v>
      </c>
      <c r="T211">
        <f t="shared" si="48"/>
        <v>37677.5</v>
      </c>
      <c r="W211">
        <f>(C211-C210)*bitcoin_futures!B215</f>
        <v>0</v>
      </c>
      <c r="X211">
        <f>C211*bitcoin_futures!B215</f>
        <v>66587.5</v>
      </c>
      <c r="Y211">
        <f t="shared" si="54"/>
        <v>-927.5</v>
      </c>
      <c r="AA211">
        <f>-'Future CF'!Q211</f>
        <v>1015</v>
      </c>
      <c r="AC211">
        <f t="shared" si="50"/>
        <v>104265</v>
      </c>
      <c r="AD211">
        <f t="shared" si="56"/>
        <v>87.5</v>
      </c>
      <c r="AE211">
        <f t="shared" si="51"/>
        <v>1015</v>
      </c>
      <c r="AF211">
        <f t="shared" si="55"/>
        <v>8.399126490844952E-4</v>
      </c>
      <c r="AG211">
        <f>AF211-(bitcoin_futures!S215/100/360)</f>
        <v>7.0760709352893966E-4</v>
      </c>
      <c r="AI211">
        <f>-'Future Returns'!Q211+Compare_IBIT_to_BTC!B210</f>
        <v>1.0798303269724564E-3</v>
      </c>
    </row>
    <row r="212" spans="1:35">
      <c r="A212" t="str">
        <f>bitcoin_futures!A216</f>
        <v>18.10.2024</v>
      </c>
      <c r="B212">
        <f>ROUND(bitcoin_futures!D216/bitcoin_futures!B216, 0)</f>
        <v>1760</v>
      </c>
      <c r="C212">
        <f t="shared" si="57"/>
        <v>1750</v>
      </c>
      <c r="D212">
        <f t="shared" si="57"/>
        <v>66797.5</v>
      </c>
      <c r="E212">
        <f t="shared" si="57"/>
        <v>33355</v>
      </c>
      <c r="F212">
        <f>'Future Returns'!S212*F$4</f>
        <v>16871.25</v>
      </c>
      <c r="G212">
        <f t="shared" si="52"/>
        <v>1880</v>
      </c>
      <c r="H212">
        <f t="shared" si="53"/>
        <v>1</v>
      </c>
      <c r="L212">
        <f>L211+AA212</f>
        <v>35762.5</v>
      </c>
      <c r="N212">
        <f t="shared" si="44"/>
        <v>0</v>
      </c>
      <c r="T212">
        <f t="shared" si="48"/>
        <v>35762.5</v>
      </c>
      <c r="W212">
        <f>(C212-C211)*bitcoin_futures!B216</f>
        <v>0</v>
      </c>
      <c r="X212">
        <f>C212*bitcoin_futures!B216</f>
        <v>68372.5</v>
      </c>
      <c r="Y212">
        <f t="shared" si="54"/>
        <v>1785</v>
      </c>
      <c r="AA212">
        <f>-'Future CF'!Q212</f>
        <v>-1915</v>
      </c>
      <c r="AC212">
        <f t="shared" si="50"/>
        <v>104135</v>
      </c>
      <c r="AD212">
        <f t="shared" si="56"/>
        <v>-130</v>
      </c>
      <c r="AE212">
        <f t="shared" si="51"/>
        <v>-1915</v>
      </c>
      <c r="AF212">
        <f t="shared" si="55"/>
        <v>-1.2468229990888601E-3</v>
      </c>
      <c r="AG212">
        <f>AF212-(bitcoin_futures!S216/100/360)</f>
        <v>-1.3792674435333045E-3</v>
      </c>
      <c r="AI212">
        <f>-'Future Returns'!Q212+Compare_IBIT_to_BTC!B211</f>
        <v>-1.5698431841133439E-3</v>
      </c>
    </row>
    <row r="213" spans="1:35">
      <c r="A213" t="str">
        <f>bitcoin_futures!A217</f>
        <v>21.10.2024</v>
      </c>
      <c r="B213">
        <f>ROUND(bitcoin_futures!D217/bitcoin_futures!B217, 0)</f>
        <v>1752</v>
      </c>
      <c r="C213">
        <f t="shared" si="57"/>
        <v>1750</v>
      </c>
      <c r="D213">
        <f t="shared" si="57"/>
        <v>66797.5</v>
      </c>
      <c r="E213">
        <f t="shared" si="57"/>
        <v>33355</v>
      </c>
      <c r="F213">
        <f>'Future Returns'!S213*F$4</f>
        <v>17350</v>
      </c>
      <c r="G213">
        <f t="shared" si="52"/>
        <v>2895</v>
      </c>
      <c r="H213">
        <f t="shared" si="53"/>
        <v>1</v>
      </c>
      <c r="L213">
        <f t="shared" si="49"/>
        <v>36777.5</v>
      </c>
      <c r="N213">
        <f t="shared" si="44"/>
        <v>0</v>
      </c>
      <c r="T213">
        <f t="shared" si="48"/>
        <v>36777.5</v>
      </c>
      <c r="W213">
        <f>(C213-C212)*bitcoin_futures!B217</f>
        <v>0</v>
      </c>
      <c r="X213">
        <f>C213*bitcoin_futures!B217</f>
        <v>67497.5</v>
      </c>
      <c r="Y213">
        <f t="shared" si="54"/>
        <v>-875</v>
      </c>
      <c r="AA213">
        <f>-'Future CF'!Q213</f>
        <v>1015</v>
      </c>
      <c r="AC213">
        <f t="shared" si="50"/>
        <v>104275</v>
      </c>
      <c r="AD213">
        <f t="shared" si="56"/>
        <v>140</v>
      </c>
      <c r="AE213">
        <f t="shared" si="51"/>
        <v>1015</v>
      </c>
      <c r="AF213">
        <f t="shared" si="55"/>
        <v>1.3444087002448745E-3</v>
      </c>
      <c r="AG213">
        <f>AF213-(bitcoin_futures!S217/100/360)</f>
        <v>1.2119087002448745E-3</v>
      </c>
      <c r="AI213">
        <f>-'Future Returns'!Q213+Compare_IBIT_to_BTC!B212</f>
        <v>1.8278173587789291E-3</v>
      </c>
    </row>
    <row r="214" spans="1:35">
      <c r="A214" t="str">
        <f>bitcoin_futures!A218</f>
        <v>22.10.2024</v>
      </c>
      <c r="B214">
        <f>ROUND(bitcoin_futures!D218/bitcoin_futures!B218, 0)</f>
        <v>1757</v>
      </c>
      <c r="C214">
        <f t="shared" si="57"/>
        <v>1750</v>
      </c>
      <c r="D214">
        <f t="shared" si="57"/>
        <v>66797.5</v>
      </c>
      <c r="E214">
        <f t="shared" si="57"/>
        <v>33355</v>
      </c>
      <c r="F214">
        <f>'Future Returns'!S214*F$4</f>
        <v>17096.25</v>
      </c>
      <c r="G214">
        <f t="shared" si="52"/>
        <v>3190</v>
      </c>
      <c r="H214">
        <f t="shared" si="53"/>
        <v>1</v>
      </c>
      <c r="L214">
        <f t="shared" si="49"/>
        <v>37072.5</v>
      </c>
      <c r="N214">
        <f t="shared" si="44"/>
        <v>0</v>
      </c>
      <c r="T214">
        <f t="shared" si="48"/>
        <v>37072.5</v>
      </c>
      <c r="W214">
        <f>(C214-C213)*bitcoin_futures!B218</f>
        <v>0</v>
      </c>
      <c r="X214">
        <f>C214*bitcoin_futures!B218</f>
        <v>67217.5</v>
      </c>
      <c r="Y214">
        <f t="shared" si="54"/>
        <v>-280</v>
      </c>
      <c r="AA214">
        <f>-'Future CF'!Q214</f>
        <v>295</v>
      </c>
      <c r="AC214">
        <f t="shared" si="50"/>
        <v>104290</v>
      </c>
      <c r="AD214">
        <f t="shared" si="56"/>
        <v>15</v>
      </c>
      <c r="AE214">
        <f t="shared" si="51"/>
        <v>295</v>
      </c>
      <c r="AF214">
        <f t="shared" si="55"/>
        <v>1.4385039558858787E-4</v>
      </c>
      <c r="AG214">
        <f>AF214-(bitcoin_futures!S218/100/360)</f>
        <v>1.1767062255254538E-5</v>
      </c>
      <c r="AI214">
        <f>-'Future Returns'!Q214+Compare_IBIT_to_BTC!B213</f>
        <v>1.6550971941647636E-4</v>
      </c>
    </row>
    <row r="215" spans="1:35">
      <c r="A215" t="str">
        <f>bitcoin_futures!A219</f>
        <v>23.10.2024</v>
      </c>
      <c r="B215">
        <f>ROUND(bitcoin_futures!D219/bitcoin_futures!B219, 0)</f>
        <v>1749</v>
      </c>
      <c r="C215">
        <f t="shared" si="57"/>
        <v>1750</v>
      </c>
      <c r="D215">
        <f t="shared" si="57"/>
        <v>66797.5</v>
      </c>
      <c r="E215">
        <f t="shared" si="57"/>
        <v>33355</v>
      </c>
      <c r="F215">
        <f>'Future Returns'!S215*F$4</f>
        <v>17022.5</v>
      </c>
      <c r="G215">
        <f t="shared" si="52"/>
        <v>4355</v>
      </c>
      <c r="H215">
        <f t="shared" si="53"/>
        <v>1</v>
      </c>
      <c r="L215">
        <f t="shared" si="49"/>
        <v>38237.5</v>
      </c>
      <c r="N215">
        <f t="shared" si="44"/>
        <v>0</v>
      </c>
      <c r="T215">
        <f t="shared" si="48"/>
        <v>38237.5</v>
      </c>
      <c r="W215">
        <f>(C215-C214)*bitcoin_futures!B219</f>
        <v>0</v>
      </c>
      <c r="X215">
        <f>C215*bitcoin_futures!B219</f>
        <v>66167.5</v>
      </c>
      <c r="Y215">
        <f t="shared" si="54"/>
        <v>-1050</v>
      </c>
      <c r="AA215">
        <f>-'Future CF'!Q215</f>
        <v>1165</v>
      </c>
      <c r="AC215">
        <f t="shared" si="50"/>
        <v>104405</v>
      </c>
      <c r="AD215">
        <f t="shared" si="56"/>
        <v>115</v>
      </c>
      <c r="AE215">
        <f t="shared" si="51"/>
        <v>1165</v>
      </c>
      <c r="AF215">
        <f t="shared" si="55"/>
        <v>1.1026944098187746E-3</v>
      </c>
      <c r="AG215">
        <f>AF215-(bitcoin_futures!S219/100/360)</f>
        <v>9.710832987076635E-4</v>
      </c>
      <c r="AI215">
        <f>-'Future Returns'!Q215+Compare_IBIT_to_BTC!B214</f>
        <v>1.4887756908107657E-3</v>
      </c>
    </row>
    <row r="216" spans="1:35">
      <c r="A216" t="str">
        <f>bitcoin_futures!A220</f>
        <v>24.10.2024</v>
      </c>
      <c r="B216">
        <f>ROUND(bitcoin_futures!D220/bitcoin_futures!B220, 0)</f>
        <v>1749</v>
      </c>
      <c r="C216">
        <f t="shared" si="57"/>
        <v>1750</v>
      </c>
      <c r="D216">
        <f t="shared" si="57"/>
        <v>66797.5</v>
      </c>
      <c r="E216">
        <f t="shared" si="57"/>
        <v>33355</v>
      </c>
      <c r="F216">
        <f>'Future Returns'!S216*F$4</f>
        <v>16731.25</v>
      </c>
      <c r="G216">
        <f t="shared" si="52"/>
        <v>2440</v>
      </c>
      <c r="H216">
        <f t="shared" si="53"/>
        <v>1</v>
      </c>
      <c r="L216">
        <f t="shared" si="49"/>
        <v>36322.5</v>
      </c>
      <c r="N216">
        <f t="shared" si="44"/>
        <v>0</v>
      </c>
      <c r="T216">
        <f t="shared" si="48"/>
        <v>36322.5</v>
      </c>
      <c r="W216">
        <f>(C216-C215)*bitcoin_futures!B220</f>
        <v>0</v>
      </c>
      <c r="X216">
        <f>C216*bitcoin_futures!B220</f>
        <v>68022.5</v>
      </c>
      <c r="Y216">
        <f t="shared" si="54"/>
        <v>1855</v>
      </c>
      <c r="AA216">
        <f>-'Future CF'!Q216</f>
        <v>-1915</v>
      </c>
      <c r="AC216">
        <f t="shared" si="50"/>
        <v>104345</v>
      </c>
      <c r="AD216">
        <f t="shared" si="56"/>
        <v>-60</v>
      </c>
      <c r="AE216">
        <f t="shared" si="51"/>
        <v>-1915</v>
      </c>
      <c r="AF216">
        <f t="shared" si="55"/>
        <v>-5.7468512044442312E-4</v>
      </c>
      <c r="AG216">
        <f>AF216-(bitcoin_futures!S220/100/360)</f>
        <v>-7.066017871110898E-4</v>
      </c>
      <c r="AI216">
        <f>-'Future Returns'!Q216+Compare_IBIT_to_BTC!B215</f>
        <v>-5.7920888479925242E-4</v>
      </c>
    </row>
    <row r="217" spans="1:35">
      <c r="A217" t="str">
        <f>bitcoin_futures!A221</f>
        <v>25.10.2024</v>
      </c>
      <c r="B217">
        <f>ROUND(bitcoin_futures!D221/bitcoin_futures!B221, 0)</f>
        <v>1758</v>
      </c>
      <c r="C217">
        <f t="shared" si="57"/>
        <v>1750</v>
      </c>
      <c r="D217">
        <f t="shared" si="57"/>
        <v>66797.5</v>
      </c>
      <c r="E217">
        <f t="shared" si="57"/>
        <v>33355</v>
      </c>
      <c r="F217">
        <f>'Future Returns'!S217*F$4</f>
        <v>17210</v>
      </c>
      <c r="G217">
        <f t="shared" si="52"/>
        <v>3995</v>
      </c>
      <c r="H217">
        <f t="shared" si="53"/>
        <v>1</v>
      </c>
      <c r="L217">
        <f>L216+AA217</f>
        <v>37877.5</v>
      </c>
      <c r="N217">
        <f t="shared" si="44"/>
        <v>0</v>
      </c>
      <c r="T217">
        <f t="shared" si="48"/>
        <v>37877.5</v>
      </c>
      <c r="W217">
        <f>(C217-C216)*bitcoin_futures!B221</f>
        <v>0</v>
      </c>
      <c r="X217">
        <f>C217*bitcoin_futures!B221</f>
        <v>66517.5</v>
      </c>
      <c r="Y217">
        <f t="shared" si="54"/>
        <v>-1505</v>
      </c>
      <c r="AA217">
        <f>-'Future CF'!Q217</f>
        <v>1555</v>
      </c>
      <c r="AC217">
        <f t="shared" si="50"/>
        <v>104395</v>
      </c>
      <c r="AD217">
        <f t="shared" si="56"/>
        <v>50</v>
      </c>
      <c r="AE217">
        <f t="shared" si="51"/>
        <v>1555</v>
      </c>
      <c r="AF217">
        <f t="shared" si="55"/>
        <v>4.7917964444870381E-4</v>
      </c>
      <c r="AG217">
        <f>AF217-(bitcoin_futures!S221/100/360)</f>
        <v>3.4762408889314826E-4</v>
      </c>
      <c r="AI217">
        <f>-'Future Returns'!Q217+Compare_IBIT_to_BTC!B216</f>
        <v>4.6357911403901997E-4</v>
      </c>
    </row>
    <row r="218" spans="1:35">
      <c r="A218" t="str">
        <f>bitcoin_futures!A222</f>
        <v>28.10.2024</v>
      </c>
      <c r="B218">
        <f>ROUND(bitcoin_futures!D222/bitcoin_futures!B222, 0)</f>
        <v>1755</v>
      </c>
      <c r="C218">
        <f t="shared" si="57"/>
        <v>1750</v>
      </c>
      <c r="D218">
        <f t="shared" si="57"/>
        <v>66797.5</v>
      </c>
      <c r="E218">
        <f t="shared" si="57"/>
        <v>33355</v>
      </c>
      <c r="F218">
        <f>'Future Returns'!S218*F$4</f>
        <v>16821.25</v>
      </c>
      <c r="G218">
        <f t="shared" si="52"/>
        <v>980</v>
      </c>
      <c r="H218">
        <f t="shared" si="53"/>
        <v>1</v>
      </c>
      <c r="L218">
        <f t="shared" si="49"/>
        <v>34862.5</v>
      </c>
      <c r="N218">
        <f t="shared" si="44"/>
        <v>0</v>
      </c>
      <c r="T218">
        <f t="shared" si="48"/>
        <v>34862.5</v>
      </c>
      <c r="W218">
        <f>(C218-C217)*bitcoin_futures!B222</f>
        <v>0</v>
      </c>
      <c r="X218">
        <f>C218*bitcoin_futures!B222</f>
        <v>69422.5</v>
      </c>
      <c r="Y218">
        <f t="shared" si="54"/>
        <v>2905</v>
      </c>
      <c r="AA218">
        <f>-'Future CF'!Q218</f>
        <v>-3015</v>
      </c>
      <c r="AC218">
        <f t="shared" si="50"/>
        <v>104285</v>
      </c>
      <c r="AD218">
        <f t="shared" si="56"/>
        <v>-110</v>
      </c>
      <c r="AE218">
        <f t="shared" si="51"/>
        <v>-3015</v>
      </c>
      <c r="AF218">
        <f t="shared" si="55"/>
        <v>-1.0536903108386416E-3</v>
      </c>
      <c r="AG218">
        <f>AF218-(bitcoin_futures!S222/100/360)</f>
        <v>-1.1854680886164194E-3</v>
      </c>
      <c r="AI218">
        <f>-'Future Returns'!Q218+Compare_IBIT_to_BTC!B217</f>
        <v>-1.1366751751614862E-3</v>
      </c>
    </row>
    <row r="219" spans="1:35">
      <c r="A219" t="str">
        <f>bitcoin_futures!A223</f>
        <v>29.10.2024</v>
      </c>
      <c r="B219">
        <f>ROUND(bitcoin_futures!D223/bitcoin_futures!B223, 0)</f>
        <v>1766</v>
      </c>
      <c r="C219">
        <f t="shared" si="57"/>
        <v>1750</v>
      </c>
      <c r="D219">
        <f t="shared" si="57"/>
        <v>66797.5</v>
      </c>
      <c r="E219">
        <f t="shared" si="57"/>
        <v>33355</v>
      </c>
      <c r="F219">
        <f>'Future Returns'!S219*F$4</f>
        <v>17575</v>
      </c>
      <c r="G219">
        <f t="shared" si="52"/>
        <v>-2060</v>
      </c>
      <c r="H219">
        <f t="shared" si="53"/>
        <v>1</v>
      </c>
      <c r="L219">
        <f>L218+AA219</f>
        <v>31822.5</v>
      </c>
      <c r="N219">
        <f t="shared" si="44"/>
        <v>0</v>
      </c>
      <c r="T219">
        <f t="shared" si="48"/>
        <v>31822.5</v>
      </c>
      <c r="W219">
        <f>(C219-C218)*bitcoin_futures!B223</f>
        <v>0</v>
      </c>
      <c r="X219">
        <f>C219*bitcoin_futures!B223</f>
        <v>72327.5</v>
      </c>
      <c r="Y219">
        <f t="shared" si="54"/>
        <v>2905</v>
      </c>
      <c r="AA219">
        <f>-'Future CF'!Q219</f>
        <v>-3040</v>
      </c>
      <c r="AC219">
        <f t="shared" si="50"/>
        <v>104150</v>
      </c>
      <c r="AD219">
        <f t="shared" si="56"/>
        <v>-135</v>
      </c>
      <c r="AE219">
        <f t="shared" si="51"/>
        <v>-3040</v>
      </c>
      <c r="AF219">
        <f t="shared" si="55"/>
        <v>-1.2945294145850314E-3</v>
      </c>
      <c r="AG219">
        <f>AF219-(bitcoin_futures!S223/100/360)</f>
        <v>-1.4263071923628092E-3</v>
      </c>
      <c r="AI219">
        <f>-'Future Returns'!Q219+Compare_IBIT_to_BTC!B218</f>
        <v>-1.3980201527467387E-3</v>
      </c>
    </row>
    <row r="220" spans="1:35">
      <c r="A220" t="str">
        <f>bitcoin_futures!A224</f>
        <v>30.10.2024</v>
      </c>
      <c r="B220">
        <f>ROUND(bitcoin_futures!D224/bitcoin_futures!B224, 0)</f>
        <v>1759</v>
      </c>
      <c r="C220">
        <f t="shared" si="57"/>
        <v>1750</v>
      </c>
      <c r="D220">
        <f t="shared" si="57"/>
        <v>66797.5</v>
      </c>
      <c r="E220">
        <f t="shared" si="57"/>
        <v>33355</v>
      </c>
      <c r="F220">
        <f>'Future Returns'!S220*F$4</f>
        <v>18335</v>
      </c>
      <c r="G220">
        <f t="shared" si="52"/>
        <v>-1255</v>
      </c>
      <c r="H220">
        <f t="shared" si="53"/>
        <v>1</v>
      </c>
      <c r="L220">
        <f t="shared" ref="L220:L227" si="58">L219+AA220</f>
        <v>32627.5</v>
      </c>
      <c r="N220">
        <f t="shared" si="44"/>
        <v>0</v>
      </c>
      <c r="T220">
        <f t="shared" si="48"/>
        <v>32627.5</v>
      </c>
      <c r="W220">
        <f>(C220-C219)*bitcoin_futures!B224</f>
        <v>0</v>
      </c>
      <c r="X220">
        <f>C220*bitcoin_futures!B224</f>
        <v>71540</v>
      </c>
      <c r="Y220">
        <f t="shared" si="54"/>
        <v>-787.5</v>
      </c>
      <c r="AA220">
        <f>-'Future CF'!Q220</f>
        <v>805</v>
      </c>
      <c r="AC220">
        <f t="shared" si="50"/>
        <v>104167.5</v>
      </c>
      <c r="AD220">
        <f t="shared" si="56"/>
        <v>17.5</v>
      </c>
      <c r="AE220">
        <f t="shared" si="51"/>
        <v>805</v>
      </c>
      <c r="AF220">
        <f t="shared" si="55"/>
        <v>1.6802688430148823E-4</v>
      </c>
      <c r="AG220">
        <f>AF220-(bitcoin_futures!S224/100/360)</f>
        <v>3.6276884301488226E-5</v>
      </c>
      <c r="AI220">
        <f>-'Future Returns'!Q220+Compare_IBIT_to_BTC!B219</f>
        <v>8.8300047421170647E-5</v>
      </c>
    </row>
    <row r="221" spans="1:35">
      <c r="A221" t="str">
        <f>bitcoin_futures!A225</f>
        <v>31.10.2024</v>
      </c>
      <c r="B221">
        <f>ROUND(bitcoin_futures!D225/bitcoin_futures!B225, 0)</f>
        <v>1770</v>
      </c>
      <c r="C221">
        <f t="shared" si="57"/>
        <v>1750</v>
      </c>
      <c r="D221">
        <f t="shared" si="57"/>
        <v>66797.5</v>
      </c>
      <c r="E221">
        <f t="shared" si="57"/>
        <v>33355</v>
      </c>
      <c r="F221">
        <f>'Future Returns'!S221*F$4</f>
        <v>18133.75</v>
      </c>
      <c r="G221">
        <f t="shared" si="52"/>
        <v>815</v>
      </c>
      <c r="H221">
        <f t="shared" si="53"/>
        <v>1</v>
      </c>
      <c r="L221">
        <f t="shared" si="58"/>
        <v>34697.5</v>
      </c>
      <c r="N221">
        <f t="shared" si="44"/>
        <v>0</v>
      </c>
      <c r="T221">
        <f t="shared" si="48"/>
        <v>34697.5</v>
      </c>
      <c r="W221">
        <f>(C221-C220)*bitcoin_futures!B225</f>
        <v>0</v>
      </c>
      <c r="X221">
        <f>C221*bitcoin_futures!B225</f>
        <v>69615</v>
      </c>
      <c r="Y221">
        <f t="shared" si="54"/>
        <v>-1925</v>
      </c>
      <c r="AA221">
        <f>-'Future CF'!Q221</f>
        <v>2070</v>
      </c>
      <c r="AC221">
        <f t="shared" si="50"/>
        <v>104312.5</v>
      </c>
      <c r="AD221">
        <f t="shared" si="56"/>
        <v>145</v>
      </c>
      <c r="AE221">
        <f t="shared" si="51"/>
        <v>2070</v>
      </c>
      <c r="AF221">
        <f t="shared" si="55"/>
        <v>1.3919888640890872E-3</v>
      </c>
      <c r="AG221">
        <f>AF221-(bitcoin_futures!S225/100/360)</f>
        <v>1.2622666418668649E-3</v>
      </c>
      <c r="AI221">
        <f>-'Future Returns'!Q221+Compare_IBIT_to_BTC!B220</f>
        <v>1.6299237145384789E-3</v>
      </c>
    </row>
    <row r="222" spans="1:35">
      <c r="A222" t="str">
        <f>bitcoin_futures!A226</f>
        <v>01.11.2024</v>
      </c>
      <c r="B222">
        <f>ROUND(bitcoin_futures!D226/bitcoin_futures!B226, 0)</f>
        <v>1754</v>
      </c>
      <c r="C222">
        <f t="shared" si="57"/>
        <v>1750</v>
      </c>
      <c r="D222">
        <f t="shared" si="57"/>
        <v>66797.5</v>
      </c>
      <c r="E222">
        <f t="shared" si="57"/>
        <v>33355</v>
      </c>
      <c r="F222">
        <f>'Future Returns'!S222*F$4</f>
        <v>17616.25</v>
      </c>
      <c r="G222">
        <f t="shared" si="52"/>
        <v>1550</v>
      </c>
      <c r="H222">
        <f t="shared" si="53"/>
        <v>1</v>
      </c>
      <c r="L222">
        <f t="shared" si="58"/>
        <v>35432.5</v>
      </c>
      <c r="N222">
        <f t="shared" si="44"/>
        <v>0</v>
      </c>
      <c r="T222">
        <f t="shared" si="48"/>
        <v>35432.5</v>
      </c>
      <c r="W222">
        <f>(C222-C221)*bitcoin_futures!B226</f>
        <v>0</v>
      </c>
      <c r="X222">
        <f>C222*bitcoin_futures!B226</f>
        <v>68897.5</v>
      </c>
      <c r="Y222">
        <f t="shared" si="54"/>
        <v>-717.5</v>
      </c>
      <c r="AA222">
        <f>-'Future CF'!Q222</f>
        <v>735</v>
      </c>
      <c r="AC222">
        <f t="shared" si="50"/>
        <v>104330</v>
      </c>
      <c r="AD222">
        <f t="shared" si="56"/>
        <v>17.5</v>
      </c>
      <c r="AE222">
        <f t="shared" si="51"/>
        <v>735</v>
      </c>
      <c r="AF222">
        <f t="shared" si="55"/>
        <v>1.6776512881965249E-4</v>
      </c>
      <c r="AG222">
        <f>AF222-(bitcoin_futures!S226/100/360)</f>
        <v>3.879290659743027E-5</v>
      </c>
      <c r="AI222">
        <f>-'Future Returns'!Q222+Compare_IBIT_to_BTC!B221</f>
        <v>1.2402350442503041E-4</v>
      </c>
    </row>
    <row r="223" spans="1:35">
      <c r="A223" t="str">
        <f>bitcoin_futures!A227</f>
        <v>04.11.2024</v>
      </c>
      <c r="B223">
        <f>ROUND(bitcoin_futures!D227/bitcoin_futures!B227, 0)</f>
        <v>1766</v>
      </c>
      <c r="C223">
        <f t="shared" si="57"/>
        <v>1750</v>
      </c>
      <c r="D223">
        <f t="shared" si="57"/>
        <v>66797.5</v>
      </c>
      <c r="E223">
        <f t="shared" si="57"/>
        <v>33355</v>
      </c>
      <c r="F223">
        <f>'Future Returns'!S223*F$4</f>
        <v>17432.5</v>
      </c>
      <c r="G223">
        <f t="shared" si="52"/>
        <v>3600</v>
      </c>
      <c r="H223">
        <f t="shared" si="53"/>
        <v>1</v>
      </c>
      <c r="L223">
        <f t="shared" si="58"/>
        <v>37482.5</v>
      </c>
      <c r="N223">
        <f t="shared" si="44"/>
        <v>0</v>
      </c>
      <c r="T223">
        <f t="shared" si="48"/>
        <v>37482.5</v>
      </c>
      <c r="W223">
        <f>(C223-C222)*bitcoin_futures!B227</f>
        <v>0</v>
      </c>
      <c r="X223">
        <f>C223*bitcoin_futures!B227</f>
        <v>66937.5</v>
      </c>
      <c r="Y223">
        <f t="shared" si="54"/>
        <v>-1960</v>
      </c>
      <c r="AA223">
        <f>-'Future CF'!Q223</f>
        <v>2050</v>
      </c>
      <c r="AC223">
        <f t="shared" si="50"/>
        <v>104420</v>
      </c>
      <c r="AD223">
        <f t="shared" si="56"/>
        <v>90</v>
      </c>
      <c r="AE223">
        <f t="shared" si="51"/>
        <v>2050</v>
      </c>
      <c r="AF223">
        <f t="shared" si="55"/>
        <v>8.6264736892552481E-4</v>
      </c>
      <c r="AG223">
        <f>AF223-(bitcoin_futures!S227/100/360)</f>
        <v>7.3411959114774706E-4</v>
      </c>
      <c r="AI223">
        <f>-'Future Returns'!Q223+Compare_IBIT_to_BTC!B222</f>
        <v>9.5105396004574461E-4</v>
      </c>
    </row>
    <row r="224" spans="1:35">
      <c r="A224" t="str">
        <f>bitcoin_futures!A228</f>
        <v>05.11.2024</v>
      </c>
      <c r="B224">
        <f>ROUND(bitcoin_futures!D228/bitcoin_futures!B228, 0)</f>
        <v>1757</v>
      </c>
      <c r="C224">
        <f t="shared" si="57"/>
        <v>1750</v>
      </c>
      <c r="D224">
        <f t="shared" si="57"/>
        <v>66797.5</v>
      </c>
      <c r="E224">
        <f t="shared" si="57"/>
        <v>33355</v>
      </c>
      <c r="F224">
        <f>'Future Returns'!S224*F$4</f>
        <v>16920</v>
      </c>
      <c r="G224">
        <f t="shared" si="52"/>
        <v>1420</v>
      </c>
      <c r="H224">
        <f t="shared" si="53"/>
        <v>1</v>
      </c>
      <c r="L224">
        <f>L223+AA224</f>
        <v>35302.5</v>
      </c>
      <c r="N224">
        <f t="shared" si="44"/>
        <v>0</v>
      </c>
      <c r="T224">
        <f t="shared" si="48"/>
        <v>35302.5</v>
      </c>
      <c r="W224">
        <f>(C224-C223)*bitcoin_futures!B228</f>
        <v>0</v>
      </c>
      <c r="X224">
        <f>C224*bitcoin_futures!B228</f>
        <v>69142.5</v>
      </c>
      <c r="Y224">
        <f t="shared" si="54"/>
        <v>2205</v>
      </c>
      <c r="AA224">
        <f>-'Future CF'!Q224</f>
        <v>-2180</v>
      </c>
      <c r="AC224">
        <f t="shared" si="50"/>
        <v>104445</v>
      </c>
      <c r="AD224">
        <f t="shared" si="56"/>
        <v>25</v>
      </c>
      <c r="AE224">
        <f t="shared" si="51"/>
        <v>-2180</v>
      </c>
      <c r="AF224">
        <f t="shared" si="55"/>
        <v>2.3941773606588775E-4</v>
      </c>
      <c r="AG224">
        <f>AF224-(bitcoin_futures!S228/100/360)</f>
        <v>1.1150106939922106E-4</v>
      </c>
      <c r="AI224">
        <f>-'Future Returns'!Q224+Compare_IBIT_to_BTC!B223</f>
        <v>7.307745793352291E-4</v>
      </c>
    </row>
    <row r="225" spans="1:35">
      <c r="A225" t="str">
        <f>bitcoin_futures!A229</f>
        <v>06.11.2024</v>
      </c>
      <c r="B225">
        <f>ROUND(bitcoin_futures!D229/bitcoin_futures!B229, 0)</f>
        <v>1750</v>
      </c>
      <c r="C225">
        <f t="shared" si="57"/>
        <v>1750</v>
      </c>
      <c r="D225">
        <f t="shared" si="57"/>
        <v>66797.5</v>
      </c>
      <c r="E225">
        <f t="shared" si="57"/>
        <v>33355</v>
      </c>
      <c r="F225">
        <f>'Future Returns'!S225*F$4</f>
        <v>17465</v>
      </c>
      <c r="G225">
        <f t="shared" si="52"/>
        <v>-5595</v>
      </c>
      <c r="H225">
        <f t="shared" si="53"/>
        <v>1</v>
      </c>
      <c r="L225">
        <f t="shared" si="58"/>
        <v>28287.5</v>
      </c>
      <c r="N225">
        <f t="shared" si="44"/>
        <v>0</v>
      </c>
      <c r="T225">
        <f t="shared" si="48"/>
        <v>28287.5</v>
      </c>
      <c r="W225">
        <f>(C225-C224)*bitcoin_futures!B229</f>
        <v>0</v>
      </c>
      <c r="X225">
        <f>C225*bitcoin_futures!B229</f>
        <v>75950</v>
      </c>
      <c r="Y225">
        <f t="shared" si="54"/>
        <v>6807.5</v>
      </c>
      <c r="AA225">
        <f>-'Future CF'!Q225</f>
        <v>-7015</v>
      </c>
      <c r="AC225">
        <f t="shared" si="50"/>
        <v>104237.5</v>
      </c>
      <c r="AD225">
        <f t="shared" si="56"/>
        <v>-207.5</v>
      </c>
      <c r="AE225">
        <f t="shared" si="51"/>
        <v>-7015</v>
      </c>
      <c r="AF225">
        <f t="shared" si="55"/>
        <v>-1.9866915601512757E-3</v>
      </c>
      <c r="AG225">
        <f>AF225-(bitcoin_futures!S229/100/360)</f>
        <v>-2.11363600459572E-3</v>
      </c>
      <c r="AI225">
        <f>-'Future Returns'!Q225+Compare_IBIT_to_BTC!B224</f>
        <v>-1.9590288796126204E-3</v>
      </c>
    </row>
    <row r="226" spans="1:35">
      <c r="A226" t="str">
        <f>bitcoin_futures!A230</f>
        <v>07.11.2024</v>
      </c>
      <c r="B226">
        <f>ROUND(bitcoin_futures!D230/bitcoin_futures!B230, 0)</f>
        <v>1758</v>
      </c>
      <c r="C226">
        <f t="shared" si="57"/>
        <v>1750</v>
      </c>
      <c r="D226">
        <f t="shared" si="57"/>
        <v>66797.5</v>
      </c>
      <c r="E226">
        <f t="shared" si="57"/>
        <v>33355</v>
      </c>
      <c r="F226">
        <f>'Future Returns'!S226*F$4</f>
        <v>19218.75</v>
      </c>
      <c r="G226">
        <f t="shared" si="52"/>
        <v>-5900</v>
      </c>
      <c r="H226">
        <f t="shared" si="53"/>
        <v>1</v>
      </c>
      <c r="L226">
        <f t="shared" si="58"/>
        <v>27982.5</v>
      </c>
      <c r="N226">
        <f t="shared" si="44"/>
        <v>0</v>
      </c>
      <c r="T226">
        <f t="shared" si="48"/>
        <v>27982.5</v>
      </c>
      <c r="W226">
        <f>(C226-C225)*bitcoin_futures!B230</f>
        <v>0</v>
      </c>
      <c r="X226">
        <f>C226*bitcoin_futures!B230</f>
        <v>76300</v>
      </c>
      <c r="Y226">
        <f t="shared" si="54"/>
        <v>350</v>
      </c>
      <c r="AA226">
        <f>-'Future CF'!Q226</f>
        <v>-305</v>
      </c>
      <c r="AC226">
        <f t="shared" si="50"/>
        <v>104282.5</v>
      </c>
      <c r="AD226">
        <f t="shared" si="56"/>
        <v>45</v>
      </c>
      <c r="AE226">
        <f t="shared" si="51"/>
        <v>-305</v>
      </c>
      <c r="AF226">
        <f t="shared" si="55"/>
        <v>4.3170643962105767E-4</v>
      </c>
      <c r="AG226">
        <f>AF226-(bitcoin_futures!S230/100/360)</f>
        <v>3.049008840655021E-4</v>
      </c>
      <c r="AI226">
        <f>-'Future Returns'!Q226+Compare_IBIT_to_BTC!B225</f>
        <v>6.4081525607889364E-4</v>
      </c>
    </row>
    <row r="227" spans="1:35">
      <c r="A227" t="str">
        <f>bitcoin_futures!A231</f>
        <v>08.11.2024</v>
      </c>
      <c r="B227">
        <f>ROUND(bitcoin_futures!D231/bitcoin_futures!B231, 0)</f>
        <v>1757</v>
      </c>
      <c r="C227">
        <f t="shared" si="57"/>
        <v>1750</v>
      </c>
      <c r="D227">
        <f t="shared" si="57"/>
        <v>66797.5</v>
      </c>
      <c r="E227">
        <f t="shared" si="57"/>
        <v>33355</v>
      </c>
      <c r="F227">
        <f>'Future Returns'!S227*F$4</f>
        <v>19295</v>
      </c>
      <c r="G227">
        <f t="shared" si="52"/>
        <v>-6080</v>
      </c>
      <c r="H227">
        <f t="shared" si="53"/>
        <v>1</v>
      </c>
      <c r="L227">
        <f t="shared" si="58"/>
        <v>27802.5</v>
      </c>
      <c r="N227">
        <f t="shared" si="44"/>
        <v>0</v>
      </c>
      <c r="T227">
        <f t="shared" si="48"/>
        <v>27802.5</v>
      </c>
      <c r="W227">
        <f>(C227-C226)*bitcoin_futures!B231</f>
        <v>0</v>
      </c>
      <c r="X227">
        <f>C227*bitcoin_futures!B231</f>
        <v>76457.5</v>
      </c>
      <c r="Y227">
        <f t="shared" si="54"/>
        <v>157.5</v>
      </c>
      <c r="AA227">
        <f>-'Future CF'!Q227</f>
        <v>-180</v>
      </c>
      <c r="AC227">
        <f t="shared" si="50"/>
        <v>104260</v>
      </c>
      <c r="AD227">
        <f t="shared" si="56"/>
        <v>-22.5</v>
      </c>
      <c r="AE227">
        <f t="shared" si="51"/>
        <v>-180</v>
      </c>
      <c r="AF227">
        <f t="shared" si="55"/>
        <v>-2.1576007479682594E-4</v>
      </c>
      <c r="AG227">
        <f>AF227-(bitcoin_futures!S231/100/360)</f>
        <v>-3.431767414634926E-4</v>
      </c>
      <c r="AI227">
        <f>-'Future Returns'!Q227+Compare_IBIT_to_BTC!B226</f>
        <v>-2.6799023372037645E-4</v>
      </c>
    </row>
    <row r="228" spans="1:35">
      <c r="A228" t="str">
        <f>bitcoin_futures!A232</f>
        <v>11.11.2024</v>
      </c>
      <c r="B228">
        <f>ROUND(bitcoin_futures!D232/bitcoin_futures!B232, 0)</f>
        <v>1756</v>
      </c>
      <c r="C228">
        <f t="shared" si="57"/>
        <v>1750</v>
      </c>
      <c r="D228">
        <f t="shared" si="57"/>
        <v>66797.5</v>
      </c>
      <c r="E228">
        <f t="shared" si="57"/>
        <v>33355</v>
      </c>
      <c r="F228">
        <f>'Future Returns'!S228*F$4</f>
        <v>19340</v>
      </c>
      <c r="G228">
        <f t="shared" si="52"/>
        <v>-16455</v>
      </c>
      <c r="H228">
        <f t="shared" si="53"/>
        <v>1</v>
      </c>
      <c r="L228">
        <f>L227+AA228</f>
        <v>17427.5</v>
      </c>
      <c r="N228">
        <f t="shared" si="44"/>
        <v>1</v>
      </c>
      <c r="O228">
        <f>IF(N228=1,'Future Returns'!S228,L228)</f>
        <v>38680</v>
      </c>
      <c r="P228">
        <f>O228-L228</f>
        <v>21252.5</v>
      </c>
      <c r="Q228">
        <f>IF(O228&lt;F228,1,0)</f>
        <v>0</v>
      </c>
      <c r="T228">
        <f>O228</f>
        <v>38680</v>
      </c>
      <c r="U228">
        <f>P228</f>
        <v>21252.5</v>
      </c>
      <c r="W228">
        <f>(C228-C227)*bitcoin_futures!B232</f>
        <v>0</v>
      </c>
      <c r="X228">
        <f>C228*bitcoin_futures!B232</f>
        <v>86747.5</v>
      </c>
      <c r="Y228">
        <f t="shared" si="54"/>
        <v>10290</v>
      </c>
      <c r="AA228">
        <f>-'Future CF'!Q228</f>
        <v>-10375</v>
      </c>
      <c r="AC228">
        <f t="shared" si="50"/>
        <v>125427.5</v>
      </c>
      <c r="AD228">
        <f t="shared" si="56"/>
        <v>-85</v>
      </c>
      <c r="AE228">
        <f t="shared" si="51"/>
        <v>10877.5</v>
      </c>
      <c r="AF228">
        <f t="shared" si="55"/>
        <v>-8.1526951851141379E-4</v>
      </c>
      <c r="AG228">
        <f>AF228-(bitcoin_futures!S232/100/360)</f>
        <v>-9.4268618517808042E-4</v>
      </c>
      <c r="AI228">
        <f>-'Future Returns'!Q228+Compare_IBIT_to_BTC!B227</f>
        <v>4.7133631397108799E-4</v>
      </c>
    </row>
    <row r="229" spans="1:35">
      <c r="A229" t="str">
        <f>bitcoin_futures!A233</f>
        <v>12.11.2024</v>
      </c>
      <c r="B229">
        <f>ROUND(bitcoin_futures!D233/bitcoin_futures!B233, 0)</f>
        <v>1754</v>
      </c>
      <c r="C229">
        <f t="shared" si="57"/>
        <v>1750</v>
      </c>
      <c r="D229">
        <f t="shared" si="57"/>
        <v>66797.5</v>
      </c>
      <c r="E229">
        <f t="shared" si="57"/>
        <v>33355</v>
      </c>
      <c r="F229">
        <f>'Future Returns'!S229*F$4</f>
        <v>21933.75</v>
      </c>
      <c r="G229">
        <f t="shared" si="52"/>
        <v>-18810</v>
      </c>
      <c r="H229">
        <f t="shared" si="53"/>
        <v>1</v>
      </c>
      <c r="L229">
        <f t="shared" ref="L229:L240" si="59">L228+AA229</f>
        <v>15072.5</v>
      </c>
      <c r="O229">
        <f>O228+AA229</f>
        <v>36325</v>
      </c>
      <c r="Q229">
        <f t="shared" ref="Q229:Q247" si="60">IF(O229&lt;F229,1,0)</f>
        <v>0</v>
      </c>
      <c r="T229">
        <f t="shared" ref="T229:T246" si="61">O229</f>
        <v>36325</v>
      </c>
      <c r="W229">
        <f>(C229-C228)*bitcoin_futures!B233</f>
        <v>0</v>
      </c>
      <c r="X229">
        <f>C229*bitcoin_futures!B233</f>
        <v>89337.5</v>
      </c>
      <c r="Y229">
        <f t="shared" si="54"/>
        <v>2590</v>
      </c>
      <c r="AA229">
        <f>-'Future CF'!Q229</f>
        <v>-2355</v>
      </c>
      <c r="AC229">
        <f t="shared" si="50"/>
        <v>125662.5</v>
      </c>
      <c r="AD229">
        <f t="shared" si="56"/>
        <v>235</v>
      </c>
      <c r="AE229">
        <f t="shared" si="51"/>
        <v>-2355</v>
      </c>
      <c r="AF229">
        <f t="shared" si="55"/>
        <v>1.8735923142851449E-3</v>
      </c>
      <c r="AG229">
        <f>AF229-(bitcoin_futures!S233/100/360)</f>
        <v>1.7462589809518116E-3</v>
      </c>
      <c r="AI229">
        <f>-'Future Returns'!Q229+Compare_IBIT_to_BTC!B228</f>
        <v>3.0145729595257159E-3</v>
      </c>
    </row>
    <row r="230" spans="1:35">
      <c r="A230" t="str">
        <f>bitcoin_futures!A234</f>
        <v>13.11.2024</v>
      </c>
      <c r="B230">
        <f>ROUND(bitcoin_futures!D234/bitcoin_futures!B234, 0)</f>
        <v>1775</v>
      </c>
      <c r="C230">
        <f t="shared" si="57"/>
        <v>1750</v>
      </c>
      <c r="D230">
        <f t="shared" si="57"/>
        <v>66797.5</v>
      </c>
      <c r="E230">
        <f t="shared" si="57"/>
        <v>33355</v>
      </c>
      <c r="F230">
        <f>'Future Returns'!S230*F$4</f>
        <v>22522.5</v>
      </c>
      <c r="G230">
        <f t="shared" si="52"/>
        <v>-18975</v>
      </c>
      <c r="H230">
        <f t="shared" si="53"/>
        <v>1</v>
      </c>
      <c r="L230">
        <f t="shared" si="59"/>
        <v>14907.5</v>
      </c>
      <c r="O230">
        <f t="shared" ref="O230:O253" si="62">O229+AA230</f>
        <v>36160</v>
      </c>
      <c r="Q230">
        <f t="shared" si="60"/>
        <v>0</v>
      </c>
      <c r="T230">
        <f t="shared" si="61"/>
        <v>36160</v>
      </c>
      <c r="W230">
        <f>(C230-C229)*bitcoin_futures!B234</f>
        <v>0</v>
      </c>
      <c r="X230">
        <f>C230*bitcoin_futures!B234</f>
        <v>89320</v>
      </c>
      <c r="Y230">
        <f t="shared" si="54"/>
        <v>-17.5</v>
      </c>
      <c r="AA230">
        <f>-'Future CF'!Q230</f>
        <v>-165</v>
      </c>
      <c r="AC230">
        <f t="shared" si="50"/>
        <v>125480</v>
      </c>
      <c r="AD230">
        <f t="shared" si="56"/>
        <v>-182.5</v>
      </c>
      <c r="AE230">
        <f t="shared" si="51"/>
        <v>-165</v>
      </c>
      <c r="AF230">
        <f t="shared" si="55"/>
        <v>-1.4523027951855168E-3</v>
      </c>
      <c r="AG230">
        <f>AF230-(bitcoin_futures!S234/100/360)</f>
        <v>-1.5794139062966278E-3</v>
      </c>
      <c r="AI230">
        <f>-'Future Returns'!Q230+Compare_IBIT_to_BTC!B229</f>
        <v>-2.0273882173979726E-3</v>
      </c>
    </row>
    <row r="231" spans="1:35">
      <c r="A231" t="str">
        <f>bitcoin_futures!A235</f>
        <v>14.11.2024</v>
      </c>
      <c r="B231">
        <f>ROUND(bitcoin_futures!D235/bitcoin_futures!B235, 0)</f>
        <v>1775</v>
      </c>
      <c r="C231">
        <f t="shared" si="57"/>
        <v>1750</v>
      </c>
      <c r="D231">
        <f t="shared" si="57"/>
        <v>66797.5</v>
      </c>
      <c r="E231">
        <f t="shared" si="57"/>
        <v>33355</v>
      </c>
      <c r="F231">
        <f>'Future Returns'!S231*F$4</f>
        <v>22563.75</v>
      </c>
      <c r="G231">
        <f t="shared" si="52"/>
        <v>-16640</v>
      </c>
      <c r="H231">
        <f t="shared" si="53"/>
        <v>1</v>
      </c>
      <c r="L231">
        <f t="shared" si="59"/>
        <v>17242.5</v>
      </c>
      <c r="O231">
        <f t="shared" si="62"/>
        <v>38495</v>
      </c>
      <c r="Q231">
        <f t="shared" si="60"/>
        <v>0</v>
      </c>
      <c r="T231">
        <f t="shared" si="61"/>
        <v>38495</v>
      </c>
      <c r="W231">
        <f>(C231-C230)*bitcoin_futures!B235</f>
        <v>0</v>
      </c>
      <c r="X231">
        <f>C231*bitcoin_futures!B235</f>
        <v>87027.5</v>
      </c>
      <c r="Y231">
        <f t="shared" si="54"/>
        <v>-2292.5</v>
      </c>
      <c r="AA231">
        <f>-'Future CF'!Q231</f>
        <v>2335</v>
      </c>
      <c r="AC231">
        <f t="shared" si="50"/>
        <v>125522.5</v>
      </c>
      <c r="AD231">
        <f t="shared" si="56"/>
        <v>42.5</v>
      </c>
      <c r="AE231">
        <f t="shared" si="51"/>
        <v>2335</v>
      </c>
      <c r="AF231">
        <f t="shared" si="55"/>
        <v>3.3869939432578896E-4</v>
      </c>
      <c r="AG231">
        <f>AF231-(bitcoin_futures!S235/100/360)</f>
        <v>2.1194939432578897E-4</v>
      </c>
      <c r="AI231">
        <f>-'Future Returns'!Q231+Compare_IBIT_to_BTC!B230</f>
        <v>2.0499867234402211E-4</v>
      </c>
    </row>
    <row r="232" spans="1:35" s="3" customFormat="1">
      <c r="A232" s="3" t="str">
        <f>bitcoin_futures!A236</f>
        <v>15.11.2024</v>
      </c>
      <c r="B232">
        <f>ROUND(bitcoin_futures!D236/bitcoin_futures!B236, 0)</f>
        <v>1746</v>
      </c>
      <c r="C232" s="3">
        <f>B232</f>
        <v>1746</v>
      </c>
      <c r="D232" s="3">
        <f>B232*bitcoin_futures!B236</f>
        <v>91018.98000000001</v>
      </c>
      <c r="E232" s="3">
        <f>'Future Returns'!S232</f>
        <v>44340</v>
      </c>
      <c r="F232" s="3">
        <f>'Future Returns'!S232*F$4</f>
        <v>22170</v>
      </c>
      <c r="G232">
        <f t="shared" si="52"/>
        <v>-20705</v>
      </c>
      <c r="H232">
        <f t="shared" si="53"/>
        <v>1</v>
      </c>
      <c r="L232">
        <f t="shared" si="59"/>
        <v>13177.5</v>
      </c>
      <c r="N232"/>
      <c r="O232">
        <f t="shared" si="62"/>
        <v>34430</v>
      </c>
      <c r="P232"/>
      <c r="Q232">
        <f t="shared" si="60"/>
        <v>0</v>
      </c>
      <c r="R232"/>
      <c r="S232"/>
      <c r="T232">
        <f t="shared" si="61"/>
        <v>34430</v>
      </c>
      <c r="U232"/>
      <c r="V232"/>
      <c r="W232">
        <f>(C232-C231)*bitcoin_futures!B236</f>
        <v>-208.52</v>
      </c>
      <c r="X232">
        <f>C232*bitcoin_futures!B236</f>
        <v>91018.98000000001</v>
      </c>
      <c r="Y232">
        <f t="shared" si="54"/>
        <v>4200.0000000000109</v>
      </c>
      <c r="AA232">
        <f>-'Future CF'!Q232</f>
        <v>-4065</v>
      </c>
      <c r="AC232">
        <f t="shared" si="50"/>
        <v>125448.98000000001</v>
      </c>
      <c r="AD232">
        <f t="shared" si="56"/>
        <v>135.00000000001091</v>
      </c>
      <c r="AE232">
        <f t="shared" si="51"/>
        <v>-4273.5200000000004</v>
      </c>
      <c r="AF232">
        <f t="shared" si="55"/>
        <v>1.0755043916430196E-3</v>
      </c>
      <c r="AG232">
        <f>AF232-(bitcoin_futures!S236/100/360)</f>
        <v>9.4867105830968618E-4</v>
      </c>
      <c r="AI232">
        <f>-'Future Returns'!Q232+Compare_IBIT_to_BTC!B231</f>
        <v>2.0253934485531463E-3</v>
      </c>
    </row>
    <row r="233" spans="1:35">
      <c r="A233" t="str">
        <f>bitcoin_futures!A237</f>
        <v>18.11.2024</v>
      </c>
      <c r="B233">
        <f>ROUND(bitcoin_futures!D237/bitcoin_futures!B237, 0)</f>
        <v>1752</v>
      </c>
      <c r="C233">
        <f t="shared" ref="C233:E251" si="63">C$232</f>
        <v>1746</v>
      </c>
      <c r="D233">
        <f t="shared" si="63"/>
        <v>91018.98000000001</v>
      </c>
      <c r="E233">
        <f t="shared" si="63"/>
        <v>44340</v>
      </c>
      <c r="F233">
        <f>'Future Returns'!S233*F$4</f>
        <v>23193.75</v>
      </c>
      <c r="G233">
        <f t="shared" si="52"/>
        <v>-20785</v>
      </c>
      <c r="H233">
        <f t="shared" si="53"/>
        <v>1</v>
      </c>
      <c r="L233">
        <f>L232+AA233</f>
        <v>13097.5</v>
      </c>
      <c r="O233">
        <f t="shared" si="62"/>
        <v>34350</v>
      </c>
      <c r="Q233">
        <f t="shared" si="60"/>
        <v>0</v>
      </c>
      <c r="T233">
        <f t="shared" si="61"/>
        <v>34350</v>
      </c>
      <c r="W233">
        <f>(C233-C232)*bitcoin_futures!B237</f>
        <v>0</v>
      </c>
      <c r="X233">
        <f>C233*bitcoin_futures!B237</f>
        <v>91018.98000000001</v>
      </c>
      <c r="Y233">
        <f t="shared" si="54"/>
        <v>0</v>
      </c>
      <c r="AA233">
        <f>-'Future CF'!Q233</f>
        <v>-80</v>
      </c>
      <c r="AC233">
        <f t="shared" si="50"/>
        <v>125368.98000000001</v>
      </c>
      <c r="AD233">
        <f t="shared" si="56"/>
        <v>-80</v>
      </c>
      <c r="AE233">
        <f t="shared" si="51"/>
        <v>-80</v>
      </c>
      <c r="AF233">
        <f t="shared" si="55"/>
        <v>-6.3770944969022459E-4</v>
      </c>
      <c r="AG233">
        <f>AF233-(bitcoin_futures!S237/100/360)</f>
        <v>-7.650983385791135E-4</v>
      </c>
      <c r="AI233">
        <f>-'Future Returns'!Q233+Compare_IBIT_to_BTC!B232</f>
        <v>-8.6230126650498518E-4</v>
      </c>
    </row>
    <row r="234" spans="1:35">
      <c r="A234" t="str">
        <f>bitcoin_futures!A238</f>
        <v>19.11.2024</v>
      </c>
      <c r="B234">
        <f>ROUND(bitcoin_futures!D238/bitcoin_futures!B238, 0)</f>
        <v>1767</v>
      </c>
      <c r="C234">
        <f t="shared" si="63"/>
        <v>1746</v>
      </c>
      <c r="D234">
        <f t="shared" si="63"/>
        <v>91018.98000000001</v>
      </c>
      <c r="E234">
        <f t="shared" si="63"/>
        <v>44340</v>
      </c>
      <c r="F234">
        <f>'Future Returns'!S234*F$4</f>
        <v>23213.75</v>
      </c>
      <c r="G234">
        <f t="shared" si="52"/>
        <v>-21840</v>
      </c>
      <c r="H234">
        <f t="shared" si="53"/>
        <v>1</v>
      </c>
      <c r="L234">
        <f t="shared" si="59"/>
        <v>12042.5</v>
      </c>
      <c r="O234">
        <f t="shared" si="62"/>
        <v>33295</v>
      </c>
      <c r="Q234">
        <f t="shared" si="60"/>
        <v>0</v>
      </c>
      <c r="T234">
        <f t="shared" si="61"/>
        <v>33295</v>
      </c>
      <c r="W234">
        <f>(C234-C233)*bitcoin_futures!B238</f>
        <v>0</v>
      </c>
      <c r="X234">
        <f>C234*bitcoin_futures!B238</f>
        <v>92014.200000000012</v>
      </c>
      <c r="Y234">
        <f t="shared" si="54"/>
        <v>995.22000000000116</v>
      </c>
      <c r="AA234">
        <f>-'Future CF'!Q234</f>
        <v>-1055</v>
      </c>
      <c r="AC234">
        <f t="shared" si="50"/>
        <v>125309.20000000001</v>
      </c>
      <c r="AD234">
        <f t="shared" si="56"/>
        <v>-59.779999999998836</v>
      </c>
      <c r="AE234">
        <f t="shared" si="51"/>
        <v>-1055</v>
      </c>
      <c r="AF234">
        <f t="shared" si="55"/>
        <v>-4.7683246685104107E-4</v>
      </c>
      <c r="AG234">
        <f>AF234-(bitcoin_futures!S238/100/360)</f>
        <v>-6.034991335177077E-4</v>
      </c>
      <c r="AI234">
        <f>-'Future Returns'!Q234+Compare_IBIT_to_BTC!B233</f>
        <v>-4.2759770278515304E-4</v>
      </c>
    </row>
    <row r="235" spans="1:35">
      <c r="A235" t="str">
        <f>bitcoin_futures!A239</f>
        <v>20.11.2024</v>
      </c>
      <c r="B235">
        <f>ROUND(bitcoin_futures!D239/bitcoin_futures!B239, 0)</f>
        <v>1756</v>
      </c>
      <c r="C235">
        <f t="shared" si="63"/>
        <v>1746</v>
      </c>
      <c r="D235">
        <f t="shared" si="63"/>
        <v>91018.98000000001</v>
      </c>
      <c r="E235">
        <f t="shared" si="63"/>
        <v>44340</v>
      </c>
      <c r="F235">
        <f>'Future Returns'!S235*F$4</f>
        <v>23477.5</v>
      </c>
      <c r="G235">
        <f t="shared" si="52"/>
        <v>-23560</v>
      </c>
      <c r="H235">
        <f t="shared" si="53"/>
        <v>1</v>
      </c>
      <c r="L235">
        <f t="shared" si="59"/>
        <v>10322.5</v>
      </c>
      <c r="O235">
        <f t="shared" si="62"/>
        <v>31575</v>
      </c>
      <c r="Q235">
        <f t="shared" si="60"/>
        <v>0</v>
      </c>
      <c r="T235">
        <f t="shared" si="61"/>
        <v>31575</v>
      </c>
      <c r="W235">
        <f>(C235-C234)*bitcoin_futures!B239</f>
        <v>0</v>
      </c>
      <c r="X235">
        <f>C235*bitcoin_futures!B239</f>
        <v>93795.12</v>
      </c>
      <c r="Y235">
        <f t="shared" si="54"/>
        <v>1780.9199999999837</v>
      </c>
      <c r="AA235">
        <f>-'Future CF'!Q235</f>
        <v>-1720</v>
      </c>
      <c r="AC235">
        <f t="shared" si="50"/>
        <v>125370.12</v>
      </c>
      <c r="AD235">
        <f t="shared" si="56"/>
        <v>60.919999999983702</v>
      </c>
      <c r="AE235">
        <f t="shared" si="51"/>
        <v>-1720</v>
      </c>
      <c r="AF235">
        <f t="shared" si="55"/>
        <v>4.8615744095392596E-4</v>
      </c>
      <c r="AG235">
        <f>AF235-(bitcoin_futures!S239/100/360)</f>
        <v>3.5915744095392596E-4</v>
      </c>
      <c r="AI235">
        <f>-'Future Returns'!Q235+Compare_IBIT_to_BTC!B234</f>
        <v>1.039430339961657E-3</v>
      </c>
    </row>
    <row r="236" spans="1:35">
      <c r="A236" t="str">
        <f>bitcoin_futures!A240</f>
        <v>21.11.2024</v>
      </c>
      <c r="B236">
        <f>ROUND(bitcoin_futures!D240/bitcoin_futures!B240, 0)</f>
        <v>1759</v>
      </c>
      <c r="C236">
        <f t="shared" si="63"/>
        <v>1746</v>
      </c>
      <c r="D236">
        <f t="shared" si="63"/>
        <v>91018.98000000001</v>
      </c>
      <c r="E236">
        <f t="shared" si="63"/>
        <v>44340</v>
      </c>
      <c r="F236">
        <f>'Future Returns'!S236*F$4</f>
        <v>23907.5</v>
      </c>
      <c r="G236">
        <f t="shared" si="52"/>
        <v>-27630</v>
      </c>
      <c r="H236">
        <f t="shared" si="53"/>
        <v>1</v>
      </c>
      <c r="L236">
        <f t="shared" si="59"/>
        <v>6252.5</v>
      </c>
      <c r="O236">
        <f t="shared" si="62"/>
        <v>27505</v>
      </c>
      <c r="Q236">
        <f t="shared" si="60"/>
        <v>0</v>
      </c>
      <c r="T236">
        <f t="shared" si="61"/>
        <v>27505</v>
      </c>
      <c r="W236">
        <f>(C236-C235)*bitcoin_futures!B240</f>
        <v>0</v>
      </c>
      <c r="X236">
        <f>C236*bitcoin_futures!B240</f>
        <v>97601.4</v>
      </c>
      <c r="Y236">
        <f t="shared" si="54"/>
        <v>3806.2799999999988</v>
      </c>
      <c r="AA236">
        <f>-'Future CF'!Q236</f>
        <v>-4070</v>
      </c>
      <c r="AC236">
        <f t="shared" si="50"/>
        <v>125106.4</v>
      </c>
      <c r="AD236">
        <f t="shared" si="56"/>
        <v>-263.72000000000116</v>
      </c>
      <c r="AE236">
        <f t="shared" si="51"/>
        <v>-4070</v>
      </c>
      <c r="AF236">
        <f t="shared" si="55"/>
        <v>-2.1035315272889678E-3</v>
      </c>
      <c r="AG236">
        <f>AF236-(bitcoin_futures!S240/100/360)</f>
        <v>-2.2309204161778569E-3</v>
      </c>
      <c r="AI236">
        <f>-'Future Returns'!Q236+Compare_IBIT_to_BTC!B235</f>
        <v>-1.9790768730530914E-3</v>
      </c>
    </row>
    <row r="237" spans="1:35">
      <c r="A237" t="str">
        <f>bitcoin_futures!A241</f>
        <v>22.11.2024</v>
      </c>
      <c r="B237">
        <f>ROUND(bitcoin_futures!D241/bitcoin_futures!B241, 0)</f>
        <v>1759</v>
      </c>
      <c r="C237">
        <f t="shared" si="63"/>
        <v>1746</v>
      </c>
      <c r="D237">
        <f t="shared" si="63"/>
        <v>91018.98000000001</v>
      </c>
      <c r="E237">
        <f t="shared" si="63"/>
        <v>44340</v>
      </c>
      <c r="F237">
        <f>'Future Returns'!S237*F$4</f>
        <v>24925</v>
      </c>
      <c r="G237">
        <f t="shared" si="52"/>
        <v>-28430</v>
      </c>
      <c r="H237">
        <f t="shared" si="53"/>
        <v>1</v>
      </c>
      <c r="L237">
        <f t="shared" si="59"/>
        <v>5452.5</v>
      </c>
      <c r="O237">
        <f t="shared" si="62"/>
        <v>26705</v>
      </c>
      <c r="Q237">
        <f t="shared" si="60"/>
        <v>0</v>
      </c>
      <c r="T237">
        <f t="shared" si="61"/>
        <v>26705</v>
      </c>
      <c r="W237">
        <f>(C237-C236)*bitcoin_futures!B241</f>
        <v>0</v>
      </c>
      <c r="X237">
        <f>C237*bitcoin_futures!B241</f>
        <v>98631.540000000008</v>
      </c>
      <c r="Y237">
        <f t="shared" si="54"/>
        <v>1030.140000000014</v>
      </c>
      <c r="AA237">
        <f>-'Future CF'!Q237</f>
        <v>-800</v>
      </c>
      <c r="AC237">
        <f t="shared" si="50"/>
        <v>125336.54000000001</v>
      </c>
      <c r="AD237">
        <f t="shared" si="56"/>
        <v>230.14000000001397</v>
      </c>
      <c r="AE237">
        <f t="shared" si="51"/>
        <v>-800</v>
      </c>
      <c r="AF237">
        <f t="shared" si="55"/>
        <v>1.8395541714893401E-3</v>
      </c>
      <c r="AG237">
        <f>AF237-(bitcoin_futures!S241/100/360)</f>
        <v>1.7122208381560068E-3</v>
      </c>
      <c r="AI237">
        <f>-'Future Returns'!Q237+Compare_IBIT_to_BTC!B236</f>
        <v>2.5304895007025267E-3</v>
      </c>
    </row>
    <row r="238" spans="1:35">
      <c r="A238" t="str">
        <f>bitcoin_futures!A242</f>
        <v>25.11.2024</v>
      </c>
      <c r="B238">
        <f>ROUND(bitcoin_futures!D242/bitcoin_futures!B242, 0)</f>
        <v>1757</v>
      </c>
      <c r="C238">
        <f t="shared" si="63"/>
        <v>1746</v>
      </c>
      <c r="D238">
        <f t="shared" si="63"/>
        <v>91018.98000000001</v>
      </c>
      <c r="E238">
        <f t="shared" si="63"/>
        <v>44340</v>
      </c>
      <c r="F238">
        <f>'Future Returns'!S238*F$4</f>
        <v>25125</v>
      </c>
      <c r="G238">
        <f t="shared" si="52"/>
        <v>-23815</v>
      </c>
      <c r="H238">
        <f t="shared" si="53"/>
        <v>1</v>
      </c>
      <c r="L238">
        <f>L237+AA238</f>
        <v>10067.5</v>
      </c>
      <c r="O238">
        <f t="shared" si="62"/>
        <v>31320</v>
      </c>
      <c r="Q238">
        <f t="shared" si="60"/>
        <v>0</v>
      </c>
      <c r="T238">
        <f t="shared" si="61"/>
        <v>31320</v>
      </c>
      <c r="W238">
        <f>(C238-C237)*bitcoin_futures!B242</f>
        <v>0</v>
      </c>
      <c r="X238">
        <f>C238*bitcoin_futures!B242</f>
        <v>94318.92</v>
      </c>
      <c r="Y238">
        <f t="shared" si="54"/>
        <v>-4312.6200000000099</v>
      </c>
      <c r="AA238">
        <f>-'Future CF'!Q238</f>
        <v>4615</v>
      </c>
      <c r="AC238">
        <f t="shared" si="50"/>
        <v>125638.92</v>
      </c>
      <c r="AD238">
        <f t="shared" si="56"/>
        <v>302.3799999999901</v>
      </c>
      <c r="AE238">
        <f t="shared" si="51"/>
        <v>4615</v>
      </c>
      <c r="AF238">
        <f t="shared" si="55"/>
        <v>2.4125446577669216E-3</v>
      </c>
      <c r="AG238">
        <f>AF238-(bitcoin_futures!S242/100/360)</f>
        <v>2.2839057688780326E-3</v>
      </c>
      <c r="AI238">
        <f>-'Future Returns'!Q238+Compare_IBIT_to_BTC!B237</f>
        <v>2.195844991716954E-3</v>
      </c>
    </row>
    <row r="239" spans="1:35">
      <c r="A239" t="str">
        <f>bitcoin_futures!A243</f>
        <v>26.11.2024</v>
      </c>
      <c r="B239">
        <f>ROUND(bitcoin_futures!D243/bitcoin_futures!B243, 0)</f>
        <v>1766</v>
      </c>
      <c r="C239">
        <f t="shared" si="63"/>
        <v>1746</v>
      </c>
      <c r="D239">
        <f t="shared" si="63"/>
        <v>91018.98000000001</v>
      </c>
      <c r="E239">
        <f t="shared" si="63"/>
        <v>44340</v>
      </c>
      <c r="F239">
        <f>'Future Returns'!S239*F$4</f>
        <v>23971.25</v>
      </c>
      <c r="G239">
        <f t="shared" si="52"/>
        <v>-19860</v>
      </c>
      <c r="H239">
        <f t="shared" si="53"/>
        <v>1</v>
      </c>
      <c r="L239">
        <f t="shared" si="59"/>
        <v>14022.5</v>
      </c>
      <c r="O239">
        <f t="shared" si="62"/>
        <v>35275</v>
      </c>
      <c r="Q239">
        <f t="shared" si="60"/>
        <v>0</v>
      </c>
      <c r="T239">
        <f t="shared" si="61"/>
        <v>35275</v>
      </c>
      <c r="W239">
        <f>(C239-C238)*bitcoin_futures!B243</f>
        <v>0</v>
      </c>
      <c r="X239">
        <f>C239*bitcoin_futures!B243</f>
        <v>90268.200000000012</v>
      </c>
      <c r="Y239">
        <f t="shared" si="54"/>
        <v>-4050.7199999999866</v>
      </c>
      <c r="AA239">
        <f>-'Future CF'!Q239</f>
        <v>3955</v>
      </c>
      <c r="AC239">
        <f t="shared" si="50"/>
        <v>125543.20000000001</v>
      </c>
      <c r="AD239">
        <f t="shared" si="56"/>
        <v>-95.719999999986612</v>
      </c>
      <c r="AE239">
        <f t="shared" si="51"/>
        <v>3955</v>
      </c>
      <c r="AF239">
        <f t="shared" si="55"/>
        <v>-7.6186582947375392E-4</v>
      </c>
      <c r="AG239">
        <f>AF239-(bitcoin_futures!S243/100/360)</f>
        <v>-8.9061582947375388E-4</v>
      </c>
      <c r="AI239">
        <f>-'Future Returns'!Q239+Compare_IBIT_to_BTC!B238</f>
        <v>-1.6997291179191507E-3</v>
      </c>
    </row>
    <row r="240" spans="1:35">
      <c r="A240" t="str">
        <f>bitcoin_futures!A244</f>
        <v>27.11.2024</v>
      </c>
      <c r="B240">
        <f>ROUND(bitcoin_futures!D244/bitcoin_futures!B244, 0)</f>
        <v>1762</v>
      </c>
      <c r="C240">
        <f t="shared" si="63"/>
        <v>1746</v>
      </c>
      <c r="D240">
        <f t="shared" si="63"/>
        <v>91018.98000000001</v>
      </c>
      <c r="E240">
        <f t="shared" si="63"/>
        <v>44340</v>
      </c>
      <c r="F240">
        <f>'Future Returns'!S240*F$4</f>
        <v>22982.5</v>
      </c>
      <c r="G240">
        <f t="shared" si="52"/>
        <v>-25875</v>
      </c>
      <c r="H240">
        <f t="shared" si="53"/>
        <v>1</v>
      </c>
      <c r="L240">
        <f t="shared" si="59"/>
        <v>8007.5</v>
      </c>
      <c r="O240">
        <f t="shared" si="62"/>
        <v>29260</v>
      </c>
      <c r="Q240">
        <f t="shared" si="60"/>
        <v>0</v>
      </c>
      <c r="T240">
        <f t="shared" si="61"/>
        <v>29260</v>
      </c>
      <c r="W240">
        <f>(C240-C239)*bitcoin_futures!B244</f>
        <v>0</v>
      </c>
      <c r="X240">
        <f>C240*bitcoin_futures!B244</f>
        <v>96082.38</v>
      </c>
      <c r="Y240">
        <f t="shared" si="54"/>
        <v>5814.179999999993</v>
      </c>
      <c r="AA240">
        <f>-'Future CF'!Q240</f>
        <v>-6015</v>
      </c>
      <c r="AC240">
        <f t="shared" si="50"/>
        <v>125342.38</v>
      </c>
      <c r="AD240">
        <f t="shared" si="56"/>
        <v>-200.82000000000698</v>
      </c>
      <c r="AE240">
        <f t="shared" si="51"/>
        <v>-6015</v>
      </c>
      <c r="AF240">
        <f t="shared" si="55"/>
        <v>-1.5996087402583889E-3</v>
      </c>
      <c r="AG240">
        <f>AF240-(bitcoin_futures!S244/100/360)</f>
        <v>-1.7284698513694999E-3</v>
      </c>
      <c r="AI240">
        <f>-'Future Returns'!Q240+Compare_IBIT_to_BTC!B239</f>
        <v>-1.0201606175416489E-3</v>
      </c>
    </row>
    <row r="241" spans="1:35">
      <c r="A241" t="str">
        <f>bitcoin_futures!A245</f>
        <v>28.11.2024</v>
      </c>
      <c r="B241">
        <f>ROUND(bitcoin_futures!D245/bitcoin_futures!B245, 0)</f>
        <v>1725</v>
      </c>
      <c r="C241">
        <f t="shared" si="63"/>
        <v>1746</v>
      </c>
      <c r="D241">
        <f t="shared" si="63"/>
        <v>91018.98000000001</v>
      </c>
      <c r="E241">
        <f t="shared" si="63"/>
        <v>44340</v>
      </c>
      <c r="F241">
        <f>'Future Returns'!S241*F$4</f>
        <v>24486.25</v>
      </c>
      <c r="G241">
        <f t="shared" si="52"/>
        <v>-25875</v>
      </c>
      <c r="H241">
        <f t="shared" si="53"/>
        <v>1</v>
      </c>
      <c r="O241">
        <f t="shared" si="62"/>
        <v>29260</v>
      </c>
      <c r="Q241">
        <f t="shared" si="60"/>
        <v>0</v>
      </c>
      <c r="T241">
        <f t="shared" si="61"/>
        <v>29260</v>
      </c>
      <c r="W241">
        <f>(C241-C240)*bitcoin_futures!B245</f>
        <v>0</v>
      </c>
      <c r="X241">
        <f>C241*bitcoin_futures!B245</f>
        <v>96082.38</v>
      </c>
      <c r="Y241">
        <f t="shared" si="54"/>
        <v>0</v>
      </c>
      <c r="AA241">
        <f>-'Future CF'!Q241</f>
        <v>0</v>
      </c>
      <c r="AC241">
        <f t="shared" si="50"/>
        <v>125342.38</v>
      </c>
      <c r="AD241">
        <f t="shared" si="56"/>
        <v>0</v>
      </c>
      <c r="AE241">
        <f t="shared" si="51"/>
        <v>0</v>
      </c>
      <c r="AF241">
        <f t="shared" si="55"/>
        <v>0</v>
      </c>
      <c r="AG241">
        <f>AF241-(bitcoin_futures!S245/100/360)</f>
        <v>-1.2852777777777778E-4</v>
      </c>
      <c r="AI241">
        <f>-'Future Returns'!Q241+Compare_IBIT_to_BTC!B240</f>
        <v>0</v>
      </c>
    </row>
    <row r="242" spans="1:35">
      <c r="A242" t="str">
        <f>bitcoin_futures!A246</f>
        <v>29.11.2024</v>
      </c>
      <c r="B242">
        <f>ROUND(bitcoin_futures!D246/bitcoin_futures!B246, 0)</f>
        <v>1766</v>
      </c>
      <c r="C242">
        <f t="shared" si="63"/>
        <v>1746</v>
      </c>
      <c r="D242">
        <f t="shared" si="63"/>
        <v>91018.98000000001</v>
      </c>
      <c r="E242">
        <f t="shared" si="63"/>
        <v>44340</v>
      </c>
      <c r="F242">
        <f>'Future Returns'!S242*F$4</f>
        <v>24486.25</v>
      </c>
      <c r="G242">
        <f t="shared" si="52"/>
        <v>-26295</v>
      </c>
      <c r="H242">
        <f t="shared" si="53"/>
        <v>1</v>
      </c>
      <c r="O242">
        <f t="shared" si="62"/>
        <v>28840</v>
      </c>
      <c r="Q242">
        <f t="shared" si="60"/>
        <v>0</v>
      </c>
      <c r="T242">
        <f t="shared" si="61"/>
        <v>28840</v>
      </c>
      <c r="W242">
        <f>(C242-C241)*bitcoin_futures!B246</f>
        <v>0</v>
      </c>
      <c r="X242">
        <f>C242*bitcoin_futures!B246</f>
        <v>96396.66</v>
      </c>
      <c r="Y242">
        <f t="shared" si="54"/>
        <v>314.27999999999884</v>
      </c>
      <c r="AA242">
        <f>-'Future CF'!Q242</f>
        <v>-420</v>
      </c>
      <c r="AC242">
        <f t="shared" si="50"/>
        <v>125236.66</v>
      </c>
      <c r="AD242">
        <f t="shared" si="56"/>
        <v>-105.72000000000116</v>
      </c>
      <c r="AE242">
        <f t="shared" si="51"/>
        <v>-420</v>
      </c>
      <c r="AF242">
        <f t="shared" si="55"/>
        <v>-8.4344975737656459E-4</v>
      </c>
      <c r="AG242">
        <f>AF242-(bitcoin_futures!S246/100/360)</f>
        <v>-9.7167197959878676E-4</v>
      </c>
      <c r="AI242">
        <f>-'Future Returns'!Q242+Compare_IBIT_to_BTC!B241</f>
        <v>-1.0171777622362019E-3</v>
      </c>
    </row>
    <row r="243" spans="1:35">
      <c r="A243" t="str">
        <f>bitcoin_futures!A247</f>
        <v>02.12.2024</v>
      </c>
      <c r="B243">
        <f>ROUND(bitcoin_futures!D247/bitcoin_futures!B247, 0)</f>
        <v>1761</v>
      </c>
      <c r="C243">
        <f t="shared" si="63"/>
        <v>1746</v>
      </c>
      <c r="D243">
        <f t="shared" si="63"/>
        <v>91018.98000000001</v>
      </c>
      <c r="E243">
        <f t="shared" si="63"/>
        <v>44340</v>
      </c>
      <c r="F243">
        <f>'Future Returns'!S243*F$4</f>
        <v>24591.25</v>
      </c>
      <c r="G243">
        <f t="shared" si="52"/>
        <v>-24565</v>
      </c>
      <c r="H243">
        <f t="shared" si="53"/>
        <v>1</v>
      </c>
      <c r="O243">
        <f t="shared" si="62"/>
        <v>30570</v>
      </c>
      <c r="Q243">
        <f t="shared" si="60"/>
        <v>0</v>
      </c>
      <c r="T243">
        <f t="shared" si="61"/>
        <v>30570</v>
      </c>
      <c r="W243">
        <f>(C243-C242)*bitcoin_futures!B247</f>
        <v>0</v>
      </c>
      <c r="X243">
        <f>C243*bitcoin_futures!B247</f>
        <v>95122.08</v>
      </c>
      <c r="Y243">
        <f t="shared" si="54"/>
        <v>-1274.5800000000017</v>
      </c>
      <c r="AA243">
        <f>-'Future CF'!Q243</f>
        <v>1730</v>
      </c>
      <c r="AC243">
        <f t="shared" si="50"/>
        <v>125692.08</v>
      </c>
      <c r="AD243">
        <f t="shared" si="56"/>
        <v>455.41999999999825</v>
      </c>
      <c r="AE243">
        <f t="shared" si="51"/>
        <v>1730</v>
      </c>
      <c r="AF243">
        <f t="shared" si="55"/>
        <v>3.6364751343576094E-3</v>
      </c>
      <c r="AG243">
        <f>AF243-(bitcoin_futures!S247/100/360)</f>
        <v>3.5090584676909426E-3</v>
      </c>
      <c r="AI243">
        <f>-'Future Returns'!Q243+Compare_IBIT_to_BTC!B242</f>
        <v>4.3653142021848231E-3</v>
      </c>
    </row>
    <row r="244" spans="1:35">
      <c r="A244" t="str">
        <f>bitcoin_futures!A248</f>
        <v>03.12.2024</v>
      </c>
      <c r="B244">
        <f>ROUND(bitcoin_futures!D248/bitcoin_futures!B248, 0)</f>
        <v>1754</v>
      </c>
      <c r="C244">
        <f t="shared" si="63"/>
        <v>1746</v>
      </c>
      <c r="D244">
        <f t="shared" si="63"/>
        <v>91018.98000000001</v>
      </c>
      <c r="E244">
        <f t="shared" si="63"/>
        <v>44340</v>
      </c>
      <c r="F244">
        <f>'Future Returns'!S244*F$4</f>
        <v>24158.75</v>
      </c>
      <c r="G244">
        <f t="shared" si="52"/>
        <v>-24465</v>
      </c>
      <c r="H244">
        <f t="shared" si="53"/>
        <v>1</v>
      </c>
      <c r="O244">
        <f t="shared" si="62"/>
        <v>30670</v>
      </c>
      <c r="Q244">
        <f t="shared" si="60"/>
        <v>0</v>
      </c>
      <c r="T244">
        <f t="shared" si="61"/>
        <v>30670</v>
      </c>
      <c r="W244">
        <f>(C244-C243)*bitcoin_futures!B248</f>
        <v>0</v>
      </c>
      <c r="X244">
        <f>C244*bitcoin_futures!B248</f>
        <v>95087.16</v>
      </c>
      <c r="Y244">
        <f t="shared" si="54"/>
        <v>-34.919999999998254</v>
      </c>
      <c r="AA244">
        <f>-'Future CF'!Q244</f>
        <v>100</v>
      </c>
      <c r="AC244">
        <f t="shared" si="50"/>
        <v>125757.16</v>
      </c>
      <c r="AD244">
        <f t="shared" si="56"/>
        <v>65.080000000001746</v>
      </c>
      <c r="AE244">
        <f t="shared" si="51"/>
        <v>100</v>
      </c>
      <c r="AF244">
        <f t="shared" si="55"/>
        <v>5.1777327577045228E-4</v>
      </c>
      <c r="AG244">
        <f>AF244-(bitcoin_futures!S248/100/360)</f>
        <v>3.9166216465934115E-4</v>
      </c>
      <c r="AI244">
        <f>-'Future Returns'!Q244+Compare_IBIT_to_BTC!B243</f>
        <v>6.6771455665227118E-4</v>
      </c>
    </row>
    <row r="245" spans="1:35">
      <c r="A245" t="str">
        <f>bitcoin_futures!A249</f>
        <v>04.12.2024</v>
      </c>
      <c r="B245">
        <f>ROUND(bitcoin_futures!D249/bitcoin_futures!B249, 0)</f>
        <v>1747</v>
      </c>
      <c r="C245">
        <f t="shared" si="63"/>
        <v>1746</v>
      </c>
      <c r="D245">
        <f t="shared" si="63"/>
        <v>91018.98000000001</v>
      </c>
      <c r="E245">
        <f t="shared" si="63"/>
        <v>44340</v>
      </c>
      <c r="F245">
        <f>'Future Returns'!S245*F$4</f>
        <v>24133.75</v>
      </c>
      <c r="G245">
        <f t="shared" si="52"/>
        <v>-27845</v>
      </c>
      <c r="H245">
        <f t="shared" si="53"/>
        <v>1</v>
      </c>
      <c r="O245">
        <f t="shared" si="62"/>
        <v>27290</v>
      </c>
      <c r="Q245">
        <f t="shared" si="60"/>
        <v>0</v>
      </c>
      <c r="T245">
        <f t="shared" si="61"/>
        <v>27290</v>
      </c>
      <c r="W245">
        <f>(C245-C244)*bitcoin_futures!B249</f>
        <v>0</v>
      </c>
      <c r="X245">
        <f>C245*bitcoin_futures!B249</f>
        <v>98509.32</v>
      </c>
      <c r="Y245">
        <f t="shared" si="54"/>
        <v>3422.1600000000035</v>
      </c>
      <c r="AA245">
        <f>-'Future CF'!Q245</f>
        <v>-3380</v>
      </c>
      <c r="AC245">
        <f t="shared" si="50"/>
        <v>125799.32</v>
      </c>
      <c r="AD245">
        <f t="shared" si="56"/>
        <v>42.160000000003492</v>
      </c>
      <c r="AE245">
        <f t="shared" si="51"/>
        <v>-3380</v>
      </c>
      <c r="AF245">
        <f t="shared" si="55"/>
        <v>3.3524930111337986E-4</v>
      </c>
      <c r="AG245">
        <f>AF245-(bitcoin_futures!S249/100/360)</f>
        <v>2.0930485666893542E-4</v>
      </c>
      <c r="AI245">
        <f>-'Future Returns'!Q245+Compare_IBIT_to_BTC!B244</f>
        <v>9.7650957875476674E-4</v>
      </c>
    </row>
    <row r="246" spans="1:35">
      <c r="A246" t="str">
        <f>bitcoin_futures!A250</f>
        <v>05.12.2024</v>
      </c>
      <c r="B246">
        <f>ROUND(bitcoin_futures!D250/bitcoin_futures!B250, 0)</f>
        <v>1751</v>
      </c>
      <c r="C246">
        <f t="shared" si="63"/>
        <v>1746</v>
      </c>
      <c r="D246">
        <f t="shared" si="63"/>
        <v>91018.98000000001</v>
      </c>
      <c r="E246">
        <f t="shared" si="63"/>
        <v>44340</v>
      </c>
      <c r="F246">
        <f>'Future Returns'!S246*F$4</f>
        <v>24978.75</v>
      </c>
      <c r="G246">
        <f t="shared" si="52"/>
        <v>-27705</v>
      </c>
      <c r="H246">
        <f t="shared" si="53"/>
        <v>1</v>
      </c>
      <c r="O246">
        <f t="shared" si="62"/>
        <v>27430</v>
      </c>
      <c r="Q246">
        <f t="shared" si="60"/>
        <v>0</v>
      </c>
      <c r="T246">
        <f t="shared" si="61"/>
        <v>27430</v>
      </c>
      <c r="W246">
        <f>(C246-C245)*bitcoin_futures!B250</f>
        <v>0</v>
      </c>
      <c r="X246">
        <f>C246*bitcoin_futures!B250</f>
        <v>98474.4</v>
      </c>
      <c r="Y246">
        <f t="shared" si="54"/>
        <v>-34.920000000012806</v>
      </c>
      <c r="AA246">
        <f>-'Future CF'!Q246</f>
        <v>140</v>
      </c>
      <c r="AC246">
        <f t="shared" si="50"/>
        <v>125904.4</v>
      </c>
      <c r="AD246">
        <f t="shared" si="56"/>
        <v>105.07999999998719</v>
      </c>
      <c r="AE246">
        <f t="shared" si="51"/>
        <v>140</v>
      </c>
      <c r="AF246">
        <f t="shared" si="55"/>
        <v>8.3529863277470172E-4</v>
      </c>
      <c r="AG246">
        <f>AF246-(bitcoin_futures!S250/100/360)</f>
        <v>7.094097438858128E-4</v>
      </c>
      <c r="AI246">
        <f>-'Future Returns'!Q246+Compare_IBIT_to_BTC!B245</f>
        <v>1.0467067869084838E-3</v>
      </c>
    </row>
    <row r="247" spans="1:35">
      <c r="A247" t="str">
        <f>bitcoin_futures!A251</f>
        <v>06.12.2024</v>
      </c>
      <c r="B247">
        <f>ROUND(bitcoin_futures!D251/bitcoin_futures!B251, 0)</f>
        <v>1761</v>
      </c>
      <c r="C247">
        <f t="shared" si="63"/>
        <v>1746</v>
      </c>
      <c r="D247">
        <f t="shared" si="63"/>
        <v>91018.98000000001</v>
      </c>
      <c r="E247">
        <f t="shared" si="63"/>
        <v>44340</v>
      </c>
      <c r="F247">
        <f>'Future Returns'!S247*F$4</f>
        <v>24943.75</v>
      </c>
      <c r="G247">
        <f t="shared" si="52"/>
        <v>-30365</v>
      </c>
      <c r="H247">
        <f t="shared" si="53"/>
        <v>1</v>
      </c>
      <c r="O247">
        <f t="shared" si="62"/>
        <v>24770</v>
      </c>
      <c r="Q247">
        <f t="shared" si="60"/>
        <v>1</v>
      </c>
      <c r="R247">
        <f>IF(Q247=1,'Future Returns'!S247,O247)</f>
        <v>49887.5</v>
      </c>
      <c r="S247">
        <f>R247-O247</f>
        <v>25117.5</v>
      </c>
      <c r="T247">
        <f>R247</f>
        <v>49887.5</v>
      </c>
      <c r="U247">
        <f>S247</f>
        <v>25117.5</v>
      </c>
      <c r="W247">
        <f>(C247-C246)*bitcoin_futures!B251</f>
        <v>0</v>
      </c>
      <c r="X247">
        <f>C247*bitcoin_futures!B251</f>
        <v>100918.79999999999</v>
      </c>
      <c r="Y247">
        <f t="shared" si="54"/>
        <v>2444.3999999999942</v>
      </c>
      <c r="AA247">
        <f>-'Future CF'!Q247</f>
        <v>-2660</v>
      </c>
      <c r="AC247">
        <f t="shared" si="50"/>
        <v>150806.29999999999</v>
      </c>
      <c r="AD247">
        <f t="shared" si="56"/>
        <v>-215.60000000000582</v>
      </c>
      <c r="AE247">
        <f t="shared" si="51"/>
        <v>22457.5</v>
      </c>
      <c r="AF247">
        <f t="shared" si="55"/>
        <v>-1.712410368501862E-3</v>
      </c>
      <c r="AG247">
        <f>AF247-(bitcoin_futures!S251/100/360)</f>
        <v>-1.8354659240574175E-3</v>
      </c>
      <c r="AI247">
        <f>-'Future Returns'!Q247+Compare_IBIT_to_BTC!B246</f>
        <v>-1.8372899307129223E-3</v>
      </c>
    </row>
    <row r="248" spans="1:35">
      <c r="A248" t="str">
        <f>bitcoin_futures!A252</f>
        <v>09.12.2024</v>
      </c>
      <c r="B248">
        <f>ROUND(bitcoin_futures!D252/bitcoin_futures!B252, 0)</f>
        <v>1768</v>
      </c>
      <c r="C248">
        <f t="shared" si="63"/>
        <v>1746</v>
      </c>
      <c r="D248">
        <f t="shared" si="63"/>
        <v>91018.98000000001</v>
      </c>
      <c r="E248">
        <f t="shared" si="63"/>
        <v>44340</v>
      </c>
      <c r="F248">
        <f>'Future Returns'!S248*F$4</f>
        <v>25608.75</v>
      </c>
      <c r="G248">
        <f t="shared" si="52"/>
        <v>-24720</v>
      </c>
      <c r="H248">
        <f t="shared" si="53"/>
        <v>1</v>
      </c>
      <c r="O248">
        <f t="shared" si="62"/>
        <v>30415</v>
      </c>
      <c r="R248">
        <f>R247+AA248</f>
        <v>55532.5</v>
      </c>
      <c r="T248">
        <f t="shared" ref="T248:T311" si="64">R248</f>
        <v>55532.5</v>
      </c>
      <c r="W248">
        <f>(C248-C247)*bitcoin_futures!B252</f>
        <v>0</v>
      </c>
      <c r="X248">
        <f>C248*bitcoin_futures!B252</f>
        <v>95558.58</v>
      </c>
      <c r="Y248">
        <f t="shared" si="54"/>
        <v>-5360.2199999999866</v>
      </c>
      <c r="AA248">
        <f>-'Future CF'!Q248</f>
        <v>5645</v>
      </c>
      <c r="AC248">
        <f t="shared" si="50"/>
        <v>151091.08000000002</v>
      </c>
      <c r="AD248">
        <f t="shared" si="56"/>
        <v>284.78000000001339</v>
      </c>
      <c r="AE248">
        <f t="shared" si="51"/>
        <v>5645.0000000000146</v>
      </c>
      <c r="AF248">
        <f t="shared" si="55"/>
        <v>1.8883826471441407E-3</v>
      </c>
      <c r="AG248">
        <f>AF248-(bitcoin_futures!S252/100/360)</f>
        <v>1.7651326471441408E-3</v>
      </c>
      <c r="AI248">
        <f>-'Future Returns'!Q248+Compare_IBIT_to_BTC!B247</f>
        <v>1.9939304914940517E-3</v>
      </c>
    </row>
    <row r="249" spans="1:35">
      <c r="A249" t="str">
        <f>bitcoin_futures!A253</f>
        <v>10.12.2024</v>
      </c>
      <c r="B249">
        <f>ROUND(bitcoin_futures!D253/bitcoin_futures!B253, 0)</f>
        <v>1753</v>
      </c>
      <c r="C249">
        <f t="shared" si="63"/>
        <v>1746</v>
      </c>
      <c r="D249">
        <f t="shared" si="63"/>
        <v>91018.98000000001</v>
      </c>
      <c r="E249">
        <f t="shared" si="63"/>
        <v>44340</v>
      </c>
      <c r="F249">
        <f>'Future Returns'!S249*F$4</f>
        <v>24197.5</v>
      </c>
      <c r="G249">
        <f t="shared" si="52"/>
        <v>-24905</v>
      </c>
      <c r="H249">
        <f t="shared" si="53"/>
        <v>1</v>
      </c>
      <c r="O249">
        <f t="shared" si="62"/>
        <v>30230</v>
      </c>
      <c r="R249">
        <f t="shared" ref="R249:R310" si="65">R248+AA249</f>
        <v>55347.5</v>
      </c>
      <c r="T249">
        <f t="shared" si="64"/>
        <v>55347.5</v>
      </c>
      <c r="W249">
        <f>(C249-C248)*bitcoin_futures!B253</f>
        <v>0</v>
      </c>
      <c r="X249">
        <f>C249*bitcoin_futures!B253</f>
        <v>95855.4</v>
      </c>
      <c r="Y249">
        <f t="shared" si="54"/>
        <v>296.81999999999243</v>
      </c>
      <c r="AA249">
        <f>-'Future CF'!Q249</f>
        <v>-185</v>
      </c>
      <c r="AC249">
        <f t="shared" si="50"/>
        <v>151202.9</v>
      </c>
      <c r="AD249">
        <f t="shared" si="56"/>
        <v>111.81999999999243</v>
      </c>
      <c r="AE249">
        <f t="shared" si="51"/>
        <v>-185.00000000001455</v>
      </c>
      <c r="AF249">
        <f t="shared" si="55"/>
        <v>7.4008339870224255E-4</v>
      </c>
      <c r="AG249">
        <f>AF249-(bitcoin_futures!S253/100/360)</f>
        <v>6.1766673203557582E-4</v>
      </c>
      <c r="AI249">
        <f>-'Future Returns'!Q249+Compare_IBIT_to_BTC!B248</f>
        <v>1.1948030216883513E-3</v>
      </c>
    </row>
    <row r="250" spans="1:35">
      <c r="A250" t="str">
        <f>bitcoin_futures!A254</f>
        <v>11.12.2024</v>
      </c>
      <c r="B250">
        <f>ROUND(bitcoin_futures!D254/bitcoin_futures!B254, 0)</f>
        <v>1758</v>
      </c>
      <c r="C250">
        <f t="shared" si="63"/>
        <v>1746</v>
      </c>
      <c r="D250">
        <f t="shared" si="63"/>
        <v>91018.98000000001</v>
      </c>
      <c r="E250">
        <f t="shared" si="63"/>
        <v>44340</v>
      </c>
      <c r="F250">
        <f>'Future Returns'!S250*F$4</f>
        <v>24243.75</v>
      </c>
      <c r="G250">
        <f t="shared" si="52"/>
        <v>-30080</v>
      </c>
      <c r="H250">
        <f t="shared" si="53"/>
        <v>1</v>
      </c>
      <c r="O250">
        <f t="shared" si="62"/>
        <v>25055</v>
      </c>
      <c r="R250">
        <f t="shared" si="65"/>
        <v>50172.5</v>
      </c>
      <c r="T250">
        <f t="shared" si="64"/>
        <v>50172.5</v>
      </c>
      <c r="W250">
        <f>(C250-C249)*bitcoin_futures!B254</f>
        <v>0</v>
      </c>
      <c r="X250">
        <f>C250*bitcoin_futures!B254</f>
        <v>100779.12</v>
      </c>
      <c r="Y250">
        <f t="shared" si="54"/>
        <v>4923.7200000000012</v>
      </c>
      <c r="AA250">
        <f>-'Future CF'!Q250</f>
        <v>-5175</v>
      </c>
      <c r="AC250">
        <f t="shared" si="50"/>
        <v>150951.62</v>
      </c>
      <c r="AD250">
        <f t="shared" si="56"/>
        <v>-251.27999999999884</v>
      </c>
      <c r="AE250">
        <f t="shared" si="51"/>
        <v>-5175</v>
      </c>
      <c r="AF250">
        <f t="shared" si="55"/>
        <v>-1.6618728873586343E-3</v>
      </c>
      <c r="AG250">
        <f>AF250-(bitcoin_futures!S254/100/360)</f>
        <v>-1.7831506651364119E-3</v>
      </c>
      <c r="AI250">
        <f>-'Future Returns'!Q250+Compare_IBIT_to_BTC!B249</f>
        <v>-1.998148922952081E-3</v>
      </c>
    </row>
    <row r="251" spans="1:35">
      <c r="A251" t="str">
        <f>bitcoin_futures!A255</f>
        <v>12.12.2024</v>
      </c>
      <c r="B251">
        <f>ROUND(bitcoin_futures!D255/bitcoin_futures!B255, 0)</f>
        <v>1754</v>
      </c>
      <c r="C251">
        <f t="shared" si="63"/>
        <v>1746</v>
      </c>
      <c r="D251">
        <f t="shared" si="63"/>
        <v>91018.98000000001</v>
      </c>
      <c r="E251">
        <f t="shared" si="63"/>
        <v>44340</v>
      </c>
      <c r="F251">
        <f>'Future Returns'!S251*F$4</f>
        <v>25537.5</v>
      </c>
      <c r="G251">
        <f t="shared" si="52"/>
        <v>-28335</v>
      </c>
      <c r="H251">
        <f t="shared" si="53"/>
        <v>1</v>
      </c>
      <c r="O251">
        <f t="shared" si="62"/>
        <v>26800</v>
      </c>
      <c r="R251">
        <f t="shared" si="65"/>
        <v>51917.5</v>
      </c>
      <c r="T251">
        <f t="shared" si="64"/>
        <v>51917.5</v>
      </c>
      <c r="W251">
        <f>(C251-C250)*bitcoin_futures!B255</f>
        <v>0</v>
      </c>
      <c r="X251">
        <f>C251*bitcoin_futures!B255</f>
        <v>99382.32</v>
      </c>
      <c r="Y251">
        <f t="shared" si="54"/>
        <v>-1396.7999999999884</v>
      </c>
      <c r="AA251">
        <f>-'Future CF'!Q251</f>
        <v>1745</v>
      </c>
      <c r="AC251">
        <f t="shared" si="50"/>
        <v>151299.82</v>
      </c>
      <c r="AD251">
        <f t="shared" si="56"/>
        <v>348.20000000001164</v>
      </c>
      <c r="AE251">
        <f t="shared" si="51"/>
        <v>1745</v>
      </c>
      <c r="AF251">
        <f t="shared" si="55"/>
        <v>2.306699325254089E-3</v>
      </c>
      <c r="AG251">
        <f>AF251-(bitcoin_futures!S255/100/360)</f>
        <v>2.1866159919207559E-3</v>
      </c>
      <c r="AI251">
        <f>-'Future Returns'!Q251+Compare_IBIT_to_BTC!B250</f>
        <v>3.2227076279940196E-3</v>
      </c>
    </row>
    <row r="252" spans="1:35" s="3" customFormat="1">
      <c r="A252" s="3" t="str">
        <f>bitcoin_futures!A256</f>
        <v>13.12.2024</v>
      </c>
      <c r="B252">
        <f>ROUND(bitcoin_futures!D256/bitcoin_futures!B256, 0)</f>
        <v>1755</v>
      </c>
      <c r="C252" s="3">
        <f>B252</f>
        <v>1755</v>
      </c>
      <c r="D252" s="3">
        <f>B252*bitcoin_futures!B256</f>
        <v>101632.04999999999</v>
      </c>
      <c r="E252" s="3">
        <f>'Future Returns'!S252</f>
        <v>50915</v>
      </c>
      <c r="F252" s="3">
        <f>'Future Returns'!S252*F$4</f>
        <v>25457.5</v>
      </c>
      <c r="G252">
        <f t="shared" si="52"/>
        <v>-30230</v>
      </c>
      <c r="H252">
        <f t="shared" si="53"/>
        <v>1</v>
      </c>
      <c r="N252"/>
      <c r="O252">
        <f t="shared" si="62"/>
        <v>24905</v>
      </c>
      <c r="P252"/>
      <c r="Q252"/>
      <c r="R252">
        <f t="shared" si="65"/>
        <v>50022.5</v>
      </c>
      <c r="S252"/>
      <c r="T252">
        <f t="shared" si="64"/>
        <v>50022.5</v>
      </c>
      <c r="U252"/>
      <c r="V252"/>
      <c r="W252">
        <f>(C252-C251)*bitcoin_futures!B256</f>
        <v>521.18999999999994</v>
      </c>
      <c r="X252">
        <f>C252*bitcoin_futures!B256</f>
        <v>101632.04999999999</v>
      </c>
      <c r="Y252">
        <f t="shared" si="54"/>
        <v>1728.5399999999813</v>
      </c>
      <c r="AA252">
        <f>-'Future CF'!Q252</f>
        <v>-1895</v>
      </c>
      <c r="AC252">
        <f t="shared" si="50"/>
        <v>151654.54999999999</v>
      </c>
      <c r="AD252">
        <f t="shared" si="56"/>
        <v>-166.46000000001868</v>
      </c>
      <c r="AE252">
        <f t="shared" si="51"/>
        <v>-1373.81</v>
      </c>
      <c r="AF252">
        <f t="shared" si="55"/>
        <v>-1.1001995904556838E-3</v>
      </c>
      <c r="AG252">
        <f>AF252-(bitcoin_futures!S256/100/360)</f>
        <v>-1.2196995904556838E-3</v>
      </c>
      <c r="AI252">
        <f>-'Future Returns'!Q252+Compare_IBIT_to_BTC!B251</f>
        <v>-1.4807300286266006E-3</v>
      </c>
    </row>
    <row r="253" spans="1:35">
      <c r="A253" t="str">
        <f>bitcoin_futures!A257</f>
        <v>16.12.2024</v>
      </c>
      <c r="B253">
        <f>ROUND(bitcoin_futures!D257/bitcoin_futures!B257, 0)</f>
        <v>1765</v>
      </c>
      <c r="C253">
        <f t="shared" ref="C253:E274" si="66">C$252</f>
        <v>1755</v>
      </c>
      <c r="D253">
        <f t="shared" si="66"/>
        <v>101632.04999999999</v>
      </c>
      <c r="E253">
        <f t="shared" si="66"/>
        <v>50915</v>
      </c>
      <c r="F253">
        <f>'Future Returns'!S253*F$4</f>
        <v>25956.25</v>
      </c>
      <c r="G253">
        <f t="shared" si="52"/>
        <v>-34655</v>
      </c>
      <c r="H253">
        <f t="shared" si="53"/>
        <v>1</v>
      </c>
      <c r="O253">
        <f t="shared" si="62"/>
        <v>20480</v>
      </c>
      <c r="R253">
        <f t="shared" si="65"/>
        <v>45597.5</v>
      </c>
      <c r="T253">
        <f t="shared" si="64"/>
        <v>45597.5</v>
      </c>
      <c r="W253">
        <f>(C253-C252)*bitcoin_futures!B257</f>
        <v>0</v>
      </c>
      <c r="X253">
        <f>C253*bitcoin_futures!B257</f>
        <v>105686.09999999999</v>
      </c>
      <c r="Y253">
        <f t="shared" si="54"/>
        <v>4054.0500000000029</v>
      </c>
      <c r="AA253">
        <f>-'Future CF'!Q253</f>
        <v>-4425</v>
      </c>
      <c r="AC253">
        <f t="shared" si="50"/>
        <v>151283.59999999998</v>
      </c>
      <c r="AD253">
        <f t="shared" si="56"/>
        <v>-370.94999999999709</v>
      </c>
      <c r="AE253">
        <f t="shared" si="51"/>
        <v>-4425.0000000000146</v>
      </c>
      <c r="AF253">
        <f t="shared" si="55"/>
        <v>-2.4460195885978833E-3</v>
      </c>
      <c r="AG253">
        <f>AF253-(bitcoin_futures!S257/100/360)</f>
        <v>-2.565797366375661E-3</v>
      </c>
      <c r="AI253">
        <f>-'Future Returns'!Q253+Compare_IBIT_to_BTC!B252</f>
        <v>-2.73030923920526E-3</v>
      </c>
    </row>
    <row r="254" spans="1:35">
      <c r="A254" t="str">
        <f>bitcoin_futures!A258</f>
        <v>17.12.2024</v>
      </c>
      <c r="B254">
        <f>ROUND(bitcoin_futures!D258/bitcoin_futures!B258, 0)</f>
        <v>1754</v>
      </c>
      <c r="C254">
        <f t="shared" si="66"/>
        <v>1755</v>
      </c>
      <c r="D254">
        <f t="shared" si="66"/>
        <v>101632.04999999999</v>
      </c>
      <c r="E254">
        <f t="shared" si="66"/>
        <v>50915</v>
      </c>
      <c r="F254">
        <f>'Future Returns'!S254*F$4</f>
        <v>27062.5</v>
      </c>
      <c r="G254">
        <f t="shared" si="52"/>
        <v>-35300</v>
      </c>
      <c r="H254">
        <f t="shared" si="53"/>
        <v>1</v>
      </c>
      <c r="R254">
        <f t="shared" si="65"/>
        <v>44952.5</v>
      </c>
      <c r="T254">
        <f t="shared" si="64"/>
        <v>44952.5</v>
      </c>
      <c r="W254">
        <f>(C254-C253)*bitcoin_futures!B258</f>
        <v>0</v>
      </c>
      <c r="X254">
        <f>C254*bitcoin_futures!B258</f>
        <v>106581.15</v>
      </c>
      <c r="Y254">
        <f t="shared" si="54"/>
        <v>895.05000000000291</v>
      </c>
      <c r="AA254">
        <f>-'Future CF'!Q254</f>
        <v>-645</v>
      </c>
      <c r="AC254">
        <f t="shared" si="50"/>
        <v>151533.65</v>
      </c>
      <c r="AD254">
        <f t="shared" si="56"/>
        <v>250.05000000000291</v>
      </c>
      <c r="AE254">
        <f t="shared" si="51"/>
        <v>-644.99999999998545</v>
      </c>
      <c r="AF254">
        <f t="shared" si="55"/>
        <v>1.6528559605932364E-3</v>
      </c>
      <c r="AG254">
        <f>AF254-(bitcoin_futures!S258/100/360)</f>
        <v>1.5325781828154587E-3</v>
      </c>
      <c r="AI254">
        <f>-'Future Returns'!Q254+Compare_IBIT_to_BTC!B253</f>
        <v>2.5105176324224238E-3</v>
      </c>
    </row>
    <row r="255" spans="1:35">
      <c r="A255" t="str">
        <f>bitcoin_futures!A259</f>
        <v>18.12.2024</v>
      </c>
      <c r="B255">
        <f>ROUND(bitcoin_futures!D259/bitcoin_futures!B259, 0)</f>
        <v>1772</v>
      </c>
      <c r="C255">
        <f t="shared" si="66"/>
        <v>1755</v>
      </c>
      <c r="D255">
        <f t="shared" si="66"/>
        <v>101632.04999999999</v>
      </c>
      <c r="E255">
        <f t="shared" si="66"/>
        <v>50915</v>
      </c>
      <c r="F255">
        <f>'Future Returns'!S255*F$4</f>
        <v>27223.75</v>
      </c>
      <c r="G255">
        <f t="shared" si="52"/>
        <v>-28565</v>
      </c>
      <c r="H255">
        <f t="shared" si="53"/>
        <v>1</v>
      </c>
      <c r="R255">
        <f t="shared" si="65"/>
        <v>51687.5</v>
      </c>
      <c r="T255">
        <f t="shared" si="64"/>
        <v>51687.5</v>
      </c>
      <c r="W255">
        <f>(C255-C254)*bitcoin_futures!B259</f>
        <v>0</v>
      </c>
      <c r="X255">
        <f>C255*bitcoin_futures!B259</f>
        <v>100350.9</v>
      </c>
      <c r="Y255">
        <f t="shared" si="54"/>
        <v>-6230.25</v>
      </c>
      <c r="AA255">
        <f>-'Future CF'!Q255</f>
        <v>6735</v>
      </c>
      <c r="AC255">
        <f t="shared" si="50"/>
        <v>152038.39999999999</v>
      </c>
      <c r="AD255">
        <f t="shared" si="56"/>
        <v>504.75</v>
      </c>
      <c r="AE255">
        <f t="shared" si="51"/>
        <v>6735</v>
      </c>
      <c r="AF255">
        <f t="shared" si="55"/>
        <v>3.3309433251294349E-3</v>
      </c>
      <c r="AG255">
        <f>AF255-(bitcoin_futures!S259/100/360)</f>
        <v>3.2110544362405459E-3</v>
      </c>
      <c r="AI255">
        <f>-'Future Returns'!Q255+Compare_IBIT_to_BTC!B254</f>
        <v>3.3931111359386326E-3</v>
      </c>
    </row>
    <row r="256" spans="1:35">
      <c r="A256" t="str">
        <f>bitcoin_futures!A260</f>
        <v>19.12.2024</v>
      </c>
      <c r="B256">
        <f>ROUND(bitcoin_futures!D260/bitcoin_futures!B260, 0)</f>
        <v>1763</v>
      </c>
      <c r="C256">
        <f t="shared" si="66"/>
        <v>1755</v>
      </c>
      <c r="D256">
        <f t="shared" si="66"/>
        <v>101632.04999999999</v>
      </c>
      <c r="E256">
        <f t="shared" si="66"/>
        <v>50915</v>
      </c>
      <c r="F256">
        <f>'Future Returns'!S256*F$4</f>
        <v>25540</v>
      </c>
      <c r="G256">
        <f t="shared" si="52"/>
        <v>-23905</v>
      </c>
      <c r="H256">
        <f t="shared" si="53"/>
        <v>1</v>
      </c>
      <c r="R256">
        <f t="shared" si="65"/>
        <v>56347.5</v>
      </c>
      <c r="T256">
        <f t="shared" si="64"/>
        <v>56347.5</v>
      </c>
      <c r="W256">
        <f>(C256-C255)*bitcoin_futures!B260</f>
        <v>0</v>
      </c>
      <c r="X256">
        <f>C256*bitcoin_futures!B260</f>
        <v>96033.599999999991</v>
      </c>
      <c r="Y256">
        <f t="shared" si="54"/>
        <v>-4317.3000000000029</v>
      </c>
      <c r="AA256">
        <f>-'Future CF'!Q256</f>
        <v>4660</v>
      </c>
      <c r="AC256">
        <f t="shared" si="50"/>
        <v>152381.09999999998</v>
      </c>
      <c r="AD256">
        <f t="shared" si="56"/>
        <v>342.69999999999709</v>
      </c>
      <c r="AE256">
        <f t="shared" si="51"/>
        <v>4659.9999999999854</v>
      </c>
      <c r="AF256">
        <f t="shared" si="55"/>
        <v>2.2540358225290264E-3</v>
      </c>
      <c r="AG256">
        <f>AF256-(bitcoin_futures!S260/100/360)</f>
        <v>2.1345913780845818E-3</v>
      </c>
      <c r="AI256">
        <f>-'Future Returns'!Q256+Compare_IBIT_to_BTC!B255</f>
        <v>2.5926863278884216E-3</v>
      </c>
    </row>
    <row r="257" spans="1:35">
      <c r="A257" t="str">
        <f>bitcoin_futures!A261</f>
        <v>20.12.2024</v>
      </c>
      <c r="B257">
        <f>ROUND(bitcoin_futures!D261/bitcoin_futures!B261, 0)</f>
        <v>1767</v>
      </c>
      <c r="C257">
        <f t="shared" si="66"/>
        <v>1755</v>
      </c>
      <c r="D257">
        <f t="shared" si="66"/>
        <v>101632.04999999999</v>
      </c>
      <c r="E257">
        <f t="shared" si="66"/>
        <v>50915</v>
      </c>
      <c r="F257">
        <f>'Future Returns'!S257*F$4</f>
        <v>24375</v>
      </c>
      <c r="G257">
        <f t="shared" si="52"/>
        <v>-24180</v>
      </c>
      <c r="H257">
        <f t="shared" si="53"/>
        <v>1</v>
      </c>
      <c r="R257">
        <f t="shared" si="65"/>
        <v>56072.5</v>
      </c>
      <c r="T257">
        <f t="shared" si="64"/>
        <v>56072.5</v>
      </c>
      <c r="W257">
        <f>(C257-C256)*bitcoin_futures!B261</f>
        <v>0</v>
      </c>
      <c r="X257">
        <f>C257*bitcoin_futures!B261</f>
        <v>96191.55</v>
      </c>
      <c r="Y257">
        <f t="shared" si="54"/>
        <v>157.95000000001164</v>
      </c>
      <c r="AA257">
        <f>-'Future CF'!Q257</f>
        <v>-275</v>
      </c>
      <c r="AC257">
        <f t="shared" si="50"/>
        <v>152264.04999999999</v>
      </c>
      <c r="AD257">
        <f t="shared" si="56"/>
        <v>-117.04999999998836</v>
      </c>
      <c r="AE257">
        <f t="shared" si="51"/>
        <v>-275</v>
      </c>
      <c r="AF257">
        <f t="shared" si="55"/>
        <v>-7.6813988086441411E-4</v>
      </c>
      <c r="AG257">
        <f>AF257-(bitcoin_futures!S261/100/360)</f>
        <v>-8.8638988086441408E-4</v>
      </c>
      <c r="AI257">
        <f>-'Future Returns'!Q257+Compare_IBIT_to_BTC!B256</f>
        <v>-1.1757759784074952E-3</v>
      </c>
    </row>
    <row r="258" spans="1:35">
      <c r="A258" t="str">
        <f>bitcoin_futures!A262</f>
        <v>23.12.2024</v>
      </c>
      <c r="B258">
        <f>ROUND(bitcoin_futures!D262/bitcoin_futures!B262, 0)</f>
        <v>1755</v>
      </c>
      <c r="C258">
        <f t="shared" si="66"/>
        <v>1755</v>
      </c>
      <c r="D258">
        <f t="shared" si="66"/>
        <v>101632.04999999999</v>
      </c>
      <c r="E258">
        <f t="shared" si="66"/>
        <v>50915</v>
      </c>
      <c r="F258">
        <f>'Future Returns'!S258*F$4</f>
        <v>24443.75</v>
      </c>
      <c r="G258">
        <f t="shared" si="52"/>
        <v>-20575</v>
      </c>
      <c r="H258">
        <f t="shared" si="53"/>
        <v>1</v>
      </c>
      <c r="R258">
        <f t="shared" si="65"/>
        <v>59677.5</v>
      </c>
      <c r="T258">
        <f t="shared" si="64"/>
        <v>59677.5</v>
      </c>
      <c r="W258">
        <f>(C258-C257)*bitcoin_futures!B262</f>
        <v>0</v>
      </c>
      <c r="X258">
        <f>C258*bitcoin_futures!B262</f>
        <v>92786.849999999991</v>
      </c>
      <c r="Y258">
        <f t="shared" si="54"/>
        <v>-3404.7000000000116</v>
      </c>
      <c r="AA258">
        <f>-'Future CF'!Q258</f>
        <v>3605</v>
      </c>
      <c r="AC258">
        <f t="shared" si="50"/>
        <v>152464.34999999998</v>
      </c>
      <c r="AD258">
        <f t="shared" si="56"/>
        <v>200.29999999998836</v>
      </c>
      <c r="AE258">
        <f t="shared" si="51"/>
        <v>3605</v>
      </c>
      <c r="AF258">
        <f t="shared" si="55"/>
        <v>1.3154779476835692E-3</v>
      </c>
      <c r="AG258">
        <f>AF258-(bitcoin_futures!S262/100/360)</f>
        <v>1.1957001699057913E-3</v>
      </c>
      <c r="AI258">
        <f>-'Future Returns'!Q258+Compare_IBIT_to_BTC!B257</f>
        <v>1.4753647231449951E-3</v>
      </c>
    </row>
    <row r="259" spans="1:35">
      <c r="A259" t="str">
        <f>bitcoin_futures!A263</f>
        <v>24.12.2024</v>
      </c>
      <c r="B259">
        <f>ROUND(bitcoin_futures!D263/bitcoin_futures!B263, 0)</f>
        <v>1736</v>
      </c>
      <c r="C259">
        <f t="shared" si="66"/>
        <v>1755</v>
      </c>
      <c r="D259">
        <f t="shared" si="66"/>
        <v>101632.04999999999</v>
      </c>
      <c r="E259">
        <f t="shared" si="66"/>
        <v>50915</v>
      </c>
      <c r="F259">
        <f>'Future Returns'!S259*F$4</f>
        <v>23542.5</v>
      </c>
      <c r="G259">
        <f t="shared" si="52"/>
        <v>-26725</v>
      </c>
      <c r="H259">
        <f t="shared" si="53"/>
        <v>1</v>
      </c>
      <c r="R259">
        <f t="shared" si="65"/>
        <v>53527.5</v>
      </c>
      <c r="T259">
        <f t="shared" si="64"/>
        <v>53527.5</v>
      </c>
      <c r="W259">
        <f>(C259-C258)*bitcoin_futures!B263</f>
        <v>0</v>
      </c>
      <c r="X259">
        <f>C259*bitcoin_futures!B263</f>
        <v>98683.65</v>
      </c>
      <c r="Y259">
        <f t="shared" si="54"/>
        <v>5896.8000000000029</v>
      </c>
      <c r="AA259">
        <f>-'Future CF'!Q259</f>
        <v>-6150</v>
      </c>
      <c r="AC259">
        <f t="shared" si="50"/>
        <v>152211.15</v>
      </c>
      <c r="AD259">
        <f t="shared" si="56"/>
        <v>-253.19999999999709</v>
      </c>
      <c r="AE259">
        <f t="shared" si="51"/>
        <v>-6149.9999999999854</v>
      </c>
      <c r="AF259">
        <f t="shared" si="55"/>
        <v>-1.6607160952707772E-3</v>
      </c>
      <c r="AG259">
        <f>AF259-(bitcoin_futures!S263/100/360)</f>
        <v>-1.7803272063818883E-3</v>
      </c>
      <c r="AI259">
        <f>-'Future Returns'!Q259+Compare_IBIT_to_BTC!B258</f>
        <v>-1.7553137996250134E-3</v>
      </c>
    </row>
    <row r="260" spans="1:35">
      <c r="A260" t="str">
        <f>bitcoin_futures!A264</f>
        <v>25.12.2024</v>
      </c>
      <c r="B260">
        <f>ROUND(bitcoin_futures!D264/bitcoin_futures!B264, 0)</f>
        <v>1762</v>
      </c>
      <c r="C260">
        <f t="shared" si="66"/>
        <v>1755</v>
      </c>
      <c r="D260">
        <f t="shared" si="66"/>
        <v>101632.04999999999</v>
      </c>
      <c r="E260">
        <f t="shared" si="66"/>
        <v>50915</v>
      </c>
      <c r="F260">
        <f>'Future Returns'!S260*F$4</f>
        <v>25080</v>
      </c>
      <c r="G260">
        <f t="shared" si="52"/>
        <v>-26725</v>
      </c>
      <c r="H260">
        <f t="shared" si="53"/>
        <v>1</v>
      </c>
      <c r="R260">
        <f t="shared" si="65"/>
        <v>53527.5</v>
      </c>
      <c r="T260">
        <f t="shared" si="64"/>
        <v>53527.5</v>
      </c>
      <c r="W260">
        <f>(C260-C259)*bitcoin_futures!B264</f>
        <v>0</v>
      </c>
      <c r="X260">
        <f>C260*bitcoin_futures!B264</f>
        <v>98683.65</v>
      </c>
      <c r="Y260">
        <f t="shared" si="54"/>
        <v>0</v>
      </c>
      <c r="AA260">
        <f>-'Future CF'!Q260</f>
        <v>0</v>
      </c>
      <c r="AC260">
        <f t="shared" si="50"/>
        <v>152211.15</v>
      </c>
      <c r="AD260">
        <f t="shared" si="56"/>
        <v>0</v>
      </c>
      <c r="AE260">
        <f t="shared" si="51"/>
        <v>0</v>
      </c>
      <c r="AF260">
        <f t="shared" si="55"/>
        <v>0</v>
      </c>
      <c r="AG260">
        <f>AF260-(bitcoin_futures!S264/100/360)</f>
        <v>-1.1961111111111112E-4</v>
      </c>
      <c r="AI260">
        <f>-'Future Returns'!Q260+Compare_IBIT_to_BTC!B259</f>
        <v>0</v>
      </c>
    </row>
    <row r="261" spans="1:35">
      <c r="A261" t="str">
        <f>bitcoin_futures!A265</f>
        <v>26.12.2024</v>
      </c>
      <c r="B261">
        <f>ROUND(bitcoin_futures!D265/bitcoin_futures!B265, 0)</f>
        <v>1760</v>
      </c>
      <c r="C261">
        <f t="shared" si="66"/>
        <v>1755</v>
      </c>
      <c r="D261">
        <f t="shared" si="66"/>
        <v>101632.04999999999</v>
      </c>
      <c r="E261">
        <f t="shared" si="66"/>
        <v>50915</v>
      </c>
      <c r="F261">
        <f>'Future Returns'!S261*F$4</f>
        <v>25080</v>
      </c>
      <c r="G261">
        <f t="shared" si="52"/>
        <v>-22910</v>
      </c>
      <c r="H261">
        <f t="shared" si="53"/>
        <v>1</v>
      </c>
      <c r="R261">
        <f t="shared" si="65"/>
        <v>57342.5</v>
      </c>
      <c r="T261">
        <f t="shared" si="64"/>
        <v>57342.5</v>
      </c>
      <c r="W261">
        <f>(C261-C260)*bitcoin_futures!B265</f>
        <v>0</v>
      </c>
      <c r="X261">
        <f>C261*bitcoin_futures!B265</f>
        <v>95296.5</v>
      </c>
      <c r="Y261">
        <f t="shared" si="54"/>
        <v>-3387.1499999999942</v>
      </c>
      <c r="AA261">
        <f>-'Future CF'!Q261</f>
        <v>3815</v>
      </c>
      <c r="AC261">
        <f t="shared" si="50"/>
        <v>152639</v>
      </c>
      <c r="AD261">
        <f t="shared" si="56"/>
        <v>427.85000000000582</v>
      </c>
      <c r="AE261">
        <f t="shared" si="51"/>
        <v>3815</v>
      </c>
      <c r="AF261">
        <f t="shared" si="55"/>
        <v>2.8108978875726635E-3</v>
      </c>
      <c r="AG261">
        <f>AF261-(bitcoin_futures!S265/100/360)</f>
        <v>2.6918423320171081E-3</v>
      </c>
      <c r="AI261">
        <f>-'Future Returns'!Q261+Compare_IBIT_to_BTC!B260</f>
        <v>3.7049944534594051E-3</v>
      </c>
    </row>
    <row r="262" spans="1:35">
      <c r="A262" t="str">
        <f>bitcoin_futures!A266</f>
        <v>27.12.2024</v>
      </c>
      <c r="B262">
        <f>ROUND(bitcoin_futures!D266/bitcoin_futures!B266, 0)</f>
        <v>1758</v>
      </c>
      <c r="C262">
        <f t="shared" si="66"/>
        <v>1755</v>
      </c>
      <c r="D262">
        <f t="shared" si="66"/>
        <v>101632.04999999999</v>
      </c>
      <c r="E262">
        <f t="shared" si="66"/>
        <v>50915</v>
      </c>
      <c r="F262">
        <f>'Future Returns'!S262*F$4</f>
        <v>24126.25</v>
      </c>
      <c r="G262">
        <f t="shared" si="52"/>
        <v>-21715</v>
      </c>
      <c r="H262">
        <f t="shared" si="53"/>
        <v>1</v>
      </c>
      <c r="R262">
        <f t="shared" si="65"/>
        <v>58537.5</v>
      </c>
      <c r="T262">
        <f t="shared" si="64"/>
        <v>58537.5</v>
      </c>
      <c r="W262">
        <f>(C262-C261)*bitcoin_futures!B266</f>
        <v>0</v>
      </c>
      <c r="X262">
        <f>C262*bitcoin_futures!B266</f>
        <v>94208.4</v>
      </c>
      <c r="Y262">
        <f t="shared" si="54"/>
        <v>-1088.1000000000058</v>
      </c>
      <c r="AA262">
        <f>-'Future CF'!Q262</f>
        <v>1195</v>
      </c>
      <c r="AC262">
        <f t="shared" si="50"/>
        <v>152745.9</v>
      </c>
      <c r="AD262">
        <f t="shared" si="56"/>
        <v>106.89999999999418</v>
      </c>
      <c r="AE262">
        <f t="shared" si="51"/>
        <v>1195</v>
      </c>
      <c r="AF262">
        <f t="shared" si="55"/>
        <v>7.0034525907529648E-4</v>
      </c>
      <c r="AG262">
        <f>AF262-(bitcoin_futures!S266/100/360)</f>
        <v>5.80900814630852E-4</v>
      </c>
      <c r="AI262">
        <f>-'Future Returns'!Q262+Compare_IBIT_to_BTC!B261</f>
        <v>9.6473021226302184E-4</v>
      </c>
    </row>
    <row r="263" spans="1:35">
      <c r="A263" t="str">
        <f>bitcoin_futures!A267</f>
        <v>30.12.2024</v>
      </c>
      <c r="B263">
        <f>ROUND(bitcoin_futures!D267/bitcoin_futures!B267, 0)</f>
        <v>1764</v>
      </c>
      <c r="C263">
        <f t="shared" si="66"/>
        <v>1755</v>
      </c>
      <c r="D263">
        <f t="shared" si="66"/>
        <v>101632.04999999999</v>
      </c>
      <c r="E263">
        <f t="shared" si="66"/>
        <v>50915</v>
      </c>
      <c r="F263">
        <f>'Future Returns'!S263*F$4</f>
        <v>23827.5</v>
      </c>
      <c r="G263">
        <f t="shared" si="52"/>
        <v>-21360</v>
      </c>
      <c r="H263">
        <f t="shared" si="53"/>
        <v>1</v>
      </c>
      <c r="R263">
        <f t="shared" si="65"/>
        <v>58892.5</v>
      </c>
      <c r="T263">
        <f t="shared" si="64"/>
        <v>58892.5</v>
      </c>
      <c r="W263">
        <f>(C263-C262)*bitcoin_futures!B267</f>
        <v>0</v>
      </c>
      <c r="X263">
        <f>C263*bitcoin_futures!B267</f>
        <v>93980.25</v>
      </c>
      <c r="Y263">
        <f t="shared" si="54"/>
        <v>-228.14999999999418</v>
      </c>
      <c r="AA263">
        <f>-'Future CF'!Q263</f>
        <v>355</v>
      </c>
      <c r="AC263">
        <f t="shared" si="50"/>
        <v>152872.75</v>
      </c>
      <c r="AD263">
        <f t="shared" si="56"/>
        <v>126.85000000000582</v>
      </c>
      <c r="AE263">
        <f t="shared" si="51"/>
        <v>355</v>
      </c>
      <c r="AF263">
        <f t="shared" si="55"/>
        <v>8.3046418921886491E-4</v>
      </c>
      <c r="AG263">
        <f>AF263-(bitcoin_futures!S267/100/360)</f>
        <v>7.1071418921886485E-4</v>
      </c>
      <c r="AI263">
        <f>-'Future Returns'!Q263+Compare_IBIT_to_BTC!B262</f>
        <v>1.3029292913655974E-3</v>
      </c>
    </row>
    <row r="264" spans="1:35">
      <c r="A264" t="str">
        <f>bitcoin_futures!A268</f>
        <v>31.12.2024</v>
      </c>
      <c r="B264">
        <f>ROUND(bitcoin_futures!D268/bitcoin_futures!B268, 0)</f>
        <v>1767</v>
      </c>
      <c r="C264">
        <f t="shared" si="66"/>
        <v>1755</v>
      </c>
      <c r="D264">
        <f t="shared" si="66"/>
        <v>101632.04999999999</v>
      </c>
      <c r="E264">
        <f t="shared" si="66"/>
        <v>50915</v>
      </c>
      <c r="F264">
        <f>'Future Returns'!S264*F$4</f>
        <v>23738.75</v>
      </c>
      <c r="G264">
        <f t="shared" si="52"/>
        <v>-20525</v>
      </c>
      <c r="H264">
        <f t="shared" si="53"/>
        <v>1</v>
      </c>
      <c r="R264">
        <f t="shared" si="65"/>
        <v>59727.5</v>
      </c>
      <c r="T264">
        <f t="shared" si="64"/>
        <v>59727.5</v>
      </c>
      <c r="W264">
        <f>(C264-C263)*bitcoin_futures!B268</f>
        <v>0</v>
      </c>
      <c r="X264">
        <f>C264*bitcoin_futures!B268</f>
        <v>93102.75</v>
      </c>
      <c r="Y264">
        <f t="shared" si="54"/>
        <v>-877.5</v>
      </c>
      <c r="AA264">
        <f>-'Future CF'!Q264</f>
        <v>835</v>
      </c>
      <c r="AC264">
        <f t="shared" si="50"/>
        <v>152830.25</v>
      </c>
      <c r="AD264">
        <f t="shared" si="56"/>
        <v>-42.5</v>
      </c>
      <c r="AE264">
        <f t="shared" si="51"/>
        <v>835</v>
      </c>
      <c r="AF264">
        <f t="shared" si="55"/>
        <v>-2.7800899767944253E-4</v>
      </c>
      <c r="AG264">
        <f>AF264-(bitcoin_futures!S268/100/360)</f>
        <v>-3.9689788656833145E-4</v>
      </c>
      <c r="AI264">
        <f>-'Future Returns'!Q264+Compare_IBIT_to_BTC!B263</f>
        <v>-5.4342906839600219E-4</v>
      </c>
    </row>
    <row r="265" spans="1:35">
      <c r="A265" t="str">
        <f>bitcoin_futures!A269</f>
        <v>01.01.2025</v>
      </c>
      <c r="B265">
        <f>ROUND(bitcoin_futures!D269/bitcoin_futures!B269, 0)</f>
        <v>1782</v>
      </c>
      <c r="C265">
        <f t="shared" si="66"/>
        <v>1755</v>
      </c>
      <c r="D265">
        <f t="shared" si="66"/>
        <v>101632.04999999999</v>
      </c>
      <c r="E265">
        <f t="shared" si="66"/>
        <v>50915</v>
      </c>
      <c r="F265">
        <f>'Future Returns'!S265*F$4</f>
        <v>23530</v>
      </c>
      <c r="G265">
        <f t="shared" si="52"/>
        <v>-20525</v>
      </c>
      <c r="H265">
        <f t="shared" si="53"/>
        <v>1</v>
      </c>
      <c r="R265">
        <f t="shared" si="65"/>
        <v>59727.5</v>
      </c>
      <c r="T265">
        <f t="shared" si="64"/>
        <v>59727.5</v>
      </c>
      <c r="W265">
        <f>(C265-C264)*bitcoin_futures!B269</f>
        <v>0</v>
      </c>
      <c r="X265">
        <f>C265*bitcoin_futures!B269</f>
        <v>93102.75</v>
      </c>
      <c r="Y265">
        <f t="shared" si="54"/>
        <v>0</v>
      </c>
      <c r="AA265">
        <f>-'Future CF'!Q265</f>
        <v>0</v>
      </c>
      <c r="AC265">
        <f t="shared" si="50"/>
        <v>152830.25</v>
      </c>
      <c r="AD265">
        <f t="shared" si="56"/>
        <v>0</v>
      </c>
      <c r="AE265">
        <f t="shared" si="51"/>
        <v>0</v>
      </c>
      <c r="AF265">
        <f t="shared" si="55"/>
        <v>0</v>
      </c>
      <c r="AG265">
        <f>AF265-(bitcoin_futures!S269/100/360)</f>
        <v>-1.188888888888889E-4</v>
      </c>
      <c r="AI265">
        <f>-'Future Returns'!Q265+Compare_IBIT_to_BTC!B264</f>
        <v>0</v>
      </c>
    </row>
    <row r="266" spans="1:35">
      <c r="A266" t="str">
        <f>bitcoin_futures!A270</f>
        <v>02.01.2025</v>
      </c>
      <c r="B266">
        <f>ROUND(bitcoin_futures!D270/bitcoin_futures!B270, 0)</f>
        <v>1761</v>
      </c>
      <c r="C266">
        <f t="shared" si="66"/>
        <v>1755</v>
      </c>
      <c r="D266">
        <f t="shared" si="66"/>
        <v>101632.04999999999</v>
      </c>
      <c r="E266">
        <f t="shared" si="66"/>
        <v>50915</v>
      </c>
      <c r="F266">
        <f>'Future Returns'!S266*F$4</f>
        <v>23530</v>
      </c>
      <c r="G266">
        <f t="shared" si="52"/>
        <v>-24595</v>
      </c>
      <c r="H266">
        <f t="shared" si="53"/>
        <v>1</v>
      </c>
      <c r="R266">
        <f t="shared" si="65"/>
        <v>55657.5</v>
      </c>
      <c r="T266">
        <f t="shared" si="64"/>
        <v>55657.5</v>
      </c>
      <c r="W266">
        <f>(C266-C265)*bitcoin_futures!B270</f>
        <v>0</v>
      </c>
      <c r="X266">
        <f>C266*bitcoin_futures!B270</f>
        <v>97174.349999999991</v>
      </c>
      <c r="Y266">
        <f t="shared" si="54"/>
        <v>4071.5999999999913</v>
      </c>
      <c r="AA266">
        <f>-'Future CF'!Q266</f>
        <v>-4070</v>
      </c>
      <c r="AC266">
        <f t="shared" si="50"/>
        <v>152831.84999999998</v>
      </c>
      <c r="AD266">
        <f t="shared" si="56"/>
        <v>1.5999999999912689</v>
      </c>
      <c r="AE266">
        <f t="shared" si="51"/>
        <v>-4070.0000000000146</v>
      </c>
      <c r="AF266">
        <f t="shared" si="55"/>
        <v>1.0469131601834511E-5</v>
      </c>
      <c r="AG266">
        <f>AF266-(bitcoin_futures!S270/100/360)</f>
        <v>-1.0883642395372105E-4</v>
      </c>
      <c r="AI266">
        <f>-'Future Returns'!Q266+Compare_IBIT_to_BTC!B265</f>
        <v>4.8965905918327973E-4</v>
      </c>
    </row>
    <row r="267" spans="1:35">
      <c r="A267" t="str">
        <f>bitcoin_futures!A271</f>
        <v>03.01.2025</v>
      </c>
      <c r="B267">
        <f>ROUND(bitcoin_futures!D271/bitcoin_futures!B271, 0)</f>
        <v>1760</v>
      </c>
      <c r="C267">
        <f t="shared" si="66"/>
        <v>1755</v>
      </c>
      <c r="D267">
        <f t="shared" si="66"/>
        <v>101632.04999999999</v>
      </c>
      <c r="E267">
        <f t="shared" si="66"/>
        <v>50915</v>
      </c>
      <c r="F267">
        <f>'Future Returns'!S267*F$4</f>
        <v>24547.5</v>
      </c>
      <c r="G267">
        <f t="shared" si="52"/>
        <v>-25635</v>
      </c>
      <c r="H267">
        <f t="shared" si="53"/>
        <v>1</v>
      </c>
      <c r="R267">
        <f t="shared" si="65"/>
        <v>54617.5</v>
      </c>
      <c r="T267">
        <f t="shared" si="64"/>
        <v>54617.5</v>
      </c>
      <c r="W267">
        <f>(C267-C266)*bitcoin_futures!B271</f>
        <v>0</v>
      </c>
      <c r="X267">
        <f>C267*bitcoin_futures!B271</f>
        <v>98209.8</v>
      </c>
      <c r="Y267">
        <f t="shared" si="54"/>
        <v>1035.4500000000116</v>
      </c>
      <c r="AA267">
        <f>-'Future CF'!Q267</f>
        <v>-1040</v>
      </c>
      <c r="AC267">
        <f t="shared" si="50"/>
        <v>152827.29999999999</v>
      </c>
      <c r="AD267">
        <f t="shared" si="56"/>
        <v>-4.5499999999883585</v>
      </c>
      <c r="AE267">
        <f t="shared" si="51"/>
        <v>-1040</v>
      </c>
      <c r="AF267">
        <f t="shared" si="55"/>
        <v>-2.9771281313341159E-5</v>
      </c>
      <c r="AG267">
        <f>AF267-(bitcoin_futures!S271/100/360)</f>
        <v>-1.4852128131334118E-4</v>
      </c>
      <c r="AI267">
        <f>-'Future Returns'!Q267+Compare_IBIT_to_BTC!B266</f>
        <v>6.3879719399428242E-5</v>
      </c>
    </row>
    <row r="268" spans="1:35">
      <c r="A268" t="str">
        <f>bitcoin_futures!A272</f>
        <v>06.01.2025</v>
      </c>
      <c r="B268">
        <f>ROUND(bitcoin_futures!D272/bitcoin_futures!B272, 0)</f>
        <v>1756</v>
      </c>
      <c r="C268">
        <f t="shared" si="66"/>
        <v>1755</v>
      </c>
      <c r="D268">
        <f t="shared" si="66"/>
        <v>101632.04999999999</v>
      </c>
      <c r="E268">
        <f t="shared" si="66"/>
        <v>50915</v>
      </c>
      <c r="F268">
        <f>'Future Returns'!S268*F$4</f>
        <v>24807.5</v>
      </c>
      <c r="G268">
        <f t="shared" si="52"/>
        <v>-29555</v>
      </c>
      <c r="H268">
        <f t="shared" si="53"/>
        <v>1</v>
      </c>
      <c r="R268">
        <f t="shared" si="65"/>
        <v>50697.5</v>
      </c>
      <c r="T268">
        <f t="shared" si="64"/>
        <v>50697.5</v>
      </c>
      <c r="W268">
        <f>(C268-C267)*bitcoin_futures!B272</f>
        <v>0</v>
      </c>
      <c r="X268">
        <f>C268*bitcoin_futures!B272</f>
        <v>102088.35</v>
      </c>
      <c r="Y268">
        <f t="shared" si="54"/>
        <v>3878.5500000000029</v>
      </c>
      <c r="AA268">
        <f>-'Future CF'!Q268</f>
        <v>-3920</v>
      </c>
      <c r="AC268">
        <f t="shared" si="50"/>
        <v>152785.85</v>
      </c>
      <c r="AD268">
        <f t="shared" si="56"/>
        <v>-41.44999999999709</v>
      </c>
      <c r="AE268">
        <f t="shared" si="51"/>
        <v>-3919.9999999999854</v>
      </c>
      <c r="AF268">
        <f t="shared" si="55"/>
        <v>-2.7122117579776056E-4</v>
      </c>
      <c r="AG268">
        <f>AF268-(bitcoin_futures!S272/100/360)</f>
        <v>-3.9111006468664944E-4</v>
      </c>
      <c r="AI268">
        <f>-'Future Returns'!Q268+Compare_IBIT_to_BTC!B267</f>
        <v>-1.1687563934922873E-5</v>
      </c>
    </row>
    <row r="269" spans="1:35">
      <c r="A269" t="str">
        <f>bitcoin_futures!A273</f>
        <v>07.01.2025</v>
      </c>
      <c r="B269">
        <f>ROUND(bitcoin_futures!D273/bitcoin_futures!B273, 0)</f>
        <v>1759</v>
      </c>
      <c r="C269">
        <f t="shared" si="66"/>
        <v>1755</v>
      </c>
      <c r="D269">
        <f t="shared" si="66"/>
        <v>101632.04999999999</v>
      </c>
      <c r="E269">
        <f t="shared" si="66"/>
        <v>50915</v>
      </c>
      <c r="F269">
        <f>'Future Returns'!S269*F$4</f>
        <v>25787.5</v>
      </c>
      <c r="G269">
        <f t="shared" si="52"/>
        <v>-23190</v>
      </c>
      <c r="H269">
        <f t="shared" si="53"/>
        <v>1</v>
      </c>
      <c r="R269">
        <f t="shared" si="65"/>
        <v>57062.5</v>
      </c>
      <c r="T269">
        <f t="shared" si="64"/>
        <v>57062.5</v>
      </c>
      <c r="W269">
        <f>(C269-C268)*bitcoin_futures!B273</f>
        <v>0</v>
      </c>
      <c r="X269">
        <f>C269*bitcoin_futures!B273</f>
        <v>96156.45</v>
      </c>
      <c r="Y269">
        <f t="shared" si="54"/>
        <v>-5931.9000000000087</v>
      </c>
      <c r="AA269">
        <f>-'Future CF'!Q269</f>
        <v>6365</v>
      </c>
      <c r="AC269">
        <f t="shared" si="50"/>
        <v>153218.95000000001</v>
      </c>
      <c r="AD269">
        <f t="shared" si="56"/>
        <v>433.09999999999127</v>
      </c>
      <c r="AE269">
        <f t="shared" si="51"/>
        <v>6365.0000000000146</v>
      </c>
      <c r="AF269">
        <f t="shared" si="55"/>
        <v>2.8346865891048893E-3</v>
      </c>
      <c r="AG269">
        <f>AF269-(bitcoin_futures!S273/100/360)</f>
        <v>2.7151032557715558E-3</v>
      </c>
      <c r="AI269">
        <f>-'Future Returns'!Q269+Compare_IBIT_to_BTC!B268</f>
        <v>3.6007003391783088E-3</v>
      </c>
    </row>
    <row r="270" spans="1:35">
      <c r="A270" t="str">
        <f>bitcoin_futures!A274</f>
        <v>08.01.2025</v>
      </c>
      <c r="B270">
        <f>ROUND(bitcoin_futures!D274/bitcoin_futures!B274, 0)</f>
        <v>1763</v>
      </c>
      <c r="C270">
        <f t="shared" si="66"/>
        <v>1755</v>
      </c>
      <c r="D270">
        <f t="shared" si="66"/>
        <v>101632.04999999999</v>
      </c>
      <c r="E270">
        <f t="shared" si="66"/>
        <v>50915</v>
      </c>
      <c r="F270">
        <f>'Future Returns'!S270*F$4</f>
        <v>24196.25</v>
      </c>
      <c r="G270">
        <f t="shared" si="52"/>
        <v>-20635</v>
      </c>
      <c r="H270">
        <f t="shared" si="53"/>
        <v>1</v>
      </c>
      <c r="R270">
        <f t="shared" si="65"/>
        <v>59617.5</v>
      </c>
      <c r="T270">
        <f t="shared" si="64"/>
        <v>59617.5</v>
      </c>
      <c r="W270">
        <f>(C270-C269)*bitcoin_futures!B274</f>
        <v>0</v>
      </c>
      <c r="X270">
        <f>C270*bitcoin_futures!B274</f>
        <v>93611.700000000012</v>
      </c>
      <c r="Y270">
        <f t="shared" si="54"/>
        <v>-2544.7499999999854</v>
      </c>
      <c r="AA270">
        <f>-'Future CF'!Q270</f>
        <v>2555</v>
      </c>
      <c r="AC270">
        <f t="shared" ref="AC270:AC311" si="67">X270+T270</f>
        <v>153229.20000000001</v>
      </c>
      <c r="AD270">
        <f t="shared" si="56"/>
        <v>10.250000000014552</v>
      </c>
      <c r="AE270">
        <f t="shared" ref="AE270:AE310" si="68">AC270-AC269-Y270</f>
        <v>2554.9999999999854</v>
      </c>
      <c r="AF270">
        <f t="shared" si="55"/>
        <v>6.6897730339586273E-5</v>
      </c>
      <c r="AG270">
        <f>AF270-(bitcoin_futures!S274/100/360)</f>
        <v>-5.2518936327080392E-5</v>
      </c>
      <c r="AI270">
        <f>-'Future Returns'!Q270+Compare_IBIT_to_BTC!B269</f>
        <v>-6.5964526642259269E-5</v>
      </c>
    </row>
    <row r="271" spans="1:35">
      <c r="A271" t="str">
        <f>bitcoin_futures!A275</f>
        <v>09.01.2025</v>
      </c>
      <c r="B271">
        <f>ROUND(bitcoin_futures!D275/bitcoin_futures!B275, 0)</f>
        <v>1719</v>
      </c>
      <c r="C271">
        <f t="shared" si="66"/>
        <v>1755</v>
      </c>
      <c r="D271">
        <f t="shared" si="66"/>
        <v>101632.04999999999</v>
      </c>
      <c r="E271">
        <f t="shared" si="66"/>
        <v>50915</v>
      </c>
      <c r="F271">
        <f>'Future Returns'!S271*F$4</f>
        <v>23557.5</v>
      </c>
      <c r="G271">
        <f t="shared" ref="G271:G311" si="69">G270+AA271</f>
        <v>-18545</v>
      </c>
      <c r="H271">
        <f t="shared" ref="H271:H311" si="70">IF(G271&lt;F271,1,0)</f>
        <v>1</v>
      </c>
      <c r="R271">
        <f t="shared" si="65"/>
        <v>61707.5</v>
      </c>
      <c r="T271">
        <f t="shared" si="64"/>
        <v>61707.5</v>
      </c>
      <c r="W271">
        <f>(C271-C270)*bitcoin_futures!B275</f>
        <v>0</v>
      </c>
      <c r="X271">
        <f>C271*bitcoin_futures!B275</f>
        <v>93611.700000000012</v>
      </c>
      <c r="Y271">
        <f t="shared" ref="Y271:Y311" si="71">X271-X270-W271</f>
        <v>0</v>
      </c>
      <c r="AA271">
        <f>-'Future CF'!Q271</f>
        <v>2090</v>
      </c>
      <c r="AC271">
        <f t="shared" si="67"/>
        <v>155319.20000000001</v>
      </c>
      <c r="AD271">
        <f t="shared" si="56"/>
        <v>2090</v>
      </c>
      <c r="AE271">
        <f t="shared" si="68"/>
        <v>2090</v>
      </c>
      <c r="AF271">
        <f t="shared" ref="AF271:AF311" si="72">AD271/AC270</f>
        <v>1.3639697916585088E-2</v>
      </c>
      <c r="AG271">
        <f>AF271-(bitcoin_futures!S275/100/360)</f>
        <v>1.3520170138807311E-2</v>
      </c>
      <c r="AI271">
        <f>-'Future Returns'!Q271+Compare_IBIT_to_BTC!B270</f>
        <v>2.2179772896105274E-2</v>
      </c>
    </row>
    <row r="272" spans="1:35">
      <c r="A272" t="str">
        <f>bitcoin_futures!A276</f>
        <v>10.01.2025</v>
      </c>
      <c r="B272">
        <f>ROUND(bitcoin_futures!D276/bitcoin_futures!B276, 0)</f>
        <v>1764</v>
      </c>
      <c r="C272">
        <f t="shared" si="66"/>
        <v>1755</v>
      </c>
      <c r="D272">
        <f t="shared" si="66"/>
        <v>101632.04999999999</v>
      </c>
      <c r="E272">
        <f t="shared" si="66"/>
        <v>50915</v>
      </c>
      <c r="F272">
        <f>'Future Returns'!S272*F$4</f>
        <v>23035</v>
      </c>
      <c r="G272">
        <f t="shared" si="69"/>
        <v>-21615</v>
      </c>
      <c r="H272">
        <f t="shared" si="70"/>
        <v>1</v>
      </c>
      <c r="R272">
        <f t="shared" si="65"/>
        <v>58637.5</v>
      </c>
      <c r="T272">
        <f t="shared" si="64"/>
        <v>58637.5</v>
      </c>
      <c r="W272">
        <f>(C272-C271)*bitcoin_futures!B276</f>
        <v>0</v>
      </c>
      <c r="X272">
        <f>C272*bitcoin_futures!B276</f>
        <v>94489.200000000012</v>
      </c>
      <c r="Y272">
        <f t="shared" si="71"/>
        <v>877.5</v>
      </c>
      <c r="AA272">
        <f>-'Future CF'!Q272</f>
        <v>-3070</v>
      </c>
      <c r="AC272">
        <f t="shared" si="67"/>
        <v>153126.70000000001</v>
      </c>
      <c r="AD272">
        <f t="shared" ref="AD272:AD311" si="73">Y272+AA272</f>
        <v>-2192.5</v>
      </c>
      <c r="AE272">
        <f t="shared" si="68"/>
        <v>-3070</v>
      </c>
      <c r="AF272">
        <f t="shared" si="72"/>
        <v>-1.4116091249504246E-2</v>
      </c>
      <c r="AG272">
        <f>AF272-(bitcoin_futures!S276/100/360)</f>
        <v>-1.4235619027282024E-2</v>
      </c>
      <c r="AI272">
        <f>-'Future Returns'!Q272+Compare_IBIT_to_BTC!B271</f>
        <v>-2.3945034328924641E-2</v>
      </c>
    </row>
    <row r="273" spans="1:35">
      <c r="A273" t="str">
        <f>bitcoin_futures!A277</f>
        <v>13.01.2025</v>
      </c>
      <c r="B273">
        <f>ROUND(bitcoin_futures!D277/bitcoin_futures!B277, 0)</f>
        <v>1739</v>
      </c>
      <c r="C273">
        <f t="shared" si="66"/>
        <v>1755</v>
      </c>
      <c r="D273">
        <f t="shared" si="66"/>
        <v>101632.04999999999</v>
      </c>
      <c r="E273">
        <f t="shared" si="66"/>
        <v>50915</v>
      </c>
      <c r="F273">
        <f>'Future Returns'!S273*F$4</f>
        <v>23802.5</v>
      </c>
      <c r="G273">
        <f t="shared" si="69"/>
        <v>-20310</v>
      </c>
      <c r="H273">
        <f t="shared" si="70"/>
        <v>1</v>
      </c>
      <c r="R273">
        <f t="shared" si="65"/>
        <v>59942.5</v>
      </c>
      <c r="T273">
        <f t="shared" si="64"/>
        <v>59942.5</v>
      </c>
      <c r="W273">
        <f>(C273-C272)*bitcoin_futures!B277</f>
        <v>0</v>
      </c>
      <c r="X273">
        <f>C273*bitcoin_futures!B277</f>
        <v>93401.099999999991</v>
      </c>
      <c r="Y273">
        <f t="shared" si="71"/>
        <v>-1088.1000000000204</v>
      </c>
      <c r="AA273">
        <f>-'Future CF'!Q273</f>
        <v>1305</v>
      </c>
      <c r="AC273">
        <f t="shared" si="67"/>
        <v>153343.59999999998</v>
      </c>
      <c r="AD273">
        <f t="shared" si="73"/>
        <v>216.89999999997963</v>
      </c>
      <c r="AE273">
        <f t="shared" si="68"/>
        <v>1304.9999999999854</v>
      </c>
      <c r="AF273">
        <f t="shared" si="72"/>
        <v>1.416474070165292E-3</v>
      </c>
      <c r="AG273">
        <f>AF273-(bitcoin_futures!S277/100/360)</f>
        <v>1.2967240701652919E-3</v>
      </c>
      <c r="AI273">
        <f>-'Future Returns'!Q273+Compare_IBIT_to_BTC!B272</f>
        <v>2.1909416472509369E-3</v>
      </c>
    </row>
    <row r="274" spans="1:35">
      <c r="A274" t="str">
        <f>bitcoin_futures!A278</f>
        <v>14.01.2025</v>
      </c>
      <c r="B274">
        <f>ROUND(bitcoin_futures!D278/bitcoin_futures!B278, 0)</f>
        <v>1760</v>
      </c>
      <c r="C274">
        <f t="shared" si="66"/>
        <v>1755</v>
      </c>
      <c r="D274">
        <f t="shared" si="66"/>
        <v>101632.04999999999</v>
      </c>
      <c r="E274">
        <f t="shared" si="66"/>
        <v>50915</v>
      </c>
      <c r="F274">
        <f>'Future Returns'!S274*F$4</f>
        <v>23476.25</v>
      </c>
      <c r="G274">
        <f t="shared" si="69"/>
        <v>-23310</v>
      </c>
      <c r="H274">
        <f t="shared" si="70"/>
        <v>1</v>
      </c>
      <c r="R274">
        <f t="shared" si="65"/>
        <v>56942.5</v>
      </c>
      <c r="T274">
        <f t="shared" si="64"/>
        <v>56942.5</v>
      </c>
      <c r="W274">
        <f>(C274-C273)*bitcoin_futures!B278</f>
        <v>0</v>
      </c>
      <c r="X274">
        <f>C274*bitcoin_futures!B278</f>
        <v>96226.65</v>
      </c>
      <c r="Y274">
        <f t="shared" si="71"/>
        <v>2825.5500000000029</v>
      </c>
      <c r="AA274">
        <f>-'Future CF'!Q274</f>
        <v>-3000</v>
      </c>
      <c r="AC274">
        <f t="shared" si="67"/>
        <v>153169.15</v>
      </c>
      <c r="AD274">
        <f t="shared" si="73"/>
        <v>-174.44999999999709</v>
      </c>
      <c r="AE274">
        <f t="shared" si="68"/>
        <v>-2999.9999999999854</v>
      </c>
      <c r="AF274">
        <f t="shared" si="72"/>
        <v>-1.1376412188053308E-3</v>
      </c>
      <c r="AG274">
        <f>AF274-(bitcoin_futures!S278/100/360)</f>
        <v>-1.257252329916442E-3</v>
      </c>
      <c r="AI274">
        <f>-'Future Returns'!Q274+Compare_IBIT_to_BTC!B273</f>
        <v>-1.6953956180898143E-3</v>
      </c>
    </row>
    <row r="275" spans="1:35" s="3" customFormat="1">
      <c r="A275" s="3" t="str">
        <f>bitcoin_futures!A279</f>
        <v>15.01.2025</v>
      </c>
      <c r="B275">
        <f>ROUND(bitcoin_futures!D279/bitcoin_futures!B279, 0)</f>
        <v>1767</v>
      </c>
      <c r="C275" s="3">
        <f>B275</f>
        <v>1767</v>
      </c>
      <c r="D275" s="3">
        <f>B275*bitcoin_futures!B279</f>
        <v>100082.88</v>
      </c>
      <c r="E275" s="3">
        <f>'Future Returns'!S275</f>
        <v>48865</v>
      </c>
      <c r="F275" s="3">
        <f>'Future Returns'!S275*F$4</f>
        <v>24432.5</v>
      </c>
      <c r="G275">
        <f t="shared" si="69"/>
        <v>-26465</v>
      </c>
      <c r="H275">
        <f t="shared" si="70"/>
        <v>1</v>
      </c>
      <c r="N275"/>
      <c r="O275"/>
      <c r="P275"/>
      <c r="Q275"/>
      <c r="R275">
        <f t="shared" si="65"/>
        <v>53787.5</v>
      </c>
      <c r="S275"/>
      <c r="T275">
        <f t="shared" si="64"/>
        <v>53787.5</v>
      </c>
      <c r="U275"/>
      <c r="V275"/>
      <c r="W275">
        <f>(C275-C274)*bitcoin_futures!B279</f>
        <v>679.68000000000006</v>
      </c>
      <c r="X275">
        <f>C275*bitcoin_futures!B279</f>
        <v>100082.88</v>
      </c>
      <c r="Y275">
        <f t="shared" si="71"/>
        <v>3176.5500000000102</v>
      </c>
      <c r="AA275">
        <f>-'Future CF'!Q275</f>
        <v>-3155</v>
      </c>
      <c r="AC275">
        <f t="shared" si="67"/>
        <v>153870.38</v>
      </c>
      <c r="AD275">
        <f t="shared" si="73"/>
        <v>21.550000000010186</v>
      </c>
      <c r="AE275">
        <f t="shared" si="68"/>
        <v>-2475.3199999999997</v>
      </c>
      <c r="AF275">
        <f t="shared" si="72"/>
        <v>1.4069412802780577E-4</v>
      </c>
      <c r="AG275">
        <f>AF275-(bitcoin_futures!S279/100/360)</f>
        <v>2.1416350250027995E-5</v>
      </c>
      <c r="AI275">
        <f>-'Future Returns'!Q275+Compare_IBIT_to_BTC!B274</f>
        <v>4.534657328806313E-4</v>
      </c>
    </row>
    <row r="276" spans="1:35">
      <c r="A276" t="str">
        <f>bitcoin_futures!A280</f>
        <v>16.01.2025</v>
      </c>
      <c r="B276">
        <f>ROUND(bitcoin_futures!D280/bitcoin_futures!B280, 0)</f>
        <v>1760</v>
      </c>
      <c r="C276">
        <f t="shared" ref="C276:E291" si="74">C$275</f>
        <v>1767</v>
      </c>
      <c r="D276">
        <f t="shared" si="74"/>
        <v>100082.88</v>
      </c>
      <c r="E276">
        <f t="shared" si="74"/>
        <v>48865</v>
      </c>
      <c r="F276">
        <f>'Future Returns'!S276*F$4</f>
        <v>25235</v>
      </c>
      <c r="G276">
        <f t="shared" si="69"/>
        <v>-27110</v>
      </c>
      <c r="H276">
        <f t="shared" si="70"/>
        <v>1</v>
      </c>
      <c r="R276">
        <f t="shared" si="65"/>
        <v>53142.5</v>
      </c>
      <c r="T276">
        <f t="shared" si="64"/>
        <v>53142.5</v>
      </c>
      <c r="W276">
        <f>(C276-C275)*bitcoin_futures!B280</f>
        <v>0</v>
      </c>
      <c r="X276">
        <f>C276*bitcoin_futures!B280</f>
        <v>100878.03</v>
      </c>
      <c r="Y276">
        <f t="shared" si="71"/>
        <v>795.14999999999418</v>
      </c>
      <c r="AA276">
        <f>-'Future CF'!Q276</f>
        <v>-645</v>
      </c>
      <c r="AC276">
        <f t="shared" si="67"/>
        <v>154020.53</v>
      </c>
      <c r="AD276">
        <f t="shared" si="73"/>
        <v>150.14999999999418</v>
      </c>
      <c r="AE276">
        <f t="shared" si="68"/>
        <v>-645</v>
      </c>
      <c r="AF276">
        <f t="shared" si="72"/>
        <v>9.758213374139596E-4</v>
      </c>
      <c r="AG276">
        <f>AF276-(bitcoin_futures!S280/100/360)</f>
        <v>8.5629355963618185E-4</v>
      </c>
      <c r="AI276">
        <f>-'Future Returns'!Q276+Compare_IBIT_to_BTC!B275</f>
        <v>1.55498063961479E-3</v>
      </c>
    </row>
    <row r="277" spans="1:35">
      <c r="A277" t="str">
        <f>bitcoin_futures!A281</f>
        <v>17.01.2025</v>
      </c>
      <c r="B277">
        <f>ROUND(bitcoin_futures!D281/bitcoin_futures!B281, 0)</f>
        <v>1766</v>
      </c>
      <c r="C277">
        <f t="shared" si="74"/>
        <v>1767</v>
      </c>
      <c r="D277">
        <f t="shared" si="74"/>
        <v>100082.88</v>
      </c>
      <c r="E277">
        <f t="shared" si="74"/>
        <v>48865</v>
      </c>
      <c r="F277">
        <f>'Future Returns'!S277*F$4</f>
        <v>25396.25</v>
      </c>
      <c r="G277">
        <f t="shared" si="69"/>
        <v>-31780</v>
      </c>
      <c r="H277">
        <f t="shared" si="70"/>
        <v>1</v>
      </c>
      <c r="R277">
        <f t="shared" si="65"/>
        <v>48472.5</v>
      </c>
      <c r="T277">
        <f t="shared" si="64"/>
        <v>48472.5</v>
      </c>
      <c r="W277">
        <f>(C277-C276)*bitcoin_futures!B281</f>
        <v>0</v>
      </c>
      <c r="X277">
        <f>C277*bitcoin_futures!B281</f>
        <v>105348.54</v>
      </c>
      <c r="Y277">
        <f t="shared" si="71"/>
        <v>4470.5099999999948</v>
      </c>
      <c r="AA277">
        <f>-'Future CF'!Q277</f>
        <v>-4670</v>
      </c>
      <c r="AC277">
        <f t="shared" si="67"/>
        <v>153821.03999999998</v>
      </c>
      <c r="AD277">
        <f t="shared" si="73"/>
        <v>-199.49000000000524</v>
      </c>
      <c r="AE277">
        <f t="shared" si="68"/>
        <v>-4670.0000000000146</v>
      </c>
      <c r="AF277">
        <f t="shared" si="72"/>
        <v>-1.2952169428322655E-3</v>
      </c>
      <c r="AG277">
        <f>AF277-(bitcoin_futures!S281/100/360)</f>
        <v>-1.4148002761655988E-3</v>
      </c>
      <c r="AI277">
        <f>-'Future Returns'!Q277+Compare_IBIT_to_BTC!B276</f>
        <v>-1.6553617456191369E-3</v>
      </c>
    </row>
    <row r="278" spans="1:35">
      <c r="A278" t="str">
        <f>bitcoin_futures!A282</f>
        <v>20.01.2025</v>
      </c>
      <c r="B278">
        <f>ROUND(bitcoin_futures!D282/bitcoin_futures!B282, 0)</f>
        <v>1741</v>
      </c>
      <c r="C278">
        <f t="shared" si="74"/>
        <v>1767</v>
      </c>
      <c r="D278">
        <f t="shared" si="74"/>
        <v>100082.88</v>
      </c>
      <c r="E278">
        <f t="shared" si="74"/>
        <v>48865</v>
      </c>
      <c r="F278">
        <f>'Future Returns'!S278*F$4</f>
        <v>26563.75</v>
      </c>
      <c r="G278">
        <f t="shared" si="69"/>
        <v>-31780</v>
      </c>
      <c r="H278">
        <f t="shared" si="70"/>
        <v>1</v>
      </c>
      <c r="R278">
        <f t="shared" si="65"/>
        <v>48472.5</v>
      </c>
      <c r="T278">
        <f t="shared" si="64"/>
        <v>48472.5</v>
      </c>
      <c r="W278">
        <f>(C278-C277)*bitcoin_futures!B282</f>
        <v>0</v>
      </c>
      <c r="X278">
        <f>C278*bitcoin_futures!B282</f>
        <v>105348.54</v>
      </c>
      <c r="Y278">
        <f t="shared" si="71"/>
        <v>0</v>
      </c>
      <c r="AA278">
        <f>-'Future CF'!Q278</f>
        <v>0</v>
      </c>
      <c r="AC278">
        <f t="shared" si="67"/>
        <v>153821.03999999998</v>
      </c>
      <c r="AD278">
        <f t="shared" si="73"/>
        <v>0</v>
      </c>
      <c r="AE278">
        <f t="shared" si="68"/>
        <v>0</v>
      </c>
      <c r="AF278">
        <f t="shared" si="72"/>
        <v>0</v>
      </c>
      <c r="AG278">
        <f>AF278-(bitcoin_futures!S282/100/360)</f>
        <v>-1.1958333333333333E-4</v>
      </c>
      <c r="AI278">
        <f>-'Future Returns'!Q278+Compare_IBIT_to_BTC!B277</f>
        <v>0</v>
      </c>
    </row>
    <row r="279" spans="1:35">
      <c r="A279" t="str">
        <f>bitcoin_futures!A283</f>
        <v>21.01.2025</v>
      </c>
      <c r="B279">
        <f>ROUND(bitcoin_futures!D283/bitcoin_futures!B283, 0)</f>
        <v>1764</v>
      </c>
      <c r="C279">
        <f t="shared" si="74"/>
        <v>1767</v>
      </c>
      <c r="D279">
        <f t="shared" si="74"/>
        <v>100082.88</v>
      </c>
      <c r="E279">
        <f t="shared" si="74"/>
        <v>48865</v>
      </c>
      <c r="F279">
        <f>'Future Returns'!S279*F$4</f>
        <v>26563.75</v>
      </c>
      <c r="G279">
        <f t="shared" si="69"/>
        <v>-32835</v>
      </c>
      <c r="H279">
        <f t="shared" si="70"/>
        <v>1</v>
      </c>
      <c r="R279">
        <f t="shared" si="65"/>
        <v>47417.5</v>
      </c>
      <c r="T279">
        <f t="shared" si="64"/>
        <v>47417.5</v>
      </c>
      <c r="W279">
        <f>(C279-C278)*bitcoin_futures!B283</f>
        <v>0</v>
      </c>
      <c r="X279">
        <f>C279*bitcoin_futures!B283</f>
        <v>106762.14</v>
      </c>
      <c r="Y279">
        <f t="shared" si="71"/>
        <v>1413.6000000000058</v>
      </c>
      <c r="AA279">
        <f>-'Future CF'!Q279</f>
        <v>-1055</v>
      </c>
      <c r="AC279">
        <f t="shared" si="67"/>
        <v>154179.64000000001</v>
      </c>
      <c r="AD279">
        <f t="shared" si="73"/>
        <v>358.60000000000582</v>
      </c>
      <c r="AE279">
        <f t="shared" si="68"/>
        <v>-1054.9999999999709</v>
      </c>
      <c r="AF279">
        <f t="shared" si="72"/>
        <v>2.3312805582383651E-3</v>
      </c>
      <c r="AG279">
        <f>AF279-(bitcoin_futures!S283/100/360)</f>
        <v>2.2116972249050315E-3</v>
      </c>
      <c r="AI279">
        <f>-'Future Returns'!Q279+Compare_IBIT_to_BTC!B278</f>
        <v>3.4893714810840335E-3</v>
      </c>
    </row>
    <row r="280" spans="1:35">
      <c r="A280" t="str">
        <f>bitcoin_futures!A284</f>
        <v>22.01.2025</v>
      </c>
      <c r="B280">
        <f>ROUND(bitcoin_futures!D284/bitcoin_futures!B284, 0)</f>
        <v>1758</v>
      </c>
      <c r="C280">
        <f t="shared" si="74"/>
        <v>1767</v>
      </c>
      <c r="D280">
        <f t="shared" si="74"/>
        <v>100082.88</v>
      </c>
      <c r="E280">
        <f t="shared" si="74"/>
        <v>48865</v>
      </c>
      <c r="F280">
        <f>'Future Returns'!S280*F$4</f>
        <v>26827.5</v>
      </c>
      <c r="G280">
        <f t="shared" si="69"/>
        <v>-30835</v>
      </c>
      <c r="H280">
        <f t="shared" si="70"/>
        <v>1</v>
      </c>
      <c r="R280">
        <f t="shared" si="65"/>
        <v>49417.5</v>
      </c>
      <c r="T280">
        <f t="shared" si="64"/>
        <v>49417.5</v>
      </c>
      <c r="W280">
        <f>(C280-C279)*bitcoin_futures!B284</f>
        <v>0</v>
      </c>
      <c r="X280">
        <f>C280*bitcoin_futures!B284</f>
        <v>104924.46</v>
      </c>
      <c r="Y280">
        <f t="shared" si="71"/>
        <v>-1837.679999999993</v>
      </c>
      <c r="AA280">
        <f>-'Future CF'!Q280</f>
        <v>2000</v>
      </c>
      <c r="AC280">
        <f t="shared" si="67"/>
        <v>154341.96000000002</v>
      </c>
      <c r="AD280">
        <f t="shared" si="73"/>
        <v>162.32000000000698</v>
      </c>
      <c r="AE280">
        <f t="shared" si="68"/>
        <v>2000</v>
      </c>
      <c r="AF280">
        <f t="shared" si="72"/>
        <v>1.0527978921212099E-3</v>
      </c>
      <c r="AG280">
        <f>AF280-(bitcoin_futures!S284/100/360)</f>
        <v>9.3302011434343208E-4</v>
      </c>
      <c r="AI280">
        <f>-'Future Returns'!Q280+Compare_IBIT_to_BTC!B279</f>
        <v>1.4247485937825925E-3</v>
      </c>
    </row>
    <row r="281" spans="1:35">
      <c r="A281" t="str">
        <f>bitcoin_futures!A285</f>
        <v>23.01.2025</v>
      </c>
      <c r="B281">
        <f>ROUND(bitcoin_futures!D285/bitcoin_futures!B285, 0)</f>
        <v>1779</v>
      </c>
      <c r="C281">
        <f t="shared" si="74"/>
        <v>1767</v>
      </c>
      <c r="D281">
        <f t="shared" si="74"/>
        <v>100082.88</v>
      </c>
      <c r="E281">
        <f t="shared" si="74"/>
        <v>48865</v>
      </c>
      <c r="F281">
        <f>'Future Returns'!S281*F$4</f>
        <v>26327.5</v>
      </c>
      <c r="G281">
        <f t="shared" si="69"/>
        <v>-29680</v>
      </c>
      <c r="H281">
        <f t="shared" si="70"/>
        <v>1</v>
      </c>
      <c r="R281">
        <f t="shared" si="65"/>
        <v>50572.5</v>
      </c>
      <c r="T281">
        <f t="shared" si="64"/>
        <v>50572.5</v>
      </c>
      <c r="W281">
        <f>(C281-C280)*bitcoin_futures!B285</f>
        <v>0</v>
      </c>
      <c r="X281">
        <f>C281*bitcoin_futures!B285</f>
        <v>103881.93</v>
      </c>
      <c r="Y281">
        <f t="shared" si="71"/>
        <v>-1042.5300000000134</v>
      </c>
      <c r="AA281">
        <f>-'Future CF'!Q281</f>
        <v>1155</v>
      </c>
      <c r="AC281">
        <f t="shared" si="67"/>
        <v>154454.43</v>
      </c>
      <c r="AD281">
        <f t="shared" si="73"/>
        <v>112.46999999998661</v>
      </c>
      <c r="AE281">
        <f t="shared" si="68"/>
        <v>1154.9999999999854</v>
      </c>
      <c r="AF281">
        <f t="shared" si="72"/>
        <v>7.2870656819433032E-4</v>
      </c>
      <c r="AG281">
        <f>AF281-(bitcoin_futures!S285/100/360)</f>
        <v>6.0887323486099698E-4</v>
      </c>
      <c r="AI281">
        <f>-'Future Returns'!Q281+Compare_IBIT_to_BTC!B280</f>
        <v>1.0316140203429046E-3</v>
      </c>
    </row>
    <row r="282" spans="1:35">
      <c r="A282" t="str">
        <f>bitcoin_futures!A286</f>
        <v>24.01.2025</v>
      </c>
      <c r="B282">
        <f>ROUND(bitcoin_futures!D286/bitcoin_futures!B286, 0)</f>
        <v>1764</v>
      </c>
      <c r="C282">
        <f t="shared" si="74"/>
        <v>1767</v>
      </c>
      <c r="D282">
        <f t="shared" si="74"/>
        <v>100082.88</v>
      </c>
      <c r="E282">
        <f t="shared" si="74"/>
        <v>48865</v>
      </c>
      <c r="F282">
        <f>'Future Returns'!S282*F$4</f>
        <v>26038.75</v>
      </c>
      <c r="G282">
        <f t="shared" si="69"/>
        <v>-31445</v>
      </c>
      <c r="H282">
        <f t="shared" si="70"/>
        <v>1</v>
      </c>
      <c r="R282">
        <f t="shared" si="65"/>
        <v>48807.5</v>
      </c>
      <c r="T282">
        <f t="shared" si="64"/>
        <v>48807.5</v>
      </c>
      <c r="W282">
        <f>(C282-C281)*bitcoin_futures!B286</f>
        <v>0</v>
      </c>
      <c r="X282">
        <f>C282*bitcoin_futures!B286</f>
        <v>105489.90000000001</v>
      </c>
      <c r="Y282">
        <f t="shared" si="71"/>
        <v>1607.9700000000157</v>
      </c>
      <c r="AA282">
        <f>-'Future CF'!Q282</f>
        <v>-1765</v>
      </c>
      <c r="AC282">
        <f t="shared" si="67"/>
        <v>154297.40000000002</v>
      </c>
      <c r="AD282">
        <f t="shared" si="73"/>
        <v>-157.02999999998428</v>
      </c>
      <c r="AE282">
        <f t="shared" si="68"/>
        <v>-1764.9999999999854</v>
      </c>
      <c r="AF282">
        <f t="shared" si="72"/>
        <v>-1.0166752743834171E-3</v>
      </c>
      <c r="AG282">
        <f>AF282-(bitcoin_futures!S286/100/360)</f>
        <v>-1.1367863854945283E-3</v>
      </c>
      <c r="AI282">
        <f>-'Future Returns'!Q282+Compare_IBIT_to_BTC!B281</f>
        <v>-1.4670750114997091E-3</v>
      </c>
    </row>
    <row r="283" spans="1:35">
      <c r="A283" t="str">
        <f>bitcoin_futures!A287</f>
        <v>27.01.2025</v>
      </c>
      <c r="B283">
        <f>ROUND(bitcoin_futures!D287/bitcoin_futures!B287, 0)</f>
        <v>1741</v>
      </c>
      <c r="C283">
        <f t="shared" si="74"/>
        <v>1767</v>
      </c>
      <c r="D283">
        <f t="shared" si="74"/>
        <v>100082.88</v>
      </c>
      <c r="E283">
        <f t="shared" si="74"/>
        <v>48865</v>
      </c>
      <c r="F283">
        <f>'Future Returns'!S283*F$4</f>
        <v>26480</v>
      </c>
      <c r="G283">
        <f t="shared" si="69"/>
        <v>-27735</v>
      </c>
      <c r="H283">
        <f t="shared" si="70"/>
        <v>1</v>
      </c>
      <c r="R283">
        <f t="shared" si="65"/>
        <v>52517.5</v>
      </c>
      <c r="T283">
        <f t="shared" si="64"/>
        <v>52517.5</v>
      </c>
      <c r="W283">
        <f>(C283-C282)*bitcoin_futures!B287</f>
        <v>0</v>
      </c>
      <c r="X283">
        <f>C283*bitcoin_futures!B287</f>
        <v>101902.89</v>
      </c>
      <c r="Y283">
        <f t="shared" si="71"/>
        <v>-3587.0100000000093</v>
      </c>
      <c r="AA283">
        <f>-'Future CF'!Q283</f>
        <v>3710</v>
      </c>
      <c r="AC283">
        <f t="shared" si="67"/>
        <v>154420.39000000001</v>
      </c>
      <c r="AD283">
        <f t="shared" si="73"/>
        <v>122.98999999999069</v>
      </c>
      <c r="AE283">
        <f t="shared" si="68"/>
        <v>3710</v>
      </c>
      <c r="AF283">
        <f t="shared" si="72"/>
        <v>7.9709703468749742E-4</v>
      </c>
      <c r="AG283">
        <f>AF283-(bitcoin_futures!S287/100/360)</f>
        <v>6.7687481246527523E-4</v>
      </c>
      <c r="AI283">
        <f>-'Future Returns'!Q283+Compare_IBIT_to_BTC!B282</f>
        <v>1.0230849615651127E-3</v>
      </c>
    </row>
    <row r="284" spans="1:35">
      <c r="A284" t="str">
        <f>bitcoin_futures!A288</f>
        <v>28.01.2025</v>
      </c>
      <c r="B284">
        <f>ROUND(bitcoin_futures!D288/bitcoin_futures!B288, 0)</f>
        <v>1771</v>
      </c>
      <c r="C284">
        <f t="shared" si="74"/>
        <v>1767</v>
      </c>
      <c r="D284">
        <f t="shared" si="74"/>
        <v>100082.88</v>
      </c>
      <c r="E284">
        <f t="shared" si="74"/>
        <v>48865</v>
      </c>
      <c r="F284">
        <f>'Future Returns'!S284*F$4</f>
        <v>25552.5</v>
      </c>
      <c r="G284">
        <f t="shared" si="69"/>
        <v>-27500</v>
      </c>
      <c r="H284">
        <f t="shared" si="70"/>
        <v>1</v>
      </c>
      <c r="R284">
        <f t="shared" si="65"/>
        <v>52752.5</v>
      </c>
      <c r="T284">
        <f t="shared" si="64"/>
        <v>52752.5</v>
      </c>
      <c r="W284">
        <f>(C284-C283)*bitcoin_futures!B288</f>
        <v>0</v>
      </c>
      <c r="X284">
        <f>C284*bitcoin_futures!B288</f>
        <v>101743.86</v>
      </c>
      <c r="Y284">
        <f t="shared" si="71"/>
        <v>-159.02999999999884</v>
      </c>
      <c r="AA284">
        <f>-'Future CF'!Q284</f>
        <v>235</v>
      </c>
      <c r="AC284">
        <f t="shared" si="67"/>
        <v>154496.35999999999</v>
      </c>
      <c r="AD284">
        <f t="shared" si="73"/>
        <v>75.970000000001164</v>
      </c>
      <c r="AE284">
        <f t="shared" si="68"/>
        <v>234.9999999999709</v>
      </c>
      <c r="AF284">
        <f t="shared" si="72"/>
        <v>4.9196870957262284E-4</v>
      </c>
      <c r="AG284">
        <f>AF284-(bitcoin_futures!S288/100/360)</f>
        <v>3.716909317948451E-4</v>
      </c>
      <c r="AI284">
        <f>-'Future Returns'!Q284+Compare_IBIT_to_BTC!B283</f>
        <v>7.3858451305728158E-4</v>
      </c>
    </row>
    <row r="285" spans="1:35">
      <c r="A285" t="str">
        <f>bitcoin_futures!A289</f>
        <v>29.01.2025</v>
      </c>
      <c r="B285">
        <f>ROUND(bitcoin_futures!D289/bitcoin_futures!B289, 0)</f>
        <v>1752</v>
      </c>
      <c r="C285">
        <f t="shared" si="74"/>
        <v>1767</v>
      </c>
      <c r="D285">
        <f t="shared" si="74"/>
        <v>100082.88</v>
      </c>
      <c r="E285">
        <f t="shared" si="74"/>
        <v>48865</v>
      </c>
      <c r="F285">
        <f>'Future Returns'!S285*F$4</f>
        <v>25493.75</v>
      </c>
      <c r="G285">
        <f t="shared" si="69"/>
        <v>-30635</v>
      </c>
      <c r="H285">
        <f t="shared" si="70"/>
        <v>1</v>
      </c>
      <c r="R285">
        <f t="shared" si="65"/>
        <v>49617.5</v>
      </c>
      <c r="T285">
        <f t="shared" si="64"/>
        <v>49617.5</v>
      </c>
      <c r="W285">
        <f>(C285-C284)*bitcoin_futures!B289</f>
        <v>0</v>
      </c>
      <c r="X285">
        <f>C285*bitcoin_futures!B289</f>
        <v>104853.78</v>
      </c>
      <c r="Y285">
        <f t="shared" si="71"/>
        <v>3109.9199999999983</v>
      </c>
      <c r="AA285">
        <f>-'Future CF'!Q285</f>
        <v>-3135</v>
      </c>
      <c r="AC285">
        <f t="shared" si="67"/>
        <v>154471.28</v>
      </c>
      <c r="AD285">
        <f t="shared" si="73"/>
        <v>-25.080000000001746</v>
      </c>
      <c r="AE285">
        <f t="shared" si="68"/>
        <v>-3134.9999999999854</v>
      </c>
      <c r="AF285">
        <f t="shared" si="72"/>
        <v>-1.6233392165357002E-4</v>
      </c>
      <c r="AG285">
        <f>AF285-(bitcoin_futures!S289/100/360)</f>
        <v>-2.826116994313478E-4</v>
      </c>
      <c r="AI285">
        <f>-'Future Returns'!Q285+Compare_IBIT_to_BTC!B284</f>
        <v>-1.766603161712961E-4</v>
      </c>
    </row>
    <row r="286" spans="1:35">
      <c r="A286" t="str">
        <f>bitcoin_futures!A290</f>
        <v>30.01.2025</v>
      </c>
      <c r="B286">
        <f>ROUND(bitcoin_futures!D290/bitcoin_futures!B290, 0)</f>
        <v>1767</v>
      </c>
      <c r="C286">
        <f t="shared" si="74"/>
        <v>1767</v>
      </c>
      <c r="D286">
        <f t="shared" si="74"/>
        <v>100082.88</v>
      </c>
      <c r="E286">
        <f t="shared" si="74"/>
        <v>48865</v>
      </c>
      <c r="F286">
        <f>'Future Returns'!S286*F$4</f>
        <v>26277.5</v>
      </c>
      <c r="G286">
        <f t="shared" si="69"/>
        <v>-31260</v>
      </c>
      <c r="H286">
        <f t="shared" si="70"/>
        <v>1</v>
      </c>
      <c r="R286">
        <f t="shared" si="65"/>
        <v>48992.5</v>
      </c>
      <c r="T286">
        <f t="shared" si="64"/>
        <v>48992.5</v>
      </c>
      <c r="W286">
        <f>(C286-C285)*bitcoin_futures!B290</f>
        <v>0</v>
      </c>
      <c r="X286">
        <f>C286*bitcoin_futures!B290</f>
        <v>105525.24</v>
      </c>
      <c r="Y286">
        <f t="shared" si="71"/>
        <v>671.4600000000064</v>
      </c>
      <c r="AA286">
        <f>-'Future CF'!Q286</f>
        <v>-625</v>
      </c>
      <c r="AC286">
        <f t="shared" si="67"/>
        <v>154517.74</v>
      </c>
      <c r="AD286">
        <f t="shared" si="73"/>
        <v>46.460000000006403</v>
      </c>
      <c r="AE286">
        <f t="shared" si="68"/>
        <v>-625.00000000001455</v>
      </c>
      <c r="AF286">
        <f t="shared" si="72"/>
        <v>3.0076788384226767E-4</v>
      </c>
      <c r="AG286">
        <f>AF286-(bitcoin_futures!S290/100/360)</f>
        <v>1.8074010606448991E-4</v>
      </c>
      <c r="AI286">
        <f>-'Future Returns'!Q286+Compare_IBIT_to_BTC!B285</f>
        <v>4.5762320610589179E-4</v>
      </c>
    </row>
    <row r="287" spans="1:35">
      <c r="A287" t="str">
        <f>bitcoin_futures!A291</f>
        <v>31.01.2025</v>
      </c>
      <c r="B287">
        <f>ROUND(bitcoin_futures!D291/bitcoin_futures!B291, 0)</f>
        <v>1766</v>
      </c>
      <c r="C287">
        <f t="shared" si="74"/>
        <v>1767</v>
      </c>
      <c r="D287">
        <f t="shared" si="74"/>
        <v>100082.88</v>
      </c>
      <c r="E287">
        <f t="shared" si="74"/>
        <v>48865</v>
      </c>
      <c r="F287">
        <f>'Future Returns'!S287*F$4</f>
        <v>26433.75</v>
      </c>
      <c r="G287">
        <f t="shared" si="69"/>
        <v>-27620</v>
      </c>
      <c r="H287">
        <f t="shared" si="70"/>
        <v>1</v>
      </c>
      <c r="R287">
        <f t="shared" si="65"/>
        <v>52632.5</v>
      </c>
      <c r="T287">
        <f t="shared" si="64"/>
        <v>52632.5</v>
      </c>
      <c r="W287">
        <f>(C287-C286)*bitcoin_futures!B291</f>
        <v>0</v>
      </c>
      <c r="X287">
        <f>C287*bitcoin_futures!B291</f>
        <v>101973.57</v>
      </c>
      <c r="Y287">
        <f t="shared" si="71"/>
        <v>-3551.6699999999983</v>
      </c>
      <c r="AA287">
        <f>-'Future CF'!Q287</f>
        <v>3640</v>
      </c>
      <c r="AC287">
        <f t="shared" si="67"/>
        <v>154606.07</v>
      </c>
      <c r="AD287">
        <f t="shared" si="73"/>
        <v>88.330000000001746</v>
      </c>
      <c r="AE287">
        <f t="shared" si="68"/>
        <v>3640.0000000000146</v>
      </c>
      <c r="AF287">
        <f t="shared" si="72"/>
        <v>5.7164957240509568E-4</v>
      </c>
      <c r="AG287">
        <f>AF287-(bitcoin_futures!S291/100/360)</f>
        <v>4.5226068351620681E-4</v>
      </c>
      <c r="AI287">
        <f>-'Future Returns'!Q287+Compare_IBIT_to_BTC!B286</f>
        <v>7.686205492120346E-4</v>
      </c>
    </row>
    <row r="288" spans="1:35">
      <c r="A288" t="str">
        <f>bitcoin_futures!A292</f>
        <v>03.02.2025</v>
      </c>
      <c r="B288">
        <f>ROUND(bitcoin_futures!D292/bitcoin_futures!B292, 0)</f>
        <v>1766</v>
      </c>
      <c r="C288">
        <f t="shared" si="74"/>
        <v>1767</v>
      </c>
      <c r="D288">
        <f t="shared" si="74"/>
        <v>100082.88</v>
      </c>
      <c r="E288">
        <f t="shared" si="74"/>
        <v>48865</v>
      </c>
      <c r="F288">
        <f>'Future Returns'!S288*F$4</f>
        <v>25523.75</v>
      </c>
      <c r="G288">
        <f t="shared" si="69"/>
        <v>-27490</v>
      </c>
      <c r="H288">
        <f t="shared" si="70"/>
        <v>1</v>
      </c>
      <c r="R288">
        <f t="shared" si="65"/>
        <v>52762.5</v>
      </c>
      <c r="T288">
        <f t="shared" si="64"/>
        <v>52762.5</v>
      </c>
      <c r="W288">
        <f>(C288-C287)*bitcoin_futures!B292</f>
        <v>0</v>
      </c>
      <c r="X288">
        <f>C288*bitcoin_futures!B292</f>
        <v>101743.86</v>
      </c>
      <c r="Y288">
        <f t="shared" si="71"/>
        <v>-229.7100000000064</v>
      </c>
      <c r="AA288">
        <f>-'Future CF'!Q288</f>
        <v>130</v>
      </c>
      <c r="AC288">
        <f t="shared" si="67"/>
        <v>154506.35999999999</v>
      </c>
      <c r="AD288">
        <f t="shared" si="73"/>
        <v>-99.710000000006403</v>
      </c>
      <c r="AE288">
        <f t="shared" si="68"/>
        <v>129.99999999998545</v>
      </c>
      <c r="AF288">
        <f t="shared" si="72"/>
        <v>-6.4492940024933306E-4</v>
      </c>
      <c r="AG288">
        <f>AF288-(bitcoin_futures!S292/100/360)</f>
        <v>-7.649849558048886E-4</v>
      </c>
      <c r="AI288">
        <f>-'Future Returns'!Q288+Compare_IBIT_to_BTC!B287</f>
        <v>-9.7931865793199954E-4</v>
      </c>
    </row>
    <row r="289" spans="1:35">
      <c r="A289" t="str">
        <f>bitcoin_futures!A293</f>
        <v>04.02.2025</v>
      </c>
      <c r="B289">
        <f>ROUND(bitcoin_futures!D293/bitcoin_futures!B293, 0)</f>
        <v>1758</v>
      </c>
      <c r="C289">
        <f t="shared" si="74"/>
        <v>1767</v>
      </c>
      <c r="D289">
        <f t="shared" si="74"/>
        <v>100082.88</v>
      </c>
      <c r="E289">
        <f t="shared" si="74"/>
        <v>48865</v>
      </c>
      <c r="F289">
        <f>'Future Returns'!S289*F$4</f>
        <v>25491.25</v>
      </c>
      <c r="G289">
        <f t="shared" si="69"/>
        <v>-24710</v>
      </c>
      <c r="H289">
        <f t="shared" si="70"/>
        <v>1</v>
      </c>
      <c r="R289">
        <f t="shared" si="65"/>
        <v>55542.5</v>
      </c>
      <c r="T289">
        <f t="shared" si="64"/>
        <v>55542.5</v>
      </c>
      <c r="W289">
        <f>(C289-C288)*bitcoin_futures!B293</f>
        <v>0</v>
      </c>
      <c r="X289">
        <f>C289*bitcoin_futures!B293</f>
        <v>99181.71</v>
      </c>
      <c r="Y289">
        <f t="shared" si="71"/>
        <v>-2562.1499999999942</v>
      </c>
      <c r="AA289">
        <f>-'Future CF'!Q289</f>
        <v>2780</v>
      </c>
      <c r="AC289">
        <f t="shared" si="67"/>
        <v>154724.21000000002</v>
      </c>
      <c r="AD289">
        <f t="shared" si="73"/>
        <v>217.85000000000582</v>
      </c>
      <c r="AE289">
        <f t="shared" si="68"/>
        <v>2780.0000000000291</v>
      </c>
      <c r="AF289">
        <f t="shared" si="72"/>
        <v>1.4099743207982237E-3</v>
      </c>
      <c r="AG289">
        <f>AF289-(bitcoin_futures!S293/100/360)</f>
        <v>1.2902243207982237E-3</v>
      </c>
      <c r="AI289">
        <f>-'Future Returns'!Q289+Compare_IBIT_to_BTC!B288</f>
        <v>2.0819023588365022E-3</v>
      </c>
    </row>
    <row r="290" spans="1:35">
      <c r="A290" t="str">
        <f>bitcoin_futures!A294</f>
        <v>05.02.2025</v>
      </c>
      <c r="B290">
        <f>ROUND(bitcoin_futures!D294/bitcoin_futures!B294, 0)</f>
        <v>1763</v>
      </c>
      <c r="C290">
        <f t="shared" si="74"/>
        <v>1767</v>
      </c>
      <c r="D290">
        <f t="shared" si="74"/>
        <v>100082.88</v>
      </c>
      <c r="E290">
        <f t="shared" si="74"/>
        <v>48865</v>
      </c>
      <c r="F290">
        <f>'Future Returns'!S290*F$4</f>
        <v>24796.25</v>
      </c>
      <c r="G290">
        <f t="shared" si="69"/>
        <v>-23235</v>
      </c>
      <c r="H290">
        <f t="shared" si="70"/>
        <v>1</v>
      </c>
      <c r="R290">
        <f t="shared" si="65"/>
        <v>57017.5</v>
      </c>
      <c r="T290">
        <f t="shared" si="64"/>
        <v>57017.5</v>
      </c>
      <c r="W290">
        <f>(C290-C289)*bitcoin_futures!B294</f>
        <v>0</v>
      </c>
      <c r="X290">
        <f>C290*bitcoin_futures!B294</f>
        <v>97768.11</v>
      </c>
      <c r="Y290">
        <f t="shared" si="71"/>
        <v>-1413.6000000000058</v>
      </c>
      <c r="AA290">
        <f>-'Future CF'!Q290</f>
        <v>1475</v>
      </c>
      <c r="AC290">
        <f t="shared" si="67"/>
        <v>154785.60999999999</v>
      </c>
      <c r="AD290">
        <f t="shared" si="73"/>
        <v>61.399999999994179</v>
      </c>
      <c r="AE290">
        <f t="shared" si="68"/>
        <v>1474.9999999999709</v>
      </c>
      <c r="AF290">
        <f t="shared" si="72"/>
        <v>3.9683511714161716E-4</v>
      </c>
      <c r="AG290">
        <f>AF290-(bitcoin_futures!S294/100/360)</f>
        <v>2.7736289491939496E-4</v>
      </c>
      <c r="AI290">
        <f>-'Future Returns'!Q290+Compare_IBIT_to_BTC!B289</f>
        <v>6.1857245404484118E-4</v>
      </c>
    </row>
    <row r="291" spans="1:35">
      <c r="A291" t="str">
        <f>bitcoin_futures!A295</f>
        <v>06.02.2025</v>
      </c>
      <c r="B291">
        <f>ROUND(bitcoin_futures!D295/bitcoin_futures!B295, 0)</f>
        <v>1751</v>
      </c>
      <c r="C291">
        <f t="shared" si="74"/>
        <v>1767</v>
      </c>
      <c r="D291">
        <f t="shared" si="74"/>
        <v>100082.88</v>
      </c>
      <c r="E291">
        <f t="shared" si="74"/>
        <v>48865</v>
      </c>
      <c r="F291">
        <f>'Future Returns'!S291*F$4</f>
        <v>24427.5</v>
      </c>
      <c r="G291">
        <f t="shared" si="69"/>
        <v>-22810</v>
      </c>
      <c r="H291">
        <f t="shared" si="70"/>
        <v>1</v>
      </c>
      <c r="R291">
        <f>R290+AA291</f>
        <v>57442.5</v>
      </c>
      <c r="T291">
        <f t="shared" si="64"/>
        <v>57442.5</v>
      </c>
      <c r="W291">
        <f>(C291-C290)*bitcoin_futures!B295</f>
        <v>0</v>
      </c>
      <c r="X291">
        <f>C291*bitcoin_futures!B295</f>
        <v>97397.04</v>
      </c>
      <c r="Y291">
        <f t="shared" si="71"/>
        <v>-371.07000000000698</v>
      </c>
      <c r="AA291">
        <f>-'Future CF'!Q291</f>
        <v>425</v>
      </c>
      <c r="AC291">
        <f t="shared" si="67"/>
        <v>154839.53999999998</v>
      </c>
      <c r="AD291">
        <f t="shared" si="73"/>
        <v>53.929999999993015</v>
      </c>
      <c r="AE291">
        <f t="shared" si="68"/>
        <v>425</v>
      </c>
      <c r="AF291">
        <f t="shared" si="72"/>
        <v>3.4841740133332173E-4</v>
      </c>
      <c r="AG291">
        <f>AF291-(bitcoin_futures!S295/100/360)</f>
        <v>2.2875073466665504E-4</v>
      </c>
      <c r="AI291">
        <f>-'Future Returns'!Q291+Compare_IBIT_to_BTC!B290</f>
        <v>5.5419661486055555E-4</v>
      </c>
    </row>
    <row r="292" spans="1:35">
      <c r="A292" t="str">
        <f>bitcoin_futures!A296</f>
        <v>07.02.2025</v>
      </c>
      <c r="B292">
        <f>ROUND(bitcoin_futures!D296/bitcoin_futures!B296, 0)</f>
        <v>1766</v>
      </c>
      <c r="C292">
        <f t="shared" ref="C292:E311" si="75">C$275</f>
        <v>1767</v>
      </c>
      <c r="D292">
        <f t="shared" si="75"/>
        <v>100082.88</v>
      </c>
      <c r="E292">
        <f t="shared" si="75"/>
        <v>48865</v>
      </c>
      <c r="F292">
        <f>'Future Returns'!S292*F$4</f>
        <v>24321.25</v>
      </c>
      <c r="G292">
        <f t="shared" si="69"/>
        <v>-21515</v>
      </c>
      <c r="H292">
        <f t="shared" si="70"/>
        <v>1</v>
      </c>
      <c r="R292">
        <f t="shared" si="65"/>
        <v>58737.5</v>
      </c>
      <c r="T292">
        <f t="shared" si="64"/>
        <v>58737.5</v>
      </c>
      <c r="W292">
        <f>(C292-C291)*bitcoin_futures!B296</f>
        <v>0</v>
      </c>
      <c r="X292">
        <f>C292*bitcoin_futures!B296</f>
        <v>96248.49</v>
      </c>
      <c r="Y292">
        <f t="shared" si="71"/>
        <v>-1148.5499999999884</v>
      </c>
      <c r="AA292">
        <f>-'Future CF'!Q292</f>
        <v>1295</v>
      </c>
      <c r="AC292">
        <f t="shared" si="67"/>
        <v>154985.99</v>
      </c>
      <c r="AD292">
        <f t="shared" si="73"/>
        <v>146.45000000001164</v>
      </c>
      <c r="AE292">
        <f t="shared" si="68"/>
        <v>1295</v>
      </c>
      <c r="AF292">
        <f t="shared" si="72"/>
        <v>9.4581784471854972E-4</v>
      </c>
      <c r="AG292">
        <f>AF292-(bitcoin_futures!S296/100/360)</f>
        <v>8.2612340027410532E-4</v>
      </c>
      <c r="AI292">
        <f>-'Future Returns'!Q292+Compare_IBIT_to_BTC!B291</f>
        <v>1.5189518056750451E-3</v>
      </c>
    </row>
    <row r="293" spans="1:35">
      <c r="A293" t="str">
        <f>bitcoin_futures!A297</f>
        <v>10.02.2025</v>
      </c>
      <c r="B293">
        <f>ROUND(bitcoin_futures!D297/bitcoin_futures!B297, 0)</f>
        <v>1759</v>
      </c>
      <c r="C293">
        <f t="shared" si="75"/>
        <v>1767</v>
      </c>
      <c r="D293">
        <f t="shared" si="75"/>
        <v>100082.88</v>
      </c>
      <c r="E293">
        <f t="shared" si="75"/>
        <v>48865</v>
      </c>
      <c r="F293">
        <f>'Future Returns'!S293*F$4</f>
        <v>23997.5</v>
      </c>
      <c r="G293">
        <f t="shared" si="69"/>
        <v>-23205</v>
      </c>
      <c r="H293">
        <f t="shared" si="70"/>
        <v>1</v>
      </c>
      <c r="R293">
        <f t="shared" si="65"/>
        <v>57047.5</v>
      </c>
      <c r="T293">
        <f t="shared" si="64"/>
        <v>57047.5</v>
      </c>
      <c r="W293">
        <f>(C293-C292)*bitcoin_futures!B297</f>
        <v>0</v>
      </c>
      <c r="X293">
        <f>C293*bitcoin_futures!B297</f>
        <v>97856.46</v>
      </c>
      <c r="Y293">
        <f t="shared" si="71"/>
        <v>1607.9700000000012</v>
      </c>
      <c r="AA293">
        <f>-'Future CF'!Q293</f>
        <v>-1690</v>
      </c>
      <c r="AC293">
        <f t="shared" si="67"/>
        <v>154903.96000000002</v>
      </c>
      <c r="AD293">
        <f t="shared" si="73"/>
        <v>-82.029999999998836</v>
      </c>
      <c r="AE293">
        <f t="shared" si="68"/>
        <v>-1689.9999999999709</v>
      </c>
      <c r="AF293">
        <f t="shared" si="72"/>
        <v>-5.2927364595986288E-4</v>
      </c>
      <c r="AG293">
        <f>AF293-(bitcoin_futures!S297/100/360)</f>
        <v>-6.4966253484875173E-4</v>
      </c>
      <c r="AI293">
        <f>-'Future Returns'!Q293+Compare_IBIT_to_BTC!B292</f>
        <v>-8.9955671098389603E-4</v>
      </c>
    </row>
    <row r="294" spans="1:35">
      <c r="A294" t="str">
        <f>bitcoin_futures!A298</f>
        <v>11.02.2025</v>
      </c>
      <c r="B294">
        <f>ROUND(bitcoin_futures!D298/bitcoin_futures!B298, 0)</f>
        <v>1758</v>
      </c>
      <c r="C294">
        <f t="shared" si="75"/>
        <v>1767</v>
      </c>
      <c r="D294">
        <f t="shared" si="75"/>
        <v>100082.88</v>
      </c>
      <c r="E294">
        <f t="shared" si="75"/>
        <v>48865</v>
      </c>
      <c r="F294">
        <f>'Future Returns'!S294*F$4</f>
        <v>24420</v>
      </c>
      <c r="G294">
        <f t="shared" si="69"/>
        <v>-20950</v>
      </c>
      <c r="H294">
        <f t="shared" si="70"/>
        <v>1</v>
      </c>
      <c r="R294">
        <f t="shared" si="65"/>
        <v>59302.5</v>
      </c>
      <c r="T294">
        <f t="shared" si="64"/>
        <v>59302.5</v>
      </c>
      <c r="W294">
        <f>(C294-C293)*bitcoin_futures!B298</f>
        <v>0</v>
      </c>
      <c r="X294">
        <f>C294*bitcoin_futures!B298</f>
        <v>95612.37</v>
      </c>
      <c r="Y294">
        <f t="shared" si="71"/>
        <v>-2244.0900000000111</v>
      </c>
      <c r="AA294">
        <f>-'Future CF'!Q294</f>
        <v>2255</v>
      </c>
      <c r="AC294">
        <f t="shared" si="67"/>
        <v>154914.87</v>
      </c>
      <c r="AD294">
        <f t="shared" si="73"/>
        <v>10.909999999988941</v>
      </c>
      <c r="AE294">
        <f t="shared" si="68"/>
        <v>2254.9999999999854</v>
      </c>
      <c r="AF294">
        <f t="shared" si="72"/>
        <v>7.0430736567282971E-5</v>
      </c>
      <c r="AG294">
        <f>AF294-(bitcoin_futures!S298/100/360)</f>
        <v>-4.98470412104948E-5</v>
      </c>
      <c r="AI294">
        <f>-'Future Returns'!Q294+Compare_IBIT_to_BTC!B293</f>
        <v>1.5311899114710606E-4</v>
      </c>
    </row>
    <row r="295" spans="1:35">
      <c r="A295" t="str">
        <f>bitcoin_futures!A299</f>
        <v>12.02.2025</v>
      </c>
      <c r="B295">
        <f>ROUND(bitcoin_futures!D299/bitcoin_futures!B299, 0)</f>
        <v>1763</v>
      </c>
      <c r="C295">
        <f t="shared" si="75"/>
        <v>1767</v>
      </c>
      <c r="D295">
        <f t="shared" si="75"/>
        <v>100082.88</v>
      </c>
      <c r="E295">
        <f t="shared" si="75"/>
        <v>48865</v>
      </c>
      <c r="F295">
        <f>'Future Returns'!S295*F$4</f>
        <v>23856.25</v>
      </c>
      <c r="G295">
        <f t="shared" si="69"/>
        <v>-22920</v>
      </c>
      <c r="H295">
        <f t="shared" si="70"/>
        <v>1</v>
      </c>
      <c r="R295">
        <f t="shared" si="65"/>
        <v>57332.5</v>
      </c>
      <c r="T295">
        <f t="shared" si="64"/>
        <v>57332.5</v>
      </c>
      <c r="W295">
        <f>(C295-C294)*bitcoin_futures!B299</f>
        <v>0</v>
      </c>
      <c r="X295">
        <f>C295*bitcoin_futures!B299</f>
        <v>97467.72</v>
      </c>
      <c r="Y295">
        <f t="shared" si="71"/>
        <v>1855.3500000000058</v>
      </c>
      <c r="AA295">
        <f>-'Future CF'!Q295</f>
        <v>-1970</v>
      </c>
      <c r="AC295">
        <f t="shared" si="67"/>
        <v>154800.22</v>
      </c>
      <c r="AD295">
        <f t="shared" si="73"/>
        <v>-114.64999999999418</v>
      </c>
      <c r="AE295">
        <f t="shared" si="68"/>
        <v>-1970</v>
      </c>
      <c r="AF295">
        <f t="shared" si="72"/>
        <v>-7.4008389252751641E-4</v>
      </c>
      <c r="AG295">
        <f>AF295-(bitcoin_futures!S299/100/360)</f>
        <v>-8.6036167030529415E-4</v>
      </c>
      <c r="AI295">
        <f>-'Future Returns'!Q295+Compare_IBIT_to_BTC!B294</f>
        <v>-1.2395692857683251E-3</v>
      </c>
    </row>
    <row r="296" spans="1:35">
      <c r="A296" t="str">
        <f>bitcoin_futures!A300</f>
        <v>13.02.2025</v>
      </c>
      <c r="B296">
        <f>ROUND(bitcoin_futures!D300/bitcoin_futures!B300, 0)</f>
        <v>1755</v>
      </c>
      <c r="C296">
        <f t="shared" si="75"/>
        <v>1767</v>
      </c>
      <c r="D296">
        <f t="shared" si="75"/>
        <v>100082.88</v>
      </c>
      <c r="E296">
        <f t="shared" si="75"/>
        <v>48865</v>
      </c>
      <c r="F296">
        <f>'Future Returns'!S296*F$4</f>
        <v>24348.75</v>
      </c>
      <c r="G296">
        <f t="shared" si="69"/>
        <v>-22035</v>
      </c>
      <c r="H296">
        <f t="shared" si="70"/>
        <v>1</v>
      </c>
      <c r="R296">
        <f t="shared" si="65"/>
        <v>58217.5</v>
      </c>
      <c r="T296">
        <f t="shared" si="64"/>
        <v>58217.5</v>
      </c>
      <c r="W296">
        <f>(C296-C295)*bitcoin_futures!B300</f>
        <v>0</v>
      </c>
      <c r="X296">
        <f>C296*bitcoin_futures!B300</f>
        <v>96725.58</v>
      </c>
      <c r="Y296">
        <f t="shared" si="71"/>
        <v>-742.13999999999942</v>
      </c>
      <c r="AA296">
        <f>-'Future CF'!Q296</f>
        <v>885</v>
      </c>
      <c r="AC296">
        <f t="shared" si="67"/>
        <v>154943.08000000002</v>
      </c>
      <c r="AD296">
        <f t="shared" si="73"/>
        <v>142.86000000000058</v>
      </c>
      <c r="AE296">
        <f t="shared" si="68"/>
        <v>885.00000000001455</v>
      </c>
      <c r="AF296">
        <f t="shared" si="72"/>
        <v>9.228669054863138E-4</v>
      </c>
      <c r="AG296">
        <f>AF296-(bitcoin_futures!S300/100/360)</f>
        <v>8.0264468326409161E-4</v>
      </c>
      <c r="AI296">
        <f>-'Future Returns'!Q296+Compare_IBIT_to_BTC!B295</f>
        <v>1.4724955653140906E-3</v>
      </c>
    </row>
    <row r="297" spans="1:35" s="5" customFormat="1">
      <c r="A297" s="5" t="str">
        <f>bitcoin_futures!A301</f>
        <v>14.02.2025</v>
      </c>
      <c r="B297" s="5">
        <f>ROUND(bitcoin_futures!D301/bitcoin_futures!B301, 0)</f>
        <v>1769</v>
      </c>
      <c r="C297" s="5">
        <f>B297</f>
        <v>1769</v>
      </c>
      <c r="D297" s="5">
        <f t="shared" si="75"/>
        <v>100082.88</v>
      </c>
      <c r="E297" s="5">
        <f t="shared" si="75"/>
        <v>48865</v>
      </c>
      <c r="F297" s="5">
        <f>'Future Returns'!S297*F$4</f>
        <v>24127.5</v>
      </c>
      <c r="G297">
        <f t="shared" si="69"/>
        <v>-23080</v>
      </c>
      <c r="H297">
        <f t="shared" si="70"/>
        <v>1</v>
      </c>
      <c r="R297">
        <f>R296+AA297</f>
        <v>57172.5</v>
      </c>
      <c r="T297">
        <f t="shared" si="64"/>
        <v>57172.5</v>
      </c>
      <c r="W297">
        <f>(C297-C296)*bitcoin_futures!B301</f>
        <v>110.66</v>
      </c>
      <c r="X297" s="5">
        <f>C297*bitcoin_futures!B301</f>
        <v>97878.77</v>
      </c>
      <c r="Y297" s="5">
        <f t="shared" si="71"/>
        <v>1042.5300000000022</v>
      </c>
      <c r="AA297" s="5">
        <f>-'Future CF'!Q297</f>
        <v>-1045</v>
      </c>
      <c r="AC297">
        <f t="shared" si="67"/>
        <v>155051.27000000002</v>
      </c>
      <c r="AD297" s="5">
        <f t="shared" si="73"/>
        <v>-2.4699999999977535</v>
      </c>
      <c r="AE297" s="5">
        <f t="shared" si="68"/>
        <v>-934.33999999999992</v>
      </c>
      <c r="AF297">
        <f t="shared" si="72"/>
        <v>-1.5941337941634781E-5</v>
      </c>
      <c r="AG297" s="5">
        <f>AF297-(bitcoin_futures!S301/100/360)</f>
        <v>-1.3610800460830142E-4</v>
      </c>
      <c r="AI297">
        <f>-'Future Returns'!Q297+Compare_IBIT_to_BTC!B296</f>
        <v>-4.9669149329191822E-5</v>
      </c>
    </row>
    <row r="298" spans="1:35">
      <c r="A298" t="str">
        <f>bitcoin_futures!A302</f>
        <v>17.02.2025</v>
      </c>
      <c r="B298">
        <f>ROUND(bitcoin_futures!D302/bitcoin_futures!B302, 0)</f>
        <v>1732</v>
      </c>
      <c r="C298">
        <f t="shared" si="75"/>
        <v>1767</v>
      </c>
      <c r="D298">
        <f t="shared" si="75"/>
        <v>100082.88</v>
      </c>
      <c r="E298">
        <f t="shared" si="75"/>
        <v>48865</v>
      </c>
      <c r="F298">
        <f>'Future Returns'!S298*F$4</f>
        <v>24590</v>
      </c>
      <c r="G298">
        <f t="shared" si="69"/>
        <v>-23080</v>
      </c>
      <c r="H298">
        <f t="shared" si="70"/>
        <v>1</v>
      </c>
      <c r="R298">
        <f t="shared" si="65"/>
        <v>57172.5</v>
      </c>
      <c r="T298">
        <f t="shared" si="64"/>
        <v>57172.5</v>
      </c>
      <c r="W298">
        <v>0</v>
      </c>
      <c r="X298">
        <f>C298*bitcoin_futures!B302</f>
        <v>97768.11</v>
      </c>
      <c r="Y298">
        <f t="shared" si="71"/>
        <v>-110.66000000000349</v>
      </c>
      <c r="AA298">
        <f>-'Future CF'!Q298</f>
        <v>0</v>
      </c>
      <c r="AC298">
        <f t="shared" si="67"/>
        <v>154940.60999999999</v>
      </c>
      <c r="AD298">
        <f t="shared" si="73"/>
        <v>-110.66000000000349</v>
      </c>
      <c r="AE298">
        <f t="shared" si="68"/>
        <v>-2.9103830456733704E-11</v>
      </c>
      <c r="AF298">
        <f t="shared" si="72"/>
        <v>-7.1369941052403809E-4</v>
      </c>
      <c r="AG298">
        <f>AF298-(bitcoin_futures!S302/100/360)</f>
        <v>-8.3386607719070473E-4</v>
      </c>
      <c r="AI298">
        <f>-'Future Returns'!Q298+Compare_IBIT_to_BTC!B297</f>
        <v>0</v>
      </c>
    </row>
    <row r="299" spans="1:35">
      <c r="A299" t="str">
        <f>bitcoin_futures!A303</f>
        <v>18.02.2025</v>
      </c>
      <c r="B299">
        <f>ROUND(bitcoin_futures!D303/bitcoin_futures!B303, 0)</f>
        <v>1758</v>
      </c>
      <c r="C299">
        <f t="shared" si="75"/>
        <v>1767</v>
      </c>
      <c r="D299">
        <f t="shared" si="75"/>
        <v>100082.88</v>
      </c>
      <c r="E299">
        <f t="shared" si="75"/>
        <v>48865</v>
      </c>
      <c r="F299">
        <f>'Future Returns'!S299*F$4</f>
        <v>24590</v>
      </c>
      <c r="G299">
        <f t="shared" si="69"/>
        <v>-19470</v>
      </c>
      <c r="H299">
        <f t="shared" si="70"/>
        <v>1</v>
      </c>
      <c r="R299">
        <f t="shared" si="65"/>
        <v>60782.5</v>
      </c>
      <c r="T299">
        <f t="shared" si="64"/>
        <v>60782.5</v>
      </c>
      <c r="W299">
        <f>(C299-C298)*bitcoin_futures!B303</f>
        <v>0</v>
      </c>
      <c r="X299">
        <f>C299*bitcoin_futures!B303</f>
        <v>94552.17</v>
      </c>
      <c r="Y299">
        <f t="shared" si="71"/>
        <v>-3215.9400000000023</v>
      </c>
      <c r="AA299">
        <f>-'Future CF'!Q299</f>
        <v>3610</v>
      </c>
      <c r="AC299">
        <f t="shared" si="67"/>
        <v>155334.66999999998</v>
      </c>
      <c r="AD299">
        <f t="shared" si="73"/>
        <v>394.05999999999767</v>
      </c>
      <c r="AE299">
        <f t="shared" si="68"/>
        <v>3610</v>
      </c>
      <c r="AF299">
        <f t="shared" si="72"/>
        <v>2.5432970736335536E-3</v>
      </c>
      <c r="AG299">
        <f>AF299-(bitcoin_futures!S303/100/360)</f>
        <v>2.4230192958557759E-3</v>
      </c>
      <c r="AI299">
        <f>-'Future Returns'!Q299+Compare_IBIT_to_BTC!B298</f>
        <v>3.8083635419910444E-3</v>
      </c>
    </row>
    <row r="300" spans="1:35">
      <c r="A300" t="str">
        <f>bitcoin_futures!A304</f>
        <v>19.02.2025</v>
      </c>
      <c r="B300">
        <f>ROUND(bitcoin_futures!D304/bitcoin_futures!B304, 0)</f>
        <v>1763</v>
      </c>
      <c r="C300">
        <f t="shared" si="75"/>
        <v>1767</v>
      </c>
      <c r="D300">
        <f t="shared" si="75"/>
        <v>100082.88</v>
      </c>
      <c r="E300">
        <f t="shared" si="75"/>
        <v>48865</v>
      </c>
      <c r="F300">
        <f>'Future Returns'!S300*F$4</f>
        <v>23687.5</v>
      </c>
      <c r="G300">
        <f t="shared" si="69"/>
        <v>-21730</v>
      </c>
      <c r="H300">
        <f t="shared" si="70"/>
        <v>1</v>
      </c>
      <c r="R300">
        <f t="shared" si="65"/>
        <v>58522.5</v>
      </c>
      <c r="T300">
        <f t="shared" si="64"/>
        <v>58522.5</v>
      </c>
      <c r="W300">
        <f>(C300-C299)*bitcoin_futures!B304</f>
        <v>0</v>
      </c>
      <c r="X300">
        <f>C300*bitcoin_futures!B304</f>
        <v>96566.55</v>
      </c>
      <c r="Y300">
        <f t="shared" si="71"/>
        <v>2014.3800000000047</v>
      </c>
      <c r="AA300">
        <f>-'Future CF'!Q300</f>
        <v>-2260</v>
      </c>
      <c r="AC300">
        <f t="shared" si="67"/>
        <v>155089.04999999999</v>
      </c>
      <c r="AD300">
        <f t="shared" si="73"/>
        <v>-245.61999999999534</v>
      </c>
      <c r="AE300">
        <f t="shared" si="68"/>
        <v>-2260</v>
      </c>
      <c r="AF300">
        <f t="shared" si="72"/>
        <v>-1.5812310284625793E-3</v>
      </c>
      <c r="AG300">
        <f>AF300-(bitcoin_futures!S304/100/360)</f>
        <v>-1.7013421395736905E-3</v>
      </c>
      <c r="AI300">
        <f>-'Future Returns'!Q300+Compare_IBIT_to_BTC!B299</f>
        <v>-2.5478136653864294E-3</v>
      </c>
    </row>
    <row r="301" spans="1:35">
      <c r="A301" t="str">
        <f>bitcoin_futures!A305</f>
        <v>20.02.2025</v>
      </c>
      <c r="B301">
        <f>ROUND(bitcoin_futures!D305/bitcoin_futures!B305, 0)</f>
        <v>1759</v>
      </c>
      <c r="C301">
        <f t="shared" si="75"/>
        <v>1767</v>
      </c>
      <c r="D301">
        <f t="shared" si="75"/>
        <v>100082.88</v>
      </c>
      <c r="E301">
        <f t="shared" si="75"/>
        <v>48865</v>
      </c>
      <c r="F301">
        <f>'Future Returns'!S301*F$4</f>
        <v>24252.5</v>
      </c>
      <c r="G301">
        <f t="shared" si="69"/>
        <v>-24145</v>
      </c>
      <c r="H301">
        <f t="shared" si="70"/>
        <v>1</v>
      </c>
      <c r="R301">
        <f t="shared" si="65"/>
        <v>56107.5</v>
      </c>
      <c r="T301">
        <f t="shared" si="64"/>
        <v>56107.5</v>
      </c>
      <c r="W301">
        <f>(C301-C300)*bitcoin_futures!B305</f>
        <v>0</v>
      </c>
      <c r="X301">
        <f>C301*bitcoin_futures!B305</f>
        <v>99022.68</v>
      </c>
      <c r="Y301">
        <f t="shared" si="71"/>
        <v>2456.1299999999901</v>
      </c>
      <c r="AA301">
        <f>-'Future CF'!Q301</f>
        <v>-2415</v>
      </c>
      <c r="AC301">
        <f t="shared" si="67"/>
        <v>155130.18</v>
      </c>
      <c r="AD301">
        <f t="shared" si="73"/>
        <v>41.129999999990105</v>
      </c>
      <c r="AE301">
        <f t="shared" si="68"/>
        <v>-2414.9999999999854</v>
      </c>
      <c r="AF301">
        <f t="shared" si="72"/>
        <v>2.6520247560991644E-4</v>
      </c>
      <c r="AG301">
        <f>AF301-(bitcoin_futures!S305/100/360)</f>
        <v>1.4523025338769423E-4</v>
      </c>
      <c r="AI301">
        <f>-'Future Returns'!Q301+Compare_IBIT_to_BTC!B300</f>
        <v>5.4024292493781018E-4</v>
      </c>
    </row>
    <row r="302" spans="1:35">
      <c r="A302" t="str">
        <f>bitcoin_futures!A306</f>
        <v>21.02.2025</v>
      </c>
      <c r="B302">
        <f>ROUND(bitcoin_futures!D306/bitcoin_futures!B306, 0)</f>
        <v>1765</v>
      </c>
      <c r="C302">
        <f t="shared" si="75"/>
        <v>1767</v>
      </c>
      <c r="D302">
        <f t="shared" si="75"/>
        <v>100082.88</v>
      </c>
      <c r="E302">
        <f t="shared" si="75"/>
        <v>48865</v>
      </c>
      <c r="F302">
        <f>'Future Returns'!S302*F$4</f>
        <v>24856.25</v>
      </c>
      <c r="G302">
        <f t="shared" si="69"/>
        <v>-20015</v>
      </c>
      <c r="H302">
        <f t="shared" si="70"/>
        <v>1</v>
      </c>
      <c r="R302">
        <f t="shared" si="65"/>
        <v>60237.5</v>
      </c>
      <c r="T302">
        <f t="shared" si="64"/>
        <v>60237.5</v>
      </c>
      <c r="W302">
        <f>(C302-C301)*bitcoin_futures!B306</f>
        <v>0</v>
      </c>
      <c r="X302">
        <f>C302*bitcoin_futures!B306</f>
        <v>95276.64</v>
      </c>
      <c r="Y302">
        <f t="shared" si="71"/>
        <v>-3746.0399999999936</v>
      </c>
      <c r="AA302">
        <f>-'Future CF'!Q302</f>
        <v>4130</v>
      </c>
      <c r="AC302">
        <f t="shared" si="67"/>
        <v>155514.14000000001</v>
      </c>
      <c r="AD302">
        <f t="shared" si="73"/>
        <v>383.9600000000064</v>
      </c>
      <c r="AE302">
        <f t="shared" si="68"/>
        <v>4130.0000000000146</v>
      </c>
      <c r="AF302">
        <f t="shared" si="72"/>
        <v>2.4750825403542136E-3</v>
      </c>
      <c r="AG302">
        <f>AF302-(bitcoin_futures!S306/100/360)</f>
        <v>2.3552492070208803E-3</v>
      </c>
      <c r="AI302">
        <f>-'Future Returns'!Q302+Compare_IBIT_to_BTC!B301</f>
        <v>3.7087270362759009E-3</v>
      </c>
    </row>
    <row r="303" spans="1:35">
      <c r="A303" t="str">
        <f>bitcoin_futures!A307</f>
        <v>24.02.2025</v>
      </c>
      <c r="B303">
        <f>ROUND(bitcoin_futures!D307/bitcoin_futures!B307, 0)</f>
        <v>1765</v>
      </c>
      <c r="C303">
        <f t="shared" si="75"/>
        <v>1767</v>
      </c>
      <c r="D303">
        <f t="shared" si="75"/>
        <v>100082.88</v>
      </c>
      <c r="E303">
        <f t="shared" si="75"/>
        <v>48865</v>
      </c>
      <c r="F303">
        <f>'Future Returns'!S303*F$4</f>
        <v>23823.75</v>
      </c>
      <c r="G303">
        <f t="shared" si="69"/>
        <v>-19250</v>
      </c>
      <c r="H303">
        <f t="shared" si="70"/>
        <v>1</v>
      </c>
      <c r="R303">
        <f t="shared" si="65"/>
        <v>61002.5</v>
      </c>
      <c r="T303">
        <f t="shared" si="64"/>
        <v>61002.5</v>
      </c>
      <c r="W303">
        <f>(C303-C302)*bitcoin_futures!B307</f>
        <v>0</v>
      </c>
      <c r="X303">
        <f>C303*bitcoin_futures!B307</f>
        <v>94375.47</v>
      </c>
      <c r="Y303">
        <f t="shared" si="71"/>
        <v>-901.16999999999825</v>
      </c>
      <c r="AA303">
        <f>-'Future CF'!Q303</f>
        <v>765</v>
      </c>
      <c r="AC303">
        <f t="shared" si="67"/>
        <v>155377.97</v>
      </c>
      <c r="AD303">
        <f t="shared" si="73"/>
        <v>-136.16999999999825</v>
      </c>
      <c r="AE303">
        <f t="shared" si="68"/>
        <v>764.99999999998545</v>
      </c>
      <c r="AF303">
        <f t="shared" si="72"/>
        <v>-8.756116967884608E-4</v>
      </c>
      <c r="AG303">
        <f>AF303-(bitcoin_futures!S307/100/360)</f>
        <v>-9.954172523440163E-4</v>
      </c>
      <c r="AI303">
        <f>-'Future Returns'!Q303+Compare_IBIT_to_BTC!B302</f>
        <v>-1.4307535261035582E-3</v>
      </c>
    </row>
    <row r="304" spans="1:35">
      <c r="A304" t="str">
        <f>bitcoin_futures!A308</f>
        <v>25.02.2025</v>
      </c>
      <c r="B304">
        <f>ROUND(bitcoin_futures!D308/bitcoin_futures!B308, 0)</f>
        <v>1762</v>
      </c>
      <c r="C304">
        <f t="shared" si="75"/>
        <v>1767</v>
      </c>
      <c r="D304">
        <f t="shared" si="75"/>
        <v>100082.88</v>
      </c>
      <c r="E304">
        <f t="shared" si="75"/>
        <v>48865</v>
      </c>
      <c r="F304">
        <f>'Future Returns'!S304*F$4</f>
        <v>23632.5</v>
      </c>
      <c r="G304">
        <f t="shared" si="69"/>
        <v>-13185</v>
      </c>
      <c r="H304">
        <f t="shared" si="70"/>
        <v>1</v>
      </c>
      <c r="R304">
        <f t="shared" si="65"/>
        <v>67067.5</v>
      </c>
      <c r="T304">
        <f t="shared" si="64"/>
        <v>67067.5</v>
      </c>
      <c r="W304">
        <f>(C304-C303)*bitcoin_futures!B308</f>
        <v>0</v>
      </c>
      <c r="X304">
        <f>C304*bitcoin_futures!B308</f>
        <v>88403.01</v>
      </c>
      <c r="Y304">
        <f t="shared" si="71"/>
        <v>-5972.4600000000064</v>
      </c>
      <c r="AA304">
        <f>-'Future CF'!Q304</f>
        <v>6065</v>
      </c>
      <c r="AC304">
        <f t="shared" si="67"/>
        <v>155470.51</v>
      </c>
      <c r="AD304">
        <f t="shared" si="73"/>
        <v>92.539999999993597</v>
      </c>
      <c r="AE304">
        <f t="shared" si="68"/>
        <v>6065.0000000000146</v>
      </c>
      <c r="AF304">
        <f t="shared" si="72"/>
        <v>5.9557992680682849E-4</v>
      </c>
      <c r="AG304">
        <f>AF304-(bitcoin_futures!S308/100/360)</f>
        <v>4.7641326014016182E-4</v>
      </c>
      <c r="AI304">
        <f>-'Future Returns'!Q304+Compare_IBIT_to_BTC!B303</f>
        <v>8.7549686836446705E-4</v>
      </c>
    </row>
    <row r="305" spans="1:35">
      <c r="A305" t="str">
        <f>bitcoin_futures!A309</f>
        <v>26.02.2025</v>
      </c>
      <c r="B305">
        <f>ROUND(bitcoin_futures!D309/bitcoin_futures!B309, 0)</f>
        <v>1743</v>
      </c>
      <c r="C305">
        <f t="shared" si="75"/>
        <v>1767</v>
      </c>
      <c r="D305">
        <f t="shared" si="75"/>
        <v>100082.88</v>
      </c>
      <c r="E305">
        <f t="shared" si="75"/>
        <v>48865</v>
      </c>
      <c r="F305">
        <f>'Future Returns'!S305*F$4</f>
        <v>22116.25</v>
      </c>
      <c r="G305">
        <f t="shared" si="69"/>
        <v>-9505</v>
      </c>
      <c r="H305">
        <f t="shared" si="70"/>
        <v>1</v>
      </c>
      <c r="R305">
        <f t="shared" si="65"/>
        <v>70747.5</v>
      </c>
      <c r="T305">
        <f t="shared" si="64"/>
        <v>70747.5</v>
      </c>
      <c r="W305">
        <f>(C305-C304)*bitcoin_futures!B309</f>
        <v>0</v>
      </c>
      <c r="X305">
        <f>C305*bitcoin_futures!B309</f>
        <v>84745.32</v>
      </c>
      <c r="Y305">
        <f t="shared" si="71"/>
        <v>-3657.6899999999878</v>
      </c>
      <c r="AA305">
        <f>-'Future CF'!Q305</f>
        <v>3680</v>
      </c>
      <c r="AC305">
        <f t="shared" si="67"/>
        <v>155492.82</v>
      </c>
      <c r="AD305">
        <f t="shared" si="73"/>
        <v>22.310000000012224</v>
      </c>
      <c r="AE305">
        <f t="shared" si="68"/>
        <v>3679.9999999999854</v>
      </c>
      <c r="AF305">
        <f t="shared" si="72"/>
        <v>1.4349988303255854E-4</v>
      </c>
      <c r="AG305">
        <f>AF305-(bitcoin_futures!S309/100/360)</f>
        <v>2.4249883032558523E-5</v>
      </c>
      <c r="AI305">
        <f>-'Future Returns'!Q305+Compare_IBIT_to_BTC!B304</f>
        <v>2.2319734254512558E-4</v>
      </c>
    </row>
    <row r="306" spans="1:35">
      <c r="A306" t="str">
        <f>bitcoin_futures!A310</f>
        <v>27.02.2025</v>
      </c>
      <c r="B306">
        <f>ROUND(bitcoin_futures!D310/bitcoin_futures!B310, 0)</f>
        <v>1756</v>
      </c>
      <c r="C306">
        <f t="shared" si="75"/>
        <v>1767</v>
      </c>
      <c r="D306">
        <f t="shared" si="75"/>
        <v>100082.88</v>
      </c>
      <c r="E306">
        <f t="shared" si="75"/>
        <v>48865</v>
      </c>
      <c r="F306">
        <f>'Future Returns'!S306*F$4</f>
        <v>21196.25</v>
      </c>
      <c r="G306">
        <f t="shared" si="69"/>
        <v>-8545</v>
      </c>
      <c r="H306">
        <f t="shared" si="70"/>
        <v>1</v>
      </c>
      <c r="R306">
        <f t="shared" si="65"/>
        <v>71707.5</v>
      </c>
      <c r="T306">
        <f t="shared" si="64"/>
        <v>71707.5</v>
      </c>
      <c r="W306">
        <f>(C306-C305)*bitcoin_futures!B310</f>
        <v>0</v>
      </c>
      <c r="X306">
        <f>C306*bitcoin_futures!B310</f>
        <v>83667.45</v>
      </c>
      <c r="Y306">
        <f t="shared" si="71"/>
        <v>-1077.8700000000099</v>
      </c>
      <c r="AA306">
        <f>-'Future CF'!Q306</f>
        <v>960</v>
      </c>
      <c r="AC306">
        <f t="shared" si="67"/>
        <v>155374.95000000001</v>
      </c>
      <c r="AD306">
        <f t="shared" si="73"/>
        <v>-117.8700000000099</v>
      </c>
      <c r="AE306">
        <f t="shared" si="68"/>
        <v>960.00000000001455</v>
      </c>
      <c r="AF306">
        <f t="shared" si="72"/>
        <v>-7.5804143239546296E-4</v>
      </c>
      <c r="AG306">
        <f>AF306-(bitcoin_futures!S310/100/360)</f>
        <v>-8.7776365461768519E-4</v>
      </c>
      <c r="AI306">
        <f>-'Future Returns'!Q306+Compare_IBIT_to_BTC!B305</f>
        <v>-1.3961748804548566E-3</v>
      </c>
    </row>
    <row r="307" spans="1:35">
      <c r="A307" t="str">
        <f>bitcoin_futures!A311</f>
        <v>28.02.2025</v>
      </c>
      <c r="B307">
        <f>ROUND(bitcoin_futures!D311/bitcoin_futures!B311, 0)</f>
        <v>1754</v>
      </c>
      <c r="C307">
        <f t="shared" si="75"/>
        <v>1767</v>
      </c>
      <c r="D307">
        <f t="shared" si="75"/>
        <v>100082.88</v>
      </c>
      <c r="E307">
        <f t="shared" si="75"/>
        <v>48865</v>
      </c>
      <c r="F307">
        <f>'Future Returns'!S307*F$4</f>
        <v>20956.25</v>
      </c>
      <c r="G307">
        <f t="shared" si="69"/>
        <v>-9370</v>
      </c>
      <c r="H307">
        <f t="shared" si="70"/>
        <v>1</v>
      </c>
      <c r="R307">
        <f t="shared" si="65"/>
        <v>70882.5</v>
      </c>
      <c r="T307">
        <f t="shared" si="64"/>
        <v>70882.5</v>
      </c>
      <c r="W307">
        <f>(C307-C306)*bitcoin_futures!B311</f>
        <v>0</v>
      </c>
      <c r="X307">
        <f>C307*bitcoin_futures!B311</f>
        <v>84639.3</v>
      </c>
      <c r="Y307">
        <f t="shared" si="71"/>
        <v>971.85000000000582</v>
      </c>
      <c r="AA307">
        <f>-'Future CF'!Q307</f>
        <v>-825</v>
      </c>
      <c r="AC307">
        <f t="shared" si="67"/>
        <v>155521.79999999999</v>
      </c>
      <c r="AD307">
        <f t="shared" si="73"/>
        <v>146.85000000000582</v>
      </c>
      <c r="AE307">
        <f t="shared" si="68"/>
        <v>-825.0000000000291</v>
      </c>
      <c r="AF307">
        <f t="shared" si="72"/>
        <v>9.4513304750866087E-4</v>
      </c>
      <c r="AG307">
        <f>AF307-(bitcoin_futures!S311/100/360)</f>
        <v>8.2563304750866084E-4</v>
      </c>
      <c r="AI307">
        <f>-'Future Returns'!Q307+Compare_IBIT_to_BTC!B306</f>
        <v>1.7736957022206189E-3</v>
      </c>
    </row>
    <row r="308" spans="1:35">
      <c r="A308" t="str">
        <f>bitcoin_futures!A312</f>
        <v>03.03.2025</v>
      </c>
      <c r="B308">
        <f>ROUND(bitcoin_futures!D312/bitcoin_futures!B312, 0)</f>
        <v>1753</v>
      </c>
      <c r="C308">
        <f t="shared" si="75"/>
        <v>1767</v>
      </c>
      <c r="D308">
        <f t="shared" si="75"/>
        <v>100082.88</v>
      </c>
      <c r="E308">
        <f t="shared" si="75"/>
        <v>48865</v>
      </c>
      <c r="F308">
        <f>'Future Returns'!S308*F$4</f>
        <v>21162.5</v>
      </c>
      <c r="G308">
        <f t="shared" si="69"/>
        <v>-11035</v>
      </c>
      <c r="H308">
        <f t="shared" si="70"/>
        <v>1</v>
      </c>
      <c r="R308">
        <f t="shared" si="65"/>
        <v>69217.5</v>
      </c>
      <c r="T308">
        <f t="shared" si="64"/>
        <v>69217.5</v>
      </c>
      <c r="W308">
        <f>(C308-C307)*bitcoin_futures!B312</f>
        <v>0</v>
      </c>
      <c r="X308">
        <f>C308*bitcoin_futures!B312</f>
        <v>86406.3</v>
      </c>
      <c r="Y308">
        <f t="shared" si="71"/>
        <v>1767</v>
      </c>
      <c r="AA308">
        <f>-'Future CF'!Q308</f>
        <v>-1665</v>
      </c>
      <c r="AC308">
        <f t="shared" si="67"/>
        <v>155623.79999999999</v>
      </c>
      <c r="AD308">
        <f t="shared" si="73"/>
        <v>102</v>
      </c>
      <c r="AE308">
        <f t="shared" si="68"/>
        <v>-1665</v>
      </c>
      <c r="AF308">
        <f t="shared" si="72"/>
        <v>6.5585660659791753E-4</v>
      </c>
      <c r="AG308">
        <f>AF308-(bitcoin_futures!S312/100/360)</f>
        <v>5.3593993993125092E-4</v>
      </c>
      <c r="AI308">
        <f>-'Future Returns'!Q308+Compare_IBIT_to_BTC!B307</f>
        <v>1.2076004967032372E-3</v>
      </c>
    </row>
    <row r="309" spans="1:35">
      <c r="A309" t="str">
        <f>bitcoin_futures!A313</f>
        <v>04.03.2025</v>
      </c>
      <c r="B309">
        <f>ROUND(bitcoin_futures!D313/bitcoin_futures!B313, 0)</f>
        <v>1783</v>
      </c>
      <c r="C309">
        <f t="shared" si="75"/>
        <v>1767</v>
      </c>
      <c r="D309">
        <f t="shared" si="75"/>
        <v>100082.88</v>
      </c>
      <c r="E309">
        <f t="shared" si="75"/>
        <v>48865</v>
      </c>
      <c r="F309">
        <f>'Future Returns'!S309*F$4</f>
        <v>21578.75</v>
      </c>
      <c r="G309">
        <f t="shared" si="69"/>
        <v>-12050</v>
      </c>
      <c r="H309">
        <f t="shared" si="70"/>
        <v>1</v>
      </c>
      <c r="R309">
        <f t="shared" si="65"/>
        <v>68202.5</v>
      </c>
      <c r="T309">
        <f t="shared" si="64"/>
        <v>68202.5</v>
      </c>
      <c r="W309">
        <f>(C309-C308)*bitcoin_futures!B313</f>
        <v>0</v>
      </c>
      <c r="X309">
        <f>C309*bitcoin_futures!B313</f>
        <v>87272.13</v>
      </c>
      <c r="Y309">
        <f t="shared" si="71"/>
        <v>865.83000000000175</v>
      </c>
      <c r="AA309">
        <f>-'Future CF'!Q309</f>
        <v>-1015</v>
      </c>
      <c r="AC309">
        <f t="shared" si="67"/>
        <v>155474.63</v>
      </c>
      <c r="AD309">
        <f t="shared" si="73"/>
        <v>-149.16999999999825</v>
      </c>
      <c r="AE309">
        <f t="shared" si="68"/>
        <v>-1014.9999999999854</v>
      </c>
      <c r="AF309">
        <f t="shared" si="72"/>
        <v>-9.5852947942408719E-4</v>
      </c>
      <c r="AG309">
        <f>AF309-(bitcoin_futures!S313/100/360)</f>
        <v>-1.0786128127574205E-3</v>
      </c>
      <c r="AI309">
        <f>-'Future Returns'!Q309+Compare_IBIT_to_BTC!B308</f>
        <v>-1.7388039978643473E-3</v>
      </c>
    </row>
    <row r="310" spans="1:35">
      <c r="A310" t="str">
        <f>bitcoin_futures!A314</f>
        <v>05.03.2025</v>
      </c>
      <c r="B310">
        <f>ROUND(bitcoin_futures!D314/bitcoin_futures!B314, 0)</f>
        <v>1752</v>
      </c>
      <c r="C310">
        <f t="shared" si="75"/>
        <v>1767</v>
      </c>
      <c r="D310">
        <f t="shared" si="75"/>
        <v>100082.88</v>
      </c>
      <c r="E310">
        <f t="shared" si="75"/>
        <v>48865</v>
      </c>
      <c r="F310">
        <f>'Future Returns'!S310*F$4</f>
        <v>21832.5</v>
      </c>
      <c r="G310">
        <f t="shared" si="69"/>
        <v>-15655</v>
      </c>
      <c r="H310">
        <f t="shared" si="70"/>
        <v>1</v>
      </c>
      <c r="R310">
        <f t="shared" si="65"/>
        <v>64597.5</v>
      </c>
      <c r="T310">
        <f t="shared" si="64"/>
        <v>64597.5</v>
      </c>
      <c r="W310">
        <f>(C310-C309)*bitcoin_futures!B314</f>
        <v>0</v>
      </c>
      <c r="X310">
        <f>C310*bitcoin_futures!B314</f>
        <v>90894.48</v>
      </c>
      <c r="Y310">
        <f t="shared" si="71"/>
        <v>3622.3499999999913</v>
      </c>
      <c r="AA310">
        <f>-'Future CF'!Q310</f>
        <v>-3605</v>
      </c>
      <c r="AC310">
        <f t="shared" si="67"/>
        <v>155491.97999999998</v>
      </c>
      <c r="AD310">
        <f t="shared" si="73"/>
        <v>17.349999999991269</v>
      </c>
      <c r="AE310">
        <f t="shared" si="68"/>
        <v>-3605.0000000000146</v>
      </c>
      <c r="AF310">
        <f t="shared" si="72"/>
        <v>1.1159376934996577E-4</v>
      </c>
      <c r="AG310">
        <f>AF310-(bitcoin_futures!S314/100/360)</f>
        <v>-8.1284528722564472E-6</v>
      </c>
      <c r="AI310">
        <f>-'Future Returns'!Q310+Compare_IBIT_to_BTC!B309</f>
        <v>2.2617627486336278E-4</v>
      </c>
    </row>
    <row r="311" spans="1:35">
      <c r="A311" t="str">
        <f>bitcoin_futures!A315</f>
        <v>06.03.2025</v>
      </c>
      <c r="B311">
        <f>ROUND(bitcoin_futures!D315/bitcoin_futures!B315, 0)</f>
        <v>1757</v>
      </c>
      <c r="C311">
        <f t="shared" si="75"/>
        <v>1767</v>
      </c>
      <c r="D311">
        <f t="shared" si="75"/>
        <v>100082.88</v>
      </c>
      <c r="E311">
        <f t="shared" si="75"/>
        <v>48865</v>
      </c>
      <c r="F311">
        <f>'Future Returns'!S311*F$4</f>
        <v>22733.75</v>
      </c>
      <c r="G311">
        <f t="shared" si="69"/>
        <v>-14180</v>
      </c>
      <c r="H311">
        <f t="shared" si="70"/>
        <v>1</v>
      </c>
      <c r="R311">
        <f>R310+AA311</f>
        <v>66072.5</v>
      </c>
      <c r="T311">
        <f t="shared" si="64"/>
        <v>66072.5</v>
      </c>
      <c r="W311">
        <f>(C311-C310)*bitcoin_futures!B315</f>
        <v>0</v>
      </c>
      <c r="X311">
        <f>C311*bitcoin_futures!B315</f>
        <v>89480.88</v>
      </c>
      <c r="Y311">
        <f t="shared" si="71"/>
        <v>-1413.5999999999913</v>
      </c>
      <c r="AA311">
        <f>-'Future CF'!Q311</f>
        <v>1475</v>
      </c>
      <c r="AC311">
        <f t="shared" si="67"/>
        <v>155553.38</v>
      </c>
      <c r="AD311">
        <f t="shared" si="73"/>
        <v>61.400000000008731</v>
      </c>
      <c r="AE311">
        <f>AC311-AC310-Y311</f>
        <v>1475.0000000000146</v>
      </c>
      <c r="AF311">
        <f t="shared" si="72"/>
        <v>3.9487567140124356E-4</v>
      </c>
      <c r="AG311">
        <f>AF311-(bitcoin_futures!S315/100/360)</f>
        <v>2.7529233806791026E-4</v>
      </c>
      <c r="AI311">
        <f>-'Future Returns'!Q311+Compare_IBIT_to_BTC!B310</f>
        <v>6.6827765906317914E-4</v>
      </c>
    </row>
    <row r="313" spans="1:35">
      <c r="AF313" t="s">
        <v>345</v>
      </c>
    </row>
    <row r="314" spans="1:35">
      <c r="AA314" t="s">
        <v>346</v>
      </c>
      <c r="AC314">
        <f>AVERAGE(AD14:AD311)</f>
        <v>28.249899328859069</v>
      </c>
      <c r="AE314">
        <f>AVERAGE(AF14:AF311)</f>
        <v>2.3583169012902398E-4</v>
      </c>
      <c r="AF314" s="7">
        <f>AE314-2/10000</f>
        <v>3.5831690129023972E-5</v>
      </c>
    </row>
    <row r="315" spans="1:35">
      <c r="AA315" t="s">
        <v>347</v>
      </c>
      <c r="AC315">
        <f>_xlfn.STDEV.S(AD14:AD311)</f>
        <v>229.57337969584572</v>
      </c>
      <c r="AE315">
        <f>_xlfn.STDEV.S(AF14:AF311)</f>
        <v>1.7470572482851156E-3</v>
      </c>
    </row>
    <row r="316" spans="1:35">
      <c r="AA316" t="s">
        <v>348</v>
      </c>
      <c r="AC316">
        <f>AC314/AC315</f>
        <v>0.12305389834956666</v>
      </c>
      <c r="AE316">
        <f>AE314/AE315</f>
        <v>0.13498795781335313</v>
      </c>
      <c r="AF316">
        <f>AF314/AE315*SQRT(252)</f>
        <v>0.3255820307992125</v>
      </c>
    </row>
  </sheetData>
  <mergeCells count="1">
    <mergeCell ref="D1:F1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bitcoin_futures</vt:lpstr>
      <vt:lpstr>bitcoin_futures (2)</vt:lpstr>
      <vt:lpstr>Implied Rates</vt:lpstr>
      <vt:lpstr>Compare_IBIT_to_BTC</vt:lpstr>
      <vt:lpstr>Future Returns</vt:lpstr>
      <vt:lpstr>Future CF</vt:lpstr>
      <vt:lpstr>Strategy</vt:lpstr>
      <vt:lpstr>Q2 Strategy</vt:lpstr>
      <vt:lpstr>Q3 Strategy</vt:lpstr>
      <vt:lpstr>Timed Strategy</vt:lpstr>
      <vt:lpstr>MSTR</vt:lpstr>
      <vt:lpstr>Timed Actual</vt:lpstr>
      <vt:lpstr>Strategy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Heiß</cp:lastModifiedBy>
  <cp:revision>9</cp:revision>
  <dcterms:created xsi:type="dcterms:W3CDTF">2025-03-09T15:17:35Z</dcterms:created>
  <dcterms:modified xsi:type="dcterms:W3CDTF">2025-03-09T15:32:04Z</dcterms:modified>
</cp:coreProperties>
</file>