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o\Desktop\Resources\"/>
    </mc:Choice>
  </mc:AlternateContent>
  <xr:revisionPtr revIDLastSave="0" documentId="13_ncr:1_{AF16BD23-29DC-4B06-8590-44142AABC83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6" i="13"/>
  <c r="D13" i="13"/>
  <c r="D12" i="13"/>
  <c r="D11" i="13"/>
  <c r="D10" i="13"/>
  <c r="D9" i="13"/>
  <c r="D8" i="13"/>
  <c r="D7" i="13"/>
  <c r="D5" i="13"/>
  <c r="D4" i="13"/>
  <c r="D2" i="13"/>
  <c r="C13" i="13"/>
  <c r="C12" i="13"/>
  <c r="C11" i="13"/>
  <c r="C10" i="13"/>
  <c r="C9" i="13"/>
  <c r="C8" i="13"/>
  <c r="C7" i="13"/>
  <c r="C6" i="13"/>
  <c r="C5" i="13"/>
  <c r="C4" i="13"/>
  <c r="D3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S2" i="1"/>
  <c r="U2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<sst xmlns="http://schemas.openxmlformats.org/spreadsheetml/2006/main" count="32975" uniqueCount="8400">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</sst>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indent="1"/>
    </xf>
    <xf numFmtId="0" fontId="1" fillId="2" borderId="0" xfId="0" applyFont="1" applyFill="1"/>
    <xf numFmtId="164" fontId="1" fillId="2" borderId="0" xfId="0" applyNumberFormat="1" applyFont="1" applyFill="1" applyAlignment="1">
      <alignment horizontal="center"/>
    </xf>
    <xf numFmtId="9" fontId="0" fillId="0" borderId="0" xfId="0" applyNumberFormat="1"/>
    <xf numFmtId="9" fontId="0" fillId="0" borderId="0" xfId="1" applyNumberFormat="1" applyFont="1"/>
    <xf numFmtId="0" fontId="0" fillId="0" borderId="0" xfId="0" applyFill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11000683338226E-2"/>
          <c:y val="0.12249700991550598"/>
          <c:w val="0.74692224553039976"/>
          <c:h val="0.8046384149435963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B-458C-BC08-240FA1438B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B-458C-BC08-240FA1438B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B-458C-BC08-240FA143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638000"/>
        <c:axId val="543636752"/>
      </c:lineChart>
      <c:catAx>
        <c:axId val="54363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Theater</a:t>
                </a:r>
                <a:r>
                  <a:rPr lang="en-CA" sz="1400" b="1" baseline="0"/>
                  <a:t> Outcomes Based on Launch Date</a:t>
                </a:r>
                <a:endParaRPr lang="en-CA" sz="1400" b="1"/>
              </a:p>
            </c:rich>
          </c:tx>
          <c:layout>
            <c:manualLayout>
              <c:xMode val="edge"/>
              <c:yMode val="edge"/>
              <c:x val="0.25487684748780454"/>
              <c:y val="4.136654528259142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36752"/>
        <c:crosses val="autoZero"/>
        <c:auto val="1"/>
        <c:lblAlgn val="ctr"/>
        <c:lblOffset val="100"/>
        <c:noMultiLvlLbl val="0"/>
      </c:catAx>
      <c:valAx>
        <c:axId val="5436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5-4D2E-B745-B283DD23B9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5-4D2E-B745-B283DD23B9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5-4D2E-B745-B283DD23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625296"/>
        <c:axId val="534626960"/>
      </c:lineChart>
      <c:catAx>
        <c:axId val="53462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26960"/>
        <c:crosses val="autoZero"/>
        <c:auto val="1"/>
        <c:lblAlgn val="ctr"/>
        <c:lblOffset val="100"/>
        <c:noMultiLvlLbl val="0"/>
      </c:catAx>
      <c:valAx>
        <c:axId val="53462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2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80961</xdr:rowOff>
    </xdr:from>
    <xdr:to>
      <xdr:col>27</xdr:col>
      <xdr:colOff>133351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DFB3B-C5A2-46EE-9BCF-5632739BE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104774</xdr:rowOff>
    </xdr:from>
    <xdr:to>
      <xdr:col>9</xdr:col>
      <xdr:colOff>400050</xdr:colOff>
      <xdr:row>35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214EE-69AE-4C43-A99F-E4507DB3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Omadto" refreshedDate="44512.723694444445" createdVersion="7" refreshedVersion="7" minRefreshableVersion="3" recordCount="4114" xr:uid="{D3D0CB56-0A1C-4182-ABFC-1621D0B9B6C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907E1-BBEB-4051-B4F7-742046FE09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85546875" customWidth="1"/>
    <col min="15" max="15" width="21.42578125" customWidth="1"/>
    <col min="16" max="16" width="18" customWidth="1"/>
    <col min="17" max="17" width="23.5703125" customWidth="1"/>
    <col min="18" max="18" width="18" customWidth="1"/>
    <col min="19" max="19" width="31.28515625" customWidth="1"/>
    <col min="20" max="20" width="29.85546875" customWidth="1"/>
    <col min="21" max="21" width="17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6" t="s">
        <v>8217</v>
      </c>
      <c r="F1" s="15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7" t="s">
        <v>8359</v>
      </c>
      <c r="S1" s="15" t="s">
        <v>8365</v>
      </c>
      <c r="T1" s="1" t="s">
        <v>8366</v>
      </c>
      <c r="U1" s="15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 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 0)</f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 0)</f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 0)</f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 0)</f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 0)</f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 0)</f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 0)</f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 0)</f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 0)</f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 0)</f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 0)</f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 0)</f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 0)</f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 0)</f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 0)</f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 0)</f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 0)</f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 0)</f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 0)</f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 0)</f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"cancelled"</formula>
    </cfRule>
    <cfRule type="cellIs" dxfId="5" priority="4" operator="equal">
      <formula>"failed"</formula>
    </cfRule>
    <cfRule type="cellIs" dxfId="4" priority="5" operator="equal">
      <formula>"failed "</formula>
    </cfRule>
    <cfRule type="cellIs" dxfId="3" priority="6" operator="equal">
      <formula>"successful"</formula>
    </cfRule>
    <cfRule type="cellIs" dxfId="2" priority="7" operator="equal">
      <formula>"succesful"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S1:T1">
    <cfRule type="colorScale" priority="1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D3CC-A43D-4FF8-B3AA-CFCE2903E8DC}">
  <dimension ref="A1:E18"/>
  <sheetViews>
    <sheetView workbookViewId="0">
      <selection activeCell="D32" sqref="D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0CAE-0E35-451C-8285-DD7F6C3193BD}">
  <dimension ref="A1:I15"/>
  <sheetViews>
    <sheetView workbookViewId="0">
      <selection activeCell="A22" sqref="A22"/>
    </sheetView>
  </sheetViews>
  <sheetFormatPr defaultRowHeight="15" x14ac:dyDescent="0.25"/>
  <cols>
    <col min="1" max="1" width="20.28515625" customWidth="1"/>
    <col min="2" max="2" width="19" customWidth="1"/>
    <col min="3" max="3" width="18.28515625" customWidth="1"/>
    <col min="4" max="4" width="20" customWidth="1"/>
    <col min="5" max="5" width="19.42578125" customWidth="1"/>
    <col min="6" max="6" width="24.5703125" customWidth="1"/>
    <col min="7" max="7" width="22.28515625" customWidth="1"/>
    <col min="8" max="8" width="20.5703125" customWidth="1"/>
  </cols>
  <sheetData>
    <row r="1" spans="1:9" x14ac:dyDescent="0.25">
      <c r="A1" s="16" t="s">
        <v>8380</v>
      </c>
      <c r="B1" s="16" t="s">
        <v>8381</v>
      </c>
      <c r="C1" s="16" t="s">
        <v>8382</v>
      </c>
      <c r="D1" s="16" t="s">
        <v>8387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/>
    </row>
    <row r="2" spans="1:9" x14ac:dyDescent="0.25">
      <c r="A2" t="s">
        <v>8388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20">
        <f>(B2/E2)</f>
        <v>0.75806451612903225</v>
      </c>
      <c r="G2" s="19">
        <f>C2/E2</f>
        <v>0.24193548387096775</v>
      </c>
      <c r="H2" s="19">
        <f>D2/E2</f>
        <v>0</v>
      </c>
    </row>
    <row r="3" spans="1:9" x14ac:dyDescent="0.25">
      <c r="A3" t="s">
        <v>8389</v>
      </c>
      <c r="B3">
        <f>COUNTIFS(Kickstarter!$D:$D,"&gt;=1000",Kickstarter!$F:$F, "successful",Kickstarter!$D:$D,"&lt;=4999", Kickstarter!$R:$R, "plays")</f>
        <v>388</v>
      </c>
      <c r="C3">
        <f>COUNTIFS(Kickstarter!$D:$D,"&gt;=1000",Kickstarter!$F:$F, "failed",Kickstarter!$D:$D,"&lt;=4999", Kickstarter!$R:$R, "plays")</f>
        <v>146</v>
      </c>
      <c r="D3">
        <f>COUNTIFS(Kickstarter!$D:$D,"&gt;=1000",Kickstarter!$F:$F, "canceled",Kickstarter!$D:$D,"&lt;=4999", Kickstarter!$R:$R, 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9" x14ac:dyDescent="0.25">
      <c r="A4" t="s">
        <v>8390</v>
      </c>
      <c r="B4">
        <f>COUNTIFS(Kickstarter!$D:$D,"&gt;=5000",Kickstarter!$F:$F, "successful",Kickstarter!$D:$D,"&lt;=9999", Kickstarter!$R:$R, "plays")</f>
        <v>93</v>
      </c>
      <c r="C4">
        <f>COUNTIFS(Kickstarter!$D:$D,"&gt;=5000",Kickstarter!$F:$F, "failed",Kickstarter!$D:$D,"&lt;=9999", Kickstarter!$R:$R, "plays")</f>
        <v>76</v>
      </c>
      <c r="D4">
        <f>COUNTIFS(Kickstarter!$D:$D,"&gt;=5000",Kickstarter!$F:$F, "canceled",Kickstarter!$D:$D,"&lt;=9999", Kickstarter!$R:$R, "plays")</f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9" x14ac:dyDescent="0.25">
      <c r="A5" t="s">
        <v>8391</v>
      </c>
      <c r="B5">
        <f>COUNTIFS(Kickstarter!$D:$D,"&gt;=10000",Kickstarter!$F:$F, "successful",Kickstarter!$D:$D,"&lt;=14999", Kickstarter!$R:$R, "plays")</f>
        <v>39</v>
      </c>
      <c r="C5">
        <f>COUNTIFS(Kickstarter!$D:$D,"&gt;=10000",Kickstarter!$F:$F, "failed",Kickstarter!$D:$D,"&lt;=14999", Kickstarter!$R:$R, "plays")</f>
        <v>33</v>
      </c>
      <c r="D5">
        <f>COUNTIFS(Kickstarter!$D:$D,"&gt;=10000",Kickstarter!$F:$F, "canceled",Kickstarter!$D:$D,"&lt;=14999", Kickstarter!$R:$R, "plays")</f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9" x14ac:dyDescent="0.25">
      <c r="A6" t="s">
        <v>8392</v>
      </c>
      <c r="B6">
        <f>COUNTIFS(Kickstarter!$D:$D,"&gt;=15000",Kickstarter!$F:$F, "successful",Kickstarter!$D:$D,"&lt;=19999", Kickstarter!$R:$R, "plays")</f>
        <v>12</v>
      </c>
      <c r="C6">
        <f>COUNTIFS(Kickstarter!$D:$D,"&gt;=15000",Kickstarter!$F:$F, "failed",Kickstarter!$D:$D,"&lt;=19999", Kickstarter!$R:$R, "plays")</f>
        <v>12</v>
      </c>
      <c r="D6">
        <f>COUNTIFS(Kickstarter!$D:$D,"&gt;=15000",Kickstarter!$F:$F, "canceled",Kickstarter!$D:$D,"&lt;=19999", Kickstarter!$R:$R, "plays")</f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f t="shared" si="3"/>
        <v>0</v>
      </c>
    </row>
    <row r="7" spans="1:9" x14ac:dyDescent="0.25">
      <c r="A7" t="s">
        <v>8393</v>
      </c>
      <c r="B7">
        <f>COUNTIFS(Kickstarter!$D:$D,"&gt;=20000",Kickstarter!$F:$F, "successful",Kickstarter!$D:$D,"&lt;=24999", Kickstarter!$R:$R, "plays")</f>
        <v>9</v>
      </c>
      <c r="C7">
        <f>COUNTIFS(Kickstarter!$D:$D,"&gt;=20000",Kickstarter!$F:$F, "failed",Kickstarter!$D:$D,"&lt;=24999", Kickstarter!$R:$R, "plays")</f>
        <v>11</v>
      </c>
      <c r="D7">
        <f>COUNTIFS(Kickstarter!$D:$D,"&gt;=20000",Kickstarter!$F:$F, "canceled",Kickstarter!$D:$D,"&lt;=24999", Kickstarter!$R:$R, "plays")</f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9" x14ac:dyDescent="0.25">
      <c r="A8" t="s">
        <v>8394</v>
      </c>
      <c r="B8">
        <f>COUNTIFS(Kickstarter!$D:$D,"&gt;=25000",Kickstarter!$F:$F, "successful",Kickstarter!$D:$D,"&lt;=29999", Kickstarter!$R:$R, "plays")</f>
        <v>1</v>
      </c>
      <c r="C8">
        <f>COUNTIFS(Kickstarter!$D:$D,"&gt;=25000",Kickstarter!$F:$F, "failed",Kickstarter!$D:$D,"&lt;=29999", Kickstarter!$R:$R, "plays")</f>
        <v>4</v>
      </c>
      <c r="D8">
        <f>COUNTIFS(Kickstarter!$D:$D,"&gt;=25000",Kickstarter!$F:$F, "canceled",Kickstarter!$D:$D,"&lt;=29999", Kickstarter!$R:$R, "plays")</f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f t="shared" si="3"/>
        <v>0</v>
      </c>
    </row>
    <row r="9" spans="1:9" x14ac:dyDescent="0.25">
      <c r="A9" t="s">
        <v>8395</v>
      </c>
      <c r="B9">
        <f>COUNTIFS(Kickstarter!$D:$D,"&gt;=30000",Kickstarter!$F:$F, "successful",Kickstarter!$D:$D,"&lt;=34999", Kickstarter!$R:$R, "plays")</f>
        <v>3</v>
      </c>
      <c r="C9">
        <f>COUNTIFS(Kickstarter!$D:$D,"&gt;=30000",Kickstarter!$F:$F, "failed",Kickstarter!$D:$D,"&lt;=34999", Kickstarter!$R:$R, "plays")</f>
        <v>8</v>
      </c>
      <c r="D9">
        <f>COUNTIFS(Kickstarter!$D:$D,"&gt;=30000",Kickstarter!$F:$F, "canceled",Kickstarter!$D:$D,"&lt;=34999", Kickstarter!$R:$R, "plays")</f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9" x14ac:dyDescent="0.25">
      <c r="A10" t="s">
        <v>8396</v>
      </c>
      <c r="B10">
        <f>COUNTIFS(Kickstarter!$D:$D,"&gt;=35000",Kickstarter!$F:$F, "successful",Kickstarter!$D:$D,"&lt;=39999", Kickstarter!$R:$R, "plays")</f>
        <v>4</v>
      </c>
      <c r="C10">
        <f>COUNTIFS(Kickstarter!$D:$D,"&gt;=35000",Kickstarter!$F:$F, "failed",Kickstarter!$D:$D,"&lt;=39999", Kickstarter!$R:$R, "plays")</f>
        <v>2</v>
      </c>
      <c r="D10">
        <f>COUNTIFS(Kickstarter!$D:$D,"&gt;=35000",Kickstarter!$F:$F, "canceled",Kickstarter!$D:$D,"&lt;=39999", Kickstarter!$R:$R, "plays")</f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9" x14ac:dyDescent="0.25">
      <c r="A11" t="s">
        <v>8397</v>
      </c>
      <c r="B11">
        <f>COUNTIFS(Kickstarter!$D:$D,"&gt;=40000",Kickstarter!$F:$F, "successful",Kickstarter!$D:$D,"&lt;=44999", Kickstarter!$R:$R, "plays")</f>
        <v>2</v>
      </c>
      <c r="C11">
        <f>COUNTIFS(Kickstarter!$D:$D,"&gt;=40000",Kickstarter!$F:$F, "failed",Kickstarter!$D:$D,"&lt;=44999", Kickstarter!$R:$R, "plays")</f>
        <v>1</v>
      </c>
      <c r="D11">
        <f>COUNTIFS(Kickstarter!$D:$D,"&gt;=40000",Kickstarter!$F:$F, "canceled",Kickstarter!$D:$D,"&lt;=44999", Kickstarter!$R:$R, "plays")</f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9" x14ac:dyDescent="0.25">
      <c r="A12" t="s">
        <v>8398</v>
      </c>
      <c r="B12">
        <f>COUNTIFS(Kickstarter!$D:$D,"&gt;=45000",Kickstarter!$F:$F, "successful",Kickstarter!$D:$D,"&lt;=49999", Kickstarter!$R:$R, "plays")</f>
        <v>0</v>
      </c>
      <c r="C12">
        <f>COUNTIFS(Kickstarter!$D:$D,"&gt;=45000",Kickstarter!$F:$F, "failed",Kickstarter!$D:$D,"&lt;=49999", Kickstarter!$R:$R, "plays")</f>
        <v>1</v>
      </c>
      <c r="D12">
        <f>COUNTIFS(Kickstarter!$D:$D,"&gt;=45000",Kickstarter!$F:$F, "canceled",Kickstarter!$D:$D,"&lt;=49999", Kickstarter!$R:$R, "plays")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9" x14ac:dyDescent="0.25">
      <c r="A13" t="s">
        <v>8399</v>
      </c>
      <c r="B13">
        <f>COUNTIFS(Kickstarter!$D:$D,"&gt;50000",Kickstarter!$F:$F, "successful", Kickstarter!$R:$R, "plays")</f>
        <v>2</v>
      </c>
      <c r="C13">
        <f>COUNTIFS(Kickstarter!$D:$D,"&gt;50000",Kickstarter!$F:$F, "failed", Kickstarter!$R:$R, "plays")</f>
        <v>10</v>
      </c>
      <c r="D13">
        <f>COUNTIFS(Kickstarter!$D:$D,"&gt;50000",Kickstarter!$F:$F, "canceled", Kickstarter!$R:$R, "plays")</f>
        <v>0</v>
      </c>
      <c r="E13">
        <f t="shared" si="0"/>
        <v>12</v>
      </c>
      <c r="F13" s="20">
        <f t="shared" si="1"/>
        <v>0.16666666666666666</v>
      </c>
      <c r="G13" s="19">
        <f t="shared" si="2"/>
        <v>0.83333333333333337</v>
      </c>
      <c r="H13" s="19">
        <f t="shared" si="3"/>
        <v>0</v>
      </c>
    </row>
    <row r="14" spans="1:9" x14ac:dyDescent="0.25">
      <c r="C14" s="21"/>
    </row>
    <row r="15" spans="1:9" x14ac:dyDescent="0.25">
      <c r="C15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Omadto</cp:lastModifiedBy>
  <dcterms:created xsi:type="dcterms:W3CDTF">2017-04-20T15:17:24Z</dcterms:created>
  <dcterms:modified xsi:type="dcterms:W3CDTF">2021-11-13T01:35:12Z</dcterms:modified>
</cp:coreProperties>
</file>