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All 4 without cutoff" sheetId="1" r:id="rId1"/>
    <sheet name="subAB, subBA, dist wo cutoff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6" i="1" l="1"/>
  <c r="J15" i="1"/>
  <c r="J14" i="1"/>
  <c r="J13" i="1"/>
  <c r="J12" i="1"/>
  <c r="J11" i="1"/>
  <c r="J10" i="1"/>
  <c r="J9" i="1"/>
  <c r="J8" i="1"/>
  <c r="J7" i="1"/>
  <c r="F7" i="1"/>
  <c r="I16" i="1"/>
  <c r="I15" i="1"/>
  <c r="I14" i="1"/>
  <c r="I13" i="1"/>
  <c r="I12" i="1"/>
  <c r="I11" i="1"/>
  <c r="I10" i="1"/>
  <c r="I9" i="1"/>
  <c r="I8" i="1"/>
  <c r="I7" i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G12" i="2"/>
  <c r="H12" i="2" s="1"/>
  <c r="F12" i="2"/>
  <c r="H11" i="2"/>
  <c r="G11" i="2"/>
  <c r="F11" i="2"/>
  <c r="G10" i="2"/>
  <c r="H10" i="2" s="1"/>
  <c r="F10" i="2"/>
  <c r="G9" i="2"/>
  <c r="H9" i="2" s="1"/>
  <c r="F9" i="2"/>
  <c r="G8" i="2"/>
  <c r="H8" i="2" s="1"/>
  <c r="F8" i="2"/>
  <c r="H7" i="2"/>
  <c r="G7" i="2"/>
  <c r="F7" i="2"/>
  <c r="G6" i="2"/>
  <c r="H6" i="2" s="1"/>
  <c r="F6" i="2"/>
  <c r="G5" i="2"/>
  <c r="H5" i="2" s="1"/>
  <c r="F5" i="2"/>
  <c r="G4" i="2"/>
  <c r="H4" i="2" s="1"/>
  <c r="F4" i="2"/>
  <c r="H3" i="2"/>
  <c r="G3" i="2"/>
  <c r="F3" i="2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G7" i="1"/>
  <c r="H7" i="1" s="1"/>
  <c r="G11" i="1"/>
  <c r="H11" i="1" s="1"/>
  <c r="G12" i="1"/>
  <c r="H12" i="1" s="1"/>
  <c r="G14" i="1"/>
  <c r="H14" i="1" s="1"/>
  <c r="G13" i="1"/>
  <c r="H13" i="1" s="1"/>
  <c r="F13" i="1"/>
  <c r="F16" i="1"/>
  <c r="F15" i="1"/>
  <c r="F14" i="1"/>
  <c r="F12" i="1"/>
  <c r="F11" i="1"/>
  <c r="F10" i="1"/>
  <c r="F9" i="1"/>
  <c r="F8" i="1"/>
  <c r="G9" i="1"/>
  <c r="H9" i="1" s="1"/>
  <c r="G8" i="1"/>
  <c r="H8" i="1" s="1"/>
  <c r="G16" i="1"/>
  <c r="H16" i="1" s="1"/>
  <c r="G15" i="1"/>
  <c r="H15" i="1" s="1"/>
  <c r="G10" i="1"/>
  <c r="H10" i="1" s="1"/>
</calcChain>
</file>

<file path=xl/sharedStrings.xml><?xml version="1.0" encoding="utf-8"?>
<sst xmlns="http://schemas.openxmlformats.org/spreadsheetml/2006/main" count="205" uniqueCount="89">
  <si>
    <t>U.S.</t>
  </si>
  <si>
    <t>Friday</t>
  </si>
  <si>
    <t>Libya</t>
  </si>
  <si>
    <t>Williams</t>
  </si>
  <si>
    <t>Anthony</t>
  </si>
  <si>
    <t>Libyan</t>
  </si>
  <si>
    <t>Michigan</t>
  </si>
  <si>
    <t>Protesters</t>
  </si>
  <si>
    <t>Google</t>
  </si>
  <si>
    <t>Nets</t>
  </si>
  <si>
    <t>Ecuador</t>
  </si>
  <si>
    <t>United States</t>
  </si>
  <si>
    <t>Comments</t>
  </si>
  <si>
    <t>Hocutt</t>
  </si>
  <si>
    <t>Obama</t>
  </si>
  <si>
    <t>Clearwire</t>
  </si>
  <si>
    <t>Christchurch</t>
  </si>
  <si>
    <t>Tripoli</t>
  </si>
  <si>
    <t>Thursday</t>
  </si>
  <si>
    <t>Gabbert</t>
  </si>
  <si>
    <t>Jacoby</t>
  </si>
  <si>
    <t>Davis</t>
  </si>
  <si>
    <t>New Jersey</t>
  </si>
  <si>
    <t>Wal-Mart</t>
  </si>
  <si>
    <t>Ingram</t>
  </si>
  <si>
    <t>Carney</t>
  </si>
  <si>
    <t>Australia</t>
  </si>
  <si>
    <t>Egypt</t>
  </si>
  <si>
    <t>Egyptian</t>
  </si>
  <si>
    <t>Mubarak</t>
  </si>
  <si>
    <t>Facebook</t>
  </si>
  <si>
    <t>Egyptians</t>
  </si>
  <si>
    <t>Muslim Brotherhood</t>
  </si>
  <si>
    <t>Tunisia</t>
  </si>
  <si>
    <t>Cairo</t>
  </si>
  <si>
    <t>Israel</t>
  </si>
  <si>
    <t>Arab</t>
  </si>
  <si>
    <t>Bahrain</t>
  </si>
  <si>
    <t>Internet</t>
  </si>
  <si>
    <t>Russia</t>
  </si>
  <si>
    <t>Indonesia</t>
  </si>
  <si>
    <t>Muslims</t>
  </si>
  <si>
    <t>The Egyptian</t>
  </si>
  <si>
    <t>Cameron</t>
  </si>
  <si>
    <t>North Africa</t>
  </si>
  <si>
    <t>Hosni Mubarak</t>
  </si>
  <si>
    <t>The United States</t>
  </si>
  <si>
    <t>Philippines</t>
  </si>
  <si>
    <t>Iran</t>
  </si>
  <si>
    <t>Middle East</t>
  </si>
  <si>
    <t>Iranian</t>
  </si>
  <si>
    <t>Gaddafi</t>
  </si>
  <si>
    <t>Watson</t>
  </si>
  <si>
    <t>IBM</t>
  </si>
  <si>
    <t>Kaymer</t>
  </si>
  <si>
    <t>Boeing</t>
  </si>
  <si>
    <t>Ogilvy</t>
  </si>
  <si>
    <t>Mahan</t>
  </si>
  <si>
    <t>Bubba Watson</t>
  </si>
  <si>
    <t>Haddin</t>
  </si>
  <si>
    <t>Ken Jennings</t>
  </si>
  <si>
    <t>Florida</t>
  </si>
  <si>
    <t>Grady</t>
  </si>
  <si>
    <t>Nathan McCullum</t>
  </si>
  <si>
    <t>EADS</t>
  </si>
  <si>
    <t>Reading Recovery</t>
  </si>
  <si>
    <t>State Farm</t>
  </si>
  <si>
    <t>Tigers</t>
  </si>
  <si>
    <t>Henjak</t>
  </si>
  <si>
    <t>Pearson</t>
  </si>
  <si>
    <t>Deep Blue</t>
  </si>
  <si>
    <t>Tuesday</t>
  </si>
  <si>
    <t>Kuchar</t>
  </si>
  <si>
    <t>Freebase Depth Ceiling</t>
  </si>
  <si>
    <t>Correct Matches Under Ceiling</t>
  </si>
  <si>
    <t>Percent of Freebase Entries Searched</t>
  </si>
  <si>
    <t>Percent  of Correct Matches Found</t>
  </si>
  <si>
    <t>Number of Matches</t>
  </si>
  <si>
    <t>Correct Matches Found</t>
  </si>
  <si>
    <t>Percent of Correct Matches Found</t>
  </si>
  <si>
    <t>Results using all 4 matching techniques and no cutoff</t>
  </si>
  <si>
    <t>Results using subAB, subBA, and dist with no cutoff</t>
  </si>
  <si>
    <t>Timing</t>
  </si>
  <si>
    <t>Worst Case Total Time</t>
  </si>
  <si>
    <t>Min Time Per Test</t>
  </si>
  <si>
    <t>Max Time Per Test</t>
  </si>
  <si>
    <t>Average Time Per Test(ms)</t>
  </si>
  <si>
    <t>Avg Case Total Time(ms)</t>
  </si>
  <si>
    <t>Entries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</si>
</sst>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4 without cutoff'!$H$6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'All 4 without cutoff'!$E$7:$E$16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1000000</c:v>
                </c:pt>
                <c:pt idx="8">
                  <c:v>1100000</c:v>
                </c:pt>
                <c:pt idx="9">
                  <c:v>2000000</c:v>
                </c:pt>
              </c:numCache>
            </c:numRef>
          </c:cat>
          <c:val>
            <c:numRef>
              <c:f>'All 4 without cutoff'!$H$7:$H$16</c:f>
              <c:numCache>
                <c:formatCode>General</c:formatCode>
                <c:ptCount val="10"/>
                <c:pt idx="0">
                  <c:v>6.5934065934065931</c:v>
                </c:pt>
                <c:pt idx="1">
                  <c:v>12.087912087912088</c:v>
                </c:pt>
                <c:pt idx="2">
                  <c:v>24.175824175824175</c:v>
                </c:pt>
                <c:pt idx="3">
                  <c:v>28.571428571428573</c:v>
                </c:pt>
                <c:pt idx="4">
                  <c:v>53.846153846153847</c:v>
                </c:pt>
                <c:pt idx="5">
                  <c:v>58.241758241758241</c:v>
                </c:pt>
                <c:pt idx="6">
                  <c:v>72.527472527472526</c:v>
                </c:pt>
                <c:pt idx="7">
                  <c:v>95.604395604395606</c:v>
                </c:pt>
                <c:pt idx="8">
                  <c:v>96.703296703296701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74272"/>
        <c:axId val="52997504"/>
      </c:lineChart>
      <c:lineChart>
        <c:grouping val="standard"/>
        <c:varyColors val="0"/>
        <c:ser>
          <c:idx val="1"/>
          <c:order val="1"/>
          <c:tx>
            <c:strRef>
              <c:f>'All 4 without cutoff'!$I$6</c:f>
              <c:strCache>
                <c:ptCount val="1"/>
                <c:pt idx="0">
                  <c:v>Avg Case Total Time(ms)</c:v>
                </c:pt>
              </c:strCache>
            </c:strRef>
          </c:tx>
          <c:marker>
            <c:symbol val="none"/>
          </c:marker>
          <c:val>
            <c:numRef>
              <c:f>'All 4 without cutoff'!$I$7:$I$16</c:f>
              <c:numCache>
                <c:formatCode>General</c:formatCode>
                <c:ptCount val="10"/>
                <c:pt idx="0">
                  <c:v>2.232E-2</c:v>
                </c:pt>
                <c:pt idx="1">
                  <c:v>0.22320000000000001</c:v>
                </c:pt>
                <c:pt idx="2">
                  <c:v>1.1160000000000001</c:v>
                </c:pt>
                <c:pt idx="3">
                  <c:v>2.2320000000000002</c:v>
                </c:pt>
                <c:pt idx="4">
                  <c:v>11.16</c:v>
                </c:pt>
                <c:pt idx="5">
                  <c:v>22.32</c:v>
                </c:pt>
                <c:pt idx="6">
                  <c:v>111.60000000000001</c:v>
                </c:pt>
                <c:pt idx="7">
                  <c:v>2232</c:v>
                </c:pt>
                <c:pt idx="8">
                  <c:v>2455.2000000000003</c:v>
                </c:pt>
                <c:pt idx="9">
                  <c:v>4464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00384"/>
        <c:axId val="56656448"/>
      </c:lineChart>
      <c:catAx>
        <c:axId val="4837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Freebase</a:t>
                </a:r>
                <a:r>
                  <a:rPr lang="en-US" baseline="0"/>
                  <a:t> Depth Ceiling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97504"/>
        <c:crosses val="autoZero"/>
        <c:auto val="1"/>
        <c:lblAlgn val="ctr"/>
        <c:lblOffset val="100"/>
        <c:noMultiLvlLbl val="0"/>
      </c:catAx>
      <c:valAx>
        <c:axId val="529975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Found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374272"/>
        <c:crosses val="autoZero"/>
        <c:crossBetween val="between"/>
      </c:valAx>
      <c:valAx>
        <c:axId val="566564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Per Entry (ms)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66800384"/>
        <c:crosses val="max"/>
        <c:crossBetween val="between"/>
      </c:valAx>
      <c:catAx>
        <c:axId val="166800384"/>
        <c:scaling>
          <c:orientation val="minMax"/>
        </c:scaling>
        <c:delete val="1"/>
        <c:axPos val="b"/>
        <c:majorTickMark val="out"/>
        <c:minorTickMark val="none"/>
        <c:tickLblPos val="nextTo"/>
        <c:crossAx val="56656448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4 without cutoff'!$G$40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'All 4 without cutoff'!$E$41:$E$50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'All 4 without cutoff'!$G$41:$G$50</c:f>
              <c:numCache>
                <c:formatCode>General</c:formatCode>
                <c:ptCount val="10"/>
                <c:pt idx="0">
                  <c:v>62.637362637362635</c:v>
                </c:pt>
                <c:pt idx="1">
                  <c:v>82.417582417582423</c:v>
                </c:pt>
                <c:pt idx="2">
                  <c:v>86.813186813186817</c:v>
                </c:pt>
                <c:pt idx="3">
                  <c:v>89.010989010989007</c:v>
                </c:pt>
                <c:pt idx="4">
                  <c:v>91.208791208791212</c:v>
                </c:pt>
                <c:pt idx="5">
                  <c:v>94.505494505494511</c:v>
                </c:pt>
                <c:pt idx="6">
                  <c:v>94.505494505494511</c:v>
                </c:pt>
                <c:pt idx="7">
                  <c:v>96.703296703296701</c:v>
                </c:pt>
                <c:pt idx="8">
                  <c:v>97.802197802197796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9744"/>
        <c:axId val="47282944"/>
      </c:lineChart>
      <c:lineChart>
        <c:grouping val="standard"/>
        <c:varyColors val="0"/>
        <c:ser>
          <c:idx val="1"/>
          <c:order val="1"/>
          <c:tx>
            <c:strRef>
              <c:f>'All 4 without cutoff'!$H$40</c:f>
              <c:strCache>
                <c:ptCount val="1"/>
                <c:pt idx="0">
                  <c:v>Entries per second</c:v>
                </c:pt>
              </c:strCache>
            </c:strRef>
          </c:tx>
          <c:marker>
            <c:symbol val="none"/>
          </c:marker>
          <c:val>
            <c:numRef>
              <c:f>'All 4 without cutoff'!$H$41:$H$50</c:f>
              <c:numCache>
                <c:formatCode>General</c:formatCode>
                <c:ptCount val="10"/>
                <c:pt idx="0">
                  <c:v>2.73</c:v>
                </c:pt>
                <c:pt idx="1">
                  <c:v>1.1499999999999999</c:v>
                </c:pt>
                <c:pt idx="2">
                  <c:v>0.97</c:v>
                </c:pt>
                <c:pt idx="3">
                  <c:v>0.75</c:v>
                </c:pt>
                <c:pt idx="4">
                  <c:v>0.64</c:v>
                </c:pt>
                <c:pt idx="5">
                  <c:v>0.51</c:v>
                </c:pt>
                <c:pt idx="6">
                  <c:v>0.46</c:v>
                </c:pt>
                <c:pt idx="7">
                  <c:v>0.41</c:v>
                </c:pt>
                <c:pt idx="8">
                  <c:v>0.36</c:v>
                </c:pt>
                <c:pt idx="9">
                  <c:v>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79936"/>
        <c:axId val="44447936"/>
      </c:lineChart>
      <c:catAx>
        <c:axId val="443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282944"/>
        <c:crosses val="autoZero"/>
        <c:auto val="1"/>
        <c:lblAlgn val="ctr"/>
        <c:lblOffset val="100"/>
        <c:noMultiLvlLbl val="0"/>
      </c:catAx>
      <c:valAx>
        <c:axId val="4728294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19744"/>
        <c:crosses val="autoZero"/>
        <c:crossBetween val="between"/>
      </c:valAx>
      <c:valAx>
        <c:axId val="4444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0279936"/>
        <c:crosses val="max"/>
        <c:crossBetween val="between"/>
      </c:valAx>
      <c:catAx>
        <c:axId val="50279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4447936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4 without cutoff'!$H$6</c:f>
              <c:strCache>
                <c:ptCount val="1"/>
                <c:pt idx="0">
                  <c:v>Percent  of Correct Matches Found</c:v>
                </c:pt>
              </c:strCache>
            </c:strRef>
          </c:tx>
          <c:marker>
            <c:symbol val="none"/>
          </c:marker>
          <c:cat>
            <c:numRef>
              <c:f>'All 4 without cutoff'!$E$7:$E$16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1000000</c:v>
                </c:pt>
                <c:pt idx="8">
                  <c:v>1100000</c:v>
                </c:pt>
                <c:pt idx="9">
                  <c:v>2000000</c:v>
                </c:pt>
              </c:numCache>
            </c:numRef>
          </c:cat>
          <c:val>
            <c:numRef>
              <c:f>'All 4 without cutoff'!$H$7:$H$16</c:f>
              <c:numCache>
                <c:formatCode>General</c:formatCode>
                <c:ptCount val="10"/>
                <c:pt idx="0">
                  <c:v>6.5934065934065931</c:v>
                </c:pt>
                <c:pt idx="1">
                  <c:v>12.087912087912088</c:v>
                </c:pt>
                <c:pt idx="2">
                  <c:v>24.175824175824175</c:v>
                </c:pt>
                <c:pt idx="3">
                  <c:v>28.571428571428573</c:v>
                </c:pt>
                <c:pt idx="4">
                  <c:v>53.846153846153847</c:v>
                </c:pt>
                <c:pt idx="5">
                  <c:v>58.241758241758241</c:v>
                </c:pt>
                <c:pt idx="6">
                  <c:v>72.527472527472526</c:v>
                </c:pt>
                <c:pt idx="7">
                  <c:v>95.604395604395606</c:v>
                </c:pt>
                <c:pt idx="8">
                  <c:v>96.703296703296701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77888"/>
        <c:axId val="56659904"/>
      </c:lineChart>
      <c:catAx>
        <c:axId val="710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59904"/>
        <c:crosses val="autoZero"/>
        <c:auto val="1"/>
        <c:lblAlgn val="ctr"/>
        <c:lblOffset val="100"/>
        <c:noMultiLvlLbl val="0"/>
      </c:catAx>
      <c:valAx>
        <c:axId val="5665990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77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4 without cutoff'!$G$40</c:f>
              <c:strCache>
                <c:ptCount val="1"/>
                <c:pt idx="0">
                  <c:v>Percent of Correct Matches Found</c:v>
                </c:pt>
              </c:strCache>
            </c:strRef>
          </c:tx>
          <c:marker>
            <c:symbol val="none"/>
          </c:marker>
          <c:cat>
            <c:numRef>
              <c:f>'All 4 without cutoff'!$E$41:$E$50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100</c:v>
                </c:pt>
                <c:pt idx="9">
                  <c:v>500</c:v>
                </c:pt>
              </c:numCache>
            </c:numRef>
          </c:cat>
          <c:val>
            <c:numRef>
              <c:f>'All 4 without cutoff'!$G$41:$G$50</c:f>
              <c:numCache>
                <c:formatCode>General</c:formatCode>
                <c:ptCount val="10"/>
                <c:pt idx="0">
                  <c:v>62.637362637362635</c:v>
                </c:pt>
                <c:pt idx="1">
                  <c:v>82.417582417582423</c:v>
                </c:pt>
                <c:pt idx="2">
                  <c:v>86.813186813186817</c:v>
                </c:pt>
                <c:pt idx="3">
                  <c:v>89.010989010989007</c:v>
                </c:pt>
                <c:pt idx="4">
                  <c:v>91.208791208791212</c:v>
                </c:pt>
                <c:pt idx="5">
                  <c:v>94.505494505494511</c:v>
                </c:pt>
                <c:pt idx="6">
                  <c:v>94.505494505494511</c:v>
                </c:pt>
                <c:pt idx="7">
                  <c:v>96.703296703296701</c:v>
                </c:pt>
                <c:pt idx="8">
                  <c:v>97.802197802197796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36640"/>
        <c:axId val="56662208"/>
      </c:lineChart>
      <c:catAx>
        <c:axId val="715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662208"/>
        <c:crosses val="autoZero"/>
        <c:auto val="1"/>
        <c:lblAlgn val="ctr"/>
        <c:lblOffset val="100"/>
        <c:noMultiLvlLbl val="0"/>
      </c:catAx>
      <c:valAx>
        <c:axId val="566622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3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16</xdr:row>
      <xdr:rowOff>171450</xdr:rowOff>
    </xdr:from>
    <xdr:to>
      <xdr:col>7</xdr:col>
      <xdr:colOff>1524000</xdr:colOff>
      <xdr:row>37</xdr:row>
      <xdr:rowOff>61987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50</xdr:row>
      <xdr:rowOff>133351</xdr:rowOff>
    </xdr:from>
    <xdr:to>
      <xdr:col>7</xdr:col>
      <xdr:colOff>1771650</xdr:colOff>
      <xdr:row>70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12</xdr:row>
      <xdr:rowOff>171450</xdr:rowOff>
    </xdr:from>
    <xdr:to>
      <xdr:col>7</xdr:col>
      <xdr:colOff>1524000</xdr:colOff>
      <xdr:row>33</xdr:row>
      <xdr:rowOff>61987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46</xdr:row>
      <xdr:rowOff>133351</xdr:rowOff>
    </xdr:from>
    <xdr:to>
      <xdr:col>7</xdr:col>
      <xdr:colOff>1771650</xdr:colOff>
      <xdr:row>66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topLeftCell="E34" workbookViewId="0">
      <selection activeCell="H46" sqref="H46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style="1" customWidth="1"/>
    <col min="6" max="6" width="34.7109375" style="1" bestFit="1" customWidth="1"/>
    <col min="7" max="7" width="31.7109375" bestFit="1" customWidth="1"/>
    <col min="8" max="8" width="38" customWidth="1"/>
    <col min="9" max="9" width="23" bestFit="1" customWidth="1"/>
    <col min="10" max="10" width="20.28515625" customWidth="1"/>
  </cols>
  <sheetData>
    <row r="1" spans="1:10" ht="37.5" customHeight="1" x14ac:dyDescent="0.25">
      <c r="A1" s="3" t="s">
        <v>80</v>
      </c>
      <c r="B1" s="3"/>
      <c r="C1" s="3"/>
      <c r="D1" s="3"/>
      <c r="E1" s="3"/>
      <c r="F1" s="3"/>
      <c r="G1" s="3"/>
      <c r="H1" s="3"/>
    </row>
    <row r="2" spans="1:10" ht="21" x14ac:dyDescent="0.25">
      <c r="A2" s="5" t="s">
        <v>82</v>
      </c>
      <c r="B2" s="6" t="s">
        <v>86</v>
      </c>
      <c r="C2" s="6"/>
      <c r="D2">
        <v>2.232E-3</v>
      </c>
      <c r="E2" s="2"/>
      <c r="F2" s="2"/>
      <c r="G2" s="2"/>
      <c r="H2" s="2"/>
    </row>
    <row r="3" spans="1:10" ht="21" customHeight="1" x14ac:dyDescent="0.25">
      <c r="B3" s="6" t="s">
        <v>84</v>
      </c>
      <c r="C3" s="6"/>
      <c r="D3">
        <v>3</v>
      </c>
      <c r="E3" s="2"/>
      <c r="F3" s="2"/>
      <c r="G3" s="2"/>
      <c r="H3" s="2"/>
    </row>
    <row r="4" spans="1:10" ht="21" customHeight="1" x14ac:dyDescent="0.25">
      <c r="B4" s="6" t="s">
        <v>85</v>
      </c>
      <c r="C4" s="6"/>
      <c r="D4">
        <v>0.16701099999999999</v>
      </c>
      <c r="E4" s="2"/>
      <c r="F4" s="2"/>
      <c r="G4" s="2"/>
      <c r="H4" s="2"/>
    </row>
    <row r="5" spans="1:10" ht="21" customHeight="1" x14ac:dyDescent="0.25">
      <c r="B5" s="4"/>
      <c r="C5" s="4"/>
      <c r="E5" s="2"/>
      <c r="F5" s="2"/>
      <c r="G5" s="2"/>
      <c r="H5" s="2"/>
    </row>
    <row r="6" spans="1:10" x14ac:dyDescent="0.25">
      <c r="A6" t="s">
        <v>0</v>
      </c>
      <c r="B6">
        <v>1</v>
      </c>
      <c r="C6">
        <v>1</v>
      </c>
      <c r="E6" s="2" t="s">
        <v>73</v>
      </c>
      <c r="F6" s="2" t="s">
        <v>75</v>
      </c>
      <c r="G6" s="2" t="s">
        <v>74</v>
      </c>
      <c r="H6" s="2" t="s">
        <v>76</v>
      </c>
      <c r="I6" s="2" t="s">
        <v>87</v>
      </c>
      <c r="J6" s="2" t="s">
        <v>83</v>
      </c>
    </row>
    <row r="7" spans="1:10" x14ac:dyDescent="0.25">
      <c r="A7" t="s">
        <v>1</v>
      </c>
      <c r="B7">
        <v>26501</v>
      </c>
      <c r="C7">
        <v>2</v>
      </c>
      <c r="E7" s="1">
        <v>10</v>
      </c>
      <c r="F7" s="1">
        <f xml:space="preserve"> 100 * E7 / 1959572</f>
        <v>5.1031551787839382E-4</v>
      </c>
      <c r="G7">
        <f>COUNTIF(B6:B96,"&lt; 10")</f>
        <v>6</v>
      </c>
      <c r="H7">
        <f xml:space="preserve"> G7 * 100 / 91</f>
        <v>6.5934065934065931</v>
      </c>
      <c r="I7">
        <f>D2 * E7</f>
        <v>2.232E-2</v>
      </c>
      <c r="J7">
        <f>D4*E7</f>
        <v>1.67011</v>
      </c>
    </row>
    <row r="8" spans="1:10" x14ac:dyDescent="0.25">
      <c r="A8" t="s">
        <v>2</v>
      </c>
      <c r="B8">
        <v>1080</v>
      </c>
      <c r="C8">
        <v>1</v>
      </c>
      <c r="E8" s="1">
        <v>100</v>
      </c>
      <c r="F8" s="1">
        <f xml:space="preserve"> 100 * E8 / 1959572</f>
        <v>5.1031551787839389E-3</v>
      </c>
      <c r="G8">
        <f>COUNTIF(B6:B96,"&lt; 100")</f>
        <v>11</v>
      </c>
      <c r="H8">
        <f xml:space="preserve"> G8 * 100 / 91</f>
        <v>12.087912087912088</v>
      </c>
      <c r="I8">
        <f>D2 * E8</f>
        <v>0.22320000000000001</v>
      </c>
      <c r="J8">
        <f>E8*D4</f>
        <v>16.7011</v>
      </c>
    </row>
    <row r="9" spans="1:10" x14ac:dyDescent="0.25">
      <c r="A9" t="s">
        <v>3</v>
      </c>
      <c r="B9">
        <v>94416</v>
      </c>
      <c r="C9">
        <v>98</v>
      </c>
      <c r="E9" s="1">
        <v>500</v>
      </c>
      <c r="F9" s="1">
        <f xml:space="preserve"> 100 * E9 / 1959572</f>
        <v>2.5515775893919693E-2</v>
      </c>
      <c r="G9">
        <f>COUNTIF(B6:B96,"&lt; 500")</f>
        <v>22</v>
      </c>
      <c r="H9">
        <f xml:space="preserve"> G9 * 100 / 91</f>
        <v>24.175824175824175</v>
      </c>
      <c r="I9">
        <f>D2 * E9</f>
        <v>1.1160000000000001</v>
      </c>
      <c r="J9">
        <f>E9*D4</f>
        <v>83.505499999999998</v>
      </c>
    </row>
    <row r="10" spans="1:10" x14ac:dyDescent="0.25">
      <c r="A10" t="s">
        <v>4</v>
      </c>
      <c r="B10">
        <v>26886</v>
      </c>
      <c r="C10">
        <v>19</v>
      </c>
      <c r="E10" s="1">
        <v>1000</v>
      </c>
      <c r="F10" s="1">
        <f xml:space="preserve"> 100 * E10 / 1959572</f>
        <v>5.1031551787839385E-2</v>
      </c>
      <c r="G10">
        <f>COUNTIF(B6:B96,"&lt; 1000")</f>
        <v>26</v>
      </c>
      <c r="H10">
        <f xml:space="preserve"> G10 * 100 / 91</f>
        <v>28.571428571428573</v>
      </c>
      <c r="I10">
        <f>D2 * E10</f>
        <v>2.2320000000000002</v>
      </c>
      <c r="J10">
        <f>E10*D4</f>
        <v>167.011</v>
      </c>
    </row>
    <row r="11" spans="1:10" x14ac:dyDescent="0.25">
      <c r="A11" t="s">
        <v>5</v>
      </c>
      <c r="B11">
        <v>1080</v>
      </c>
      <c r="C11">
        <v>1</v>
      </c>
      <c r="E11" s="1">
        <v>5000</v>
      </c>
      <c r="F11" s="1">
        <f xml:space="preserve"> 100 * E11 / 1959572</f>
        <v>0.2551577589391969</v>
      </c>
      <c r="G11">
        <f>COUNTIF(B6:B96,"&lt; 5000")</f>
        <v>49</v>
      </c>
      <c r="H11">
        <f xml:space="preserve"> G11 * 100 / 91</f>
        <v>53.846153846153847</v>
      </c>
      <c r="I11">
        <f>D2 * E11</f>
        <v>11.16</v>
      </c>
      <c r="J11">
        <f>E11*D4</f>
        <v>835.05499999999995</v>
      </c>
    </row>
    <row r="12" spans="1:10" x14ac:dyDescent="0.25">
      <c r="A12" t="s">
        <v>6</v>
      </c>
      <c r="B12">
        <v>176</v>
      </c>
      <c r="C12">
        <v>1</v>
      </c>
      <c r="E12" s="1">
        <v>10000</v>
      </c>
      <c r="F12" s="1">
        <f xml:space="preserve"> 100 * E12 / 1959572</f>
        <v>0.5103155178783938</v>
      </c>
      <c r="G12">
        <f>COUNTIF(B6:B96,"&lt; 10000")</f>
        <v>53</v>
      </c>
      <c r="H12">
        <f xml:space="preserve"> G12 * 100 / 91</f>
        <v>58.241758241758241</v>
      </c>
      <c r="I12">
        <f>D2 * E12</f>
        <v>22.32</v>
      </c>
      <c r="J12">
        <f>E12*D4</f>
        <v>1670.11</v>
      </c>
    </row>
    <row r="13" spans="1:10" x14ac:dyDescent="0.25">
      <c r="A13" t="s">
        <v>7</v>
      </c>
      <c r="B13">
        <v>115432</v>
      </c>
      <c r="C13">
        <v>1</v>
      </c>
      <c r="E13" s="1">
        <v>50000</v>
      </c>
      <c r="F13" s="1">
        <f xml:space="preserve"> 100 * E13 / 1959572</f>
        <v>2.5515775893919694</v>
      </c>
      <c r="G13">
        <f>COUNTIF(B6:B96,"&lt; 50000")</f>
        <v>66</v>
      </c>
      <c r="H13">
        <f xml:space="preserve"> G13 * 100 / 91</f>
        <v>72.527472527472526</v>
      </c>
      <c r="I13">
        <f>D2 * E13</f>
        <v>111.60000000000001</v>
      </c>
      <c r="J13">
        <f>E13*D4</f>
        <v>8350.5499999999993</v>
      </c>
    </row>
    <row r="14" spans="1:10" x14ac:dyDescent="0.25">
      <c r="A14" t="s">
        <v>8</v>
      </c>
      <c r="B14">
        <v>1415</v>
      </c>
      <c r="C14">
        <v>1</v>
      </c>
      <c r="E14" s="1">
        <v>1000000</v>
      </c>
      <c r="F14" s="1">
        <f xml:space="preserve"> 100 * E14 / 1959572</f>
        <v>51.031551787839383</v>
      </c>
      <c r="G14">
        <f>COUNTIF(B6:B96,"&lt; 1000000")</f>
        <v>87</v>
      </c>
      <c r="H14">
        <f xml:space="preserve"> G14 * 100 / 91</f>
        <v>95.604395604395606</v>
      </c>
      <c r="I14">
        <f>D2 * E14</f>
        <v>2232</v>
      </c>
      <c r="J14">
        <f>E14*D4</f>
        <v>167011</v>
      </c>
    </row>
    <row r="15" spans="1:10" x14ac:dyDescent="0.25">
      <c r="A15" t="s">
        <v>9</v>
      </c>
      <c r="B15">
        <v>2368</v>
      </c>
      <c r="C15">
        <v>1</v>
      </c>
      <c r="E15" s="1">
        <v>1100000</v>
      </c>
      <c r="F15" s="1">
        <f xml:space="preserve"> 100 * E15 / 1959572</f>
        <v>56.134706966623327</v>
      </c>
      <c r="G15">
        <f>COUNTIF(B6:B96,"&lt; 1100000")</f>
        <v>88</v>
      </c>
      <c r="H15">
        <f xml:space="preserve"> G15 * 100 / 91</f>
        <v>96.703296703296701</v>
      </c>
      <c r="I15">
        <f>D2 * E15</f>
        <v>2455.2000000000003</v>
      </c>
      <c r="J15">
        <f>E15*D4</f>
        <v>183712.1</v>
      </c>
    </row>
    <row r="16" spans="1:10" x14ac:dyDescent="0.25">
      <c r="A16" t="s">
        <v>10</v>
      </c>
      <c r="B16">
        <v>487</v>
      </c>
      <c r="C16">
        <v>1</v>
      </c>
      <c r="E16" s="1">
        <v>2000000</v>
      </c>
      <c r="F16" s="1">
        <f xml:space="preserve"> 100 * E16 / 1959572</f>
        <v>102.06310357567877</v>
      </c>
      <c r="G16">
        <f>COUNTIF(B6:B96,"&lt; 2000000")</f>
        <v>91</v>
      </c>
      <c r="H16">
        <f xml:space="preserve"> G16 * 100 / 91</f>
        <v>100</v>
      </c>
      <c r="I16">
        <f>D2 * E16</f>
        <v>4464</v>
      </c>
      <c r="J16">
        <f>E16*D4</f>
        <v>334022</v>
      </c>
    </row>
    <row r="17" spans="1:3" x14ac:dyDescent="0.25">
      <c r="A17" t="s">
        <v>11</v>
      </c>
      <c r="B17">
        <v>1</v>
      </c>
      <c r="C17">
        <v>1</v>
      </c>
    </row>
    <row r="18" spans="1:3" x14ac:dyDescent="0.25">
      <c r="A18" t="s">
        <v>12</v>
      </c>
      <c r="B18">
        <v>446507</v>
      </c>
      <c r="C18">
        <v>2</v>
      </c>
    </row>
    <row r="19" spans="1:3" x14ac:dyDescent="0.25">
      <c r="A19" t="s">
        <v>13</v>
      </c>
      <c r="B19">
        <v>710047</v>
      </c>
      <c r="C19">
        <v>1</v>
      </c>
    </row>
    <row r="20" spans="1:3" x14ac:dyDescent="0.25">
      <c r="A20" t="s">
        <v>14</v>
      </c>
      <c r="B20">
        <v>2484</v>
      </c>
      <c r="C20">
        <v>1</v>
      </c>
    </row>
    <row r="21" spans="1:3" x14ac:dyDescent="0.25">
      <c r="A21" t="s">
        <v>15</v>
      </c>
      <c r="B21">
        <v>230862</v>
      </c>
      <c r="C21">
        <v>2</v>
      </c>
    </row>
    <row r="22" spans="1:3" x14ac:dyDescent="0.25">
      <c r="A22" t="s">
        <v>16</v>
      </c>
      <c r="B22">
        <v>2137</v>
      </c>
      <c r="C22">
        <v>2</v>
      </c>
    </row>
    <row r="23" spans="1:3" x14ac:dyDescent="0.25">
      <c r="A23" t="s">
        <v>17</v>
      </c>
      <c r="B23">
        <v>3309</v>
      </c>
      <c r="C23">
        <v>1</v>
      </c>
    </row>
    <row r="24" spans="1:3" x14ac:dyDescent="0.25">
      <c r="A24" t="s">
        <v>18</v>
      </c>
      <c r="B24">
        <v>24370</v>
      </c>
      <c r="C24">
        <v>2</v>
      </c>
    </row>
    <row r="25" spans="1:3" x14ac:dyDescent="0.25">
      <c r="A25" t="s">
        <v>19</v>
      </c>
      <c r="B25">
        <v>1662192</v>
      </c>
      <c r="C25">
        <v>4</v>
      </c>
    </row>
    <row r="26" spans="1:3" x14ac:dyDescent="0.25">
      <c r="A26" t="s">
        <v>20</v>
      </c>
      <c r="B26">
        <v>753323</v>
      </c>
      <c r="C26">
        <v>20</v>
      </c>
    </row>
    <row r="27" spans="1:3" x14ac:dyDescent="0.25">
      <c r="A27" t="s">
        <v>21</v>
      </c>
      <c r="B27">
        <v>50752</v>
      </c>
      <c r="C27">
        <v>33</v>
      </c>
    </row>
    <row r="28" spans="1:3" x14ac:dyDescent="0.25">
      <c r="A28" t="s">
        <v>22</v>
      </c>
      <c r="B28">
        <v>134</v>
      </c>
      <c r="C28">
        <v>1</v>
      </c>
    </row>
    <row r="29" spans="1:3" x14ac:dyDescent="0.25">
      <c r="A29" t="s">
        <v>23</v>
      </c>
      <c r="B29">
        <v>1775</v>
      </c>
      <c r="C29">
        <v>1</v>
      </c>
    </row>
    <row r="30" spans="1:3" x14ac:dyDescent="0.25">
      <c r="A30" t="s">
        <v>24</v>
      </c>
      <c r="B30">
        <v>197968</v>
      </c>
      <c r="C30">
        <v>7</v>
      </c>
    </row>
    <row r="31" spans="1:3" x14ac:dyDescent="0.25">
      <c r="A31" t="s">
        <v>25</v>
      </c>
      <c r="B31">
        <v>852815</v>
      </c>
      <c r="C31">
        <v>32</v>
      </c>
    </row>
    <row r="32" spans="1:3" x14ac:dyDescent="0.25">
      <c r="A32" t="s">
        <v>26</v>
      </c>
      <c r="B32">
        <v>10</v>
      </c>
      <c r="C32">
        <v>1</v>
      </c>
    </row>
    <row r="33" spans="1:8" x14ac:dyDescent="0.25">
      <c r="A33" t="s">
        <v>27</v>
      </c>
      <c r="B33">
        <v>138</v>
      </c>
      <c r="C33">
        <v>1</v>
      </c>
    </row>
    <row r="34" spans="1:8" x14ac:dyDescent="0.25">
      <c r="A34" t="s">
        <v>28</v>
      </c>
      <c r="B34">
        <v>138</v>
      </c>
      <c r="C34">
        <v>1</v>
      </c>
    </row>
    <row r="35" spans="1:8" x14ac:dyDescent="0.25">
      <c r="A35" t="s">
        <v>29</v>
      </c>
      <c r="B35">
        <v>15247</v>
      </c>
      <c r="C35">
        <v>1</v>
      </c>
    </row>
    <row r="36" spans="1:8" x14ac:dyDescent="0.25">
      <c r="A36" t="s">
        <v>30</v>
      </c>
      <c r="B36">
        <v>6535</v>
      </c>
      <c r="C36">
        <v>1</v>
      </c>
    </row>
    <row r="37" spans="1:8" x14ac:dyDescent="0.25">
      <c r="A37" t="s">
        <v>31</v>
      </c>
      <c r="B37">
        <v>4739</v>
      </c>
      <c r="C37">
        <v>2</v>
      </c>
    </row>
    <row r="38" spans="1:8" x14ac:dyDescent="0.25">
      <c r="A38" t="s">
        <v>2</v>
      </c>
      <c r="B38">
        <v>1080</v>
      </c>
      <c r="C38">
        <v>1</v>
      </c>
    </row>
    <row r="39" spans="1:8" x14ac:dyDescent="0.25">
      <c r="A39" t="s">
        <v>32</v>
      </c>
      <c r="B39">
        <v>12021</v>
      </c>
      <c r="C39">
        <v>2</v>
      </c>
    </row>
    <row r="40" spans="1:8" x14ac:dyDescent="0.25">
      <c r="A40" t="s">
        <v>8</v>
      </c>
      <c r="B40">
        <v>1415</v>
      </c>
      <c r="C40">
        <v>1</v>
      </c>
      <c r="E40" s="2" t="s">
        <v>77</v>
      </c>
      <c r="F40" s="2" t="s">
        <v>78</v>
      </c>
      <c r="G40" s="2" t="s">
        <v>79</v>
      </c>
      <c r="H40" s="2" t="s">
        <v>88</v>
      </c>
    </row>
    <row r="41" spans="1:8" x14ac:dyDescent="0.25">
      <c r="A41" t="s">
        <v>7</v>
      </c>
      <c r="B41">
        <v>115432</v>
      </c>
      <c r="C41">
        <v>1</v>
      </c>
      <c r="E41" s="1">
        <v>1</v>
      </c>
      <c r="F41" s="1">
        <f>COUNTIF(C:C,"&lt;= 1")</f>
        <v>57</v>
      </c>
      <c r="G41">
        <f xml:space="preserve"> 100 * F41 / 91</f>
        <v>62.637362637362635</v>
      </c>
      <c r="H41">
        <v>2.73</v>
      </c>
    </row>
    <row r="42" spans="1:8" x14ac:dyDescent="0.25">
      <c r="A42" t="s">
        <v>33</v>
      </c>
      <c r="B42">
        <v>1107</v>
      </c>
      <c r="C42">
        <v>1</v>
      </c>
      <c r="E42" s="1">
        <v>2</v>
      </c>
      <c r="F42" s="1">
        <f>COUNTIF(C:C,"&lt;= 2")</f>
        <v>75</v>
      </c>
      <c r="G42">
        <f t="shared" ref="G42:G50" si="0" xml:space="preserve"> 100 * F42 / 91</f>
        <v>82.417582417582423</v>
      </c>
      <c r="H42">
        <v>1.1499999999999999</v>
      </c>
    </row>
    <row r="43" spans="1:8" x14ac:dyDescent="0.25">
      <c r="A43" t="s">
        <v>0</v>
      </c>
      <c r="B43">
        <v>1</v>
      </c>
      <c r="C43">
        <v>1</v>
      </c>
      <c r="E43" s="1">
        <v>3</v>
      </c>
      <c r="F43" s="1">
        <f>COUNTIF(C:C,"&lt;= 3")</f>
        <v>79</v>
      </c>
      <c r="G43">
        <f t="shared" si="0"/>
        <v>86.813186813186817</v>
      </c>
      <c r="H43">
        <v>0.97</v>
      </c>
    </row>
    <row r="44" spans="1:8" x14ac:dyDescent="0.25">
      <c r="A44" t="s">
        <v>34</v>
      </c>
      <c r="B44">
        <v>1104</v>
      </c>
      <c r="C44">
        <v>1</v>
      </c>
      <c r="E44" s="1">
        <v>5</v>
      </c>
      <c r="F44" s="1">
        <f>COUNTIF(C:C,"&lt;=5")</f>
        <v>81</v>
      </c>
      <c r="G44">
        <f t="shared" si="0"/>
        <v>89.010989010989007</v>
      </c>
      <c r="H44">
        <v>0.75</v>
      </c>
    </row>
    <row r="45" spans="1:8" x14ac:dyDescent="0.25">
      <c r="A45" t="s">
        <v>35</v>
      </c>
      <c r="B45">
        <v>104</v>
      </c>
      <c r="C45">
        <v>1</v>
      </c>
      <c r="E45" s="1">
        <v>8</v>
      </c>
      <c r="F45" s="1">
        <f>COUNTIF(C:C,"&lt;= 8")</f>
        <v>83</v>
      </c>
      <c r="G45">
        <f t="shared" si="0"/>
        <v>91.208791208791212</v>
      </c>
      <c r="H45">
        <v>0.64</v>
      </c>
    </row>
    <row r="46" spans="1:8" x14ac:dyDescent="0.25">
      <c r="A46" t="s">
        <v>36</v>
      </c>
      <c r="B46">
        <v>967</v>
      </c>
      <c r="C46">
        <v>3</v>
      </c>
      <c r="E46" s="1">
        <v>20</v>
      </c>
      <c r="F46" s="1">
        <f>COUNTIF(C:C,"&lt;= 20")</f>
        <v>86</v>
      </c>
      <c r="G46">
        <f t="shared" si="0"/>
        <v>94.505494505494511</v>
      </c>
      <c r="H46">
        <v>0.51</v>
      </c>
    </row>
    <row r="47" spans="1:8" x14ac:dyDescent="0.25">
      <c r="A47" t="s">
        <v>11</v>
      </c>
      <c r="B47">
        <v>1</v>
      </c>
      <c r="C47">
        <v>1</v>
      </c>
      <c r="E47" s="1">
        <v>30</v>
      </c>
      <c r="F47" s="1">
        <f>COUNTIF(C:C,"&lt;= 30")</f>
        <v>86</v>
      </c>
      <c r="G47">
        <f t="shared" si="0"/>
        <v>94.505494505494511</v>
      </c>
      <c r="H47">
        <v>0.46</v>
      </c>
    </row>
    <row r="48" spans="1:8" x14ac:dyDescent="0.25">
      <c r="A48" t="s">
        <v>37</v>
      </c>
      <c r="B48">
        <v>1708</v>
      </c>
      <c r="C48">
        <v>1</v>
      </c>
      <c r="E48" s="1">
        <v>50</v>
      </c>
      <c r="F48" s="1">
        <f>COUNTIF(C:C,"&lt;= 50")</f>
        <v>88</v>
      </c>
      <c r="G48">
        <f t="shared" si="0"/>
        <v>96.703296703296701</v>
      </c>
      <c r="H48">
        <v>0.41</v>
      </c>
    </row>
    <row r="49" spans="1:8" x14ac:dyDescent="0.25">
      <c r="A49" t="s">
        <v>5</v>
      </c>
      <c r="B49">
        <v>1080</v>
      </c>
      <c r="C49">
        <v>1</v>
      </c>
      <c r="E49" s="1">
        <v>100</v>
      </c>
      <c r="F49" s="1">
        <f>COUNTIF(C:C,"&lt;= 100")</f>
        <v>89</v>
      </c>
      <c r="G49">
        <f t="shared" si="0"/>
        <v>97.802197802197796</v>
      </c>
      <c r="H49">
        <v>0.36</v>
      </c>
    </row>
    <row r="50" spans="1:8" x14ac:dyDescent="0.25">
      <c r="A50" t="s">
        <v>1</v>
      </c>
      <c r="B50">
        <v>26501</v>
      </c>
      <c r="C50">
        <v>2</v>
      </c>
      <c r="E50" s="1">
        <v>500</v>
      </c>
      <c r="F50" s="1">
        <f>COUNTIF(C:C,"&lt;= 500")</f>
        <v>91</v>
      </c>
      <c r="G50">
        <f t="shared" si="0"/>
        <v>100</v>
      </c>
      <c r="H50">
        <v>0.27</v>
      </c>
    </row>
    <row r="51" spans="1:8" x14ac:dyDescent="0.25">
      <c r="A51" t="s">
        <v>38</v>
      </c>
      <c r="B51">
        <v>744</v>
      </c>
      <c r="C51">
        <v>2</v>
      </c>
    </row>
    <row r="52" spans="1:8" x14ac:dyDescent="0.25">
      <c r="A52" t="s">
        <v>39</v>
      </c>
      <c r="B52">
        <v>30</v>
      </c>
      <c r="C52">
        <v>1</v>
      </c>
    </row>
    <row r="53" spans="1:8" x14ac:dyDescent="0.25">
      <c r="A53" t="s">
        <v>40</v>
      </c>
      <c r="B53">
        <v>162</v>
      </c>
      <c r="C53">
        <v>1</v>
      </c>
    </row>
    <row r="54" spans="1:8" x14ac:dyDescent="0.25">
      <c r="A54" t="s">
        <v>41</v>
      </c>
      <c r="B54">
        <v>496</v>
      </c>
      <c r="C54">
        <v>1</v>
      </c>
    </row>
    <row r="55" spans="1:8" x14ac:dyDescent="0.25">
      <c r="A55" t="s">
        <v>42</v>
      </c>
      <c r="B55">
        <v>138</v>
      </c>
      <c r="C55">
        <v>1</v>
      </c>
    </row>
    <row r="56" spans="1:8" x14ac:dyDescent="0.25">
      <c r="A56" t="s">
        <v>43</v>
      </c>
      <c r="B56">
        <v>9521</v>
      </c>
      <c r="C56">
        <v>2</v>
      </c>
    </row>
    <row r="57" spans="1:8" x14ac:dyDescent="0.25">
      <c r="A57" t="s">
        <v>44</v>
      </c>
      <c r="B57">
        <v>1331</v>
      </c>
      <c r="C57">
        <v>2</v>
      </c>
    </row>
    <row r="58" spans="1:8" x14ac:dyDescent="0.25">
      <c r="A58" t="s">
        <v>45</v>
      </c>
      <c r="B58">
        <v>15247</v>
      </c>
      <c r="C58">
        <v>1</v>
      </c>
    </row>
    <row r="59" spans="1:8" x14ac:dyDescent="0.25">
      <c r="A59" t="s">
        <v>14</v>
      </c>
      <c r="B59">
        <v>2484</v>
      </c>
      <c r="C59">
        <v>1</v>
      </c>
    </row>
    <row r="60" spans="1:8" x14ac:dyDescent="0.25">
      <c r="A60" t="s">
        <v>46</v>
      </c>
      <c r="B60">
        <v>1</v>
      </c>
      <c r="C60">
        <v>1</v>
      </c>
    </row>
    <row r="61" spans="1:8" x14ac:dyDescent="0.25">
      <c r="A61" t="s">
        <v>17</v>
      </c>
      <c r="B61">
        <v>3309</v>
      </c>
      <c r="C61">
        <v>1</v>
      </c>
    </row>
    <row r="62" spans="1:8" x14ac:dyDescent="0.25">
      <c r="A62" t="s">
        <v>47</v>
      </c>
      <c r="B62">
        <v>94</v>
      </c>
      <c r="C62">
        <v>1</v>
      </c>
    </row>
    <row r="63" spans="1:8" x14ac:dyDescent="0.25">
      <c r="A63" t="s">
        <v>48</v>
      </c>
      <c r="B63">
        <v>121</v>
      </c>
      <c r="C63">
        <v>1</v>
      </c>
    </row>
    <row r="64" spans="1:8" x14ac:dyDescent="0.25">
      <c r="A64" t="s">
        <v>12</v>
      </c>
      <c r="B64">
        <v>446507</v>
      </c>
      <c r="C64">
        <v>2</v>
      </c>
    </row>
    <row r="65" spans="1:3" x14ac:dyDescent="0.25">
      <c r="A65" t="s">
        <v>49</v>
      </c>
      <c r="B65">
        <v>722</v>
      </c>
      <c r="C65">
        <v>1</v>
      </c>
    </row>
    <row r="66" spans="1:3" x14ac:dyDescent="0.25">
      <c r="A66" t="s">
        <v>50</v>
      </c>
      <c r="B66">
        <v>121</v>
      </c>
      <c r="C66">
        <v>1</v>
      </c>
    </row>
    <row r="67" spans="1:3" x14ac:dyDescent="0.25">
      <c r="A67" t="s">
        <v>51</v>
      </c>
      <c r="B67">
        <v>6829</v>
      </c>
      <c r="C67">
        <v>1</v>
      </c>
    </row>
    <row r="68" spans="1:3" x14ac:dyDescent="0.25">
      <c r="A68" t="s">
        <v>52</v>
      </c>
      <c r="B68">
        <v>1912890</v>
      </c>
      <c r="C68">
        <v>421</v>
      </c>
    </row>
    <row r="69" spans="1:3" x14ac:dyDescent="0.25">
      <c r="A69" t="s">
        <v>53</v>
      </c>
      <c r="B69">
        <v>1052</v>
      </c>
      <c r="C69">
        <v>1</v>
      </c>
    </row>
    <row r="70" spans="1:3" x14ac:dyDescent="0.25">
      <c r="A70" t="s">
        <v>26</v>
      </c>
      <c r="B70">
        <v>10</v>
      </c>
      <c r="C70">
        <v>1</v>
      </c>
    </row>
    <row r="71" spans="1:3" x14ac:dyDescent="0.25">
      <c r="A71" t="s">
        <v>2</v>
      </c>
      <c r="B71">
        <v>1080</v>
      </c>
      <c r="C71">
        <v>1</v>
      </c>
    </row>
    <row r="72" spans="1:3" x14ac:dyDescent="0.25">
      <c r="A72" t="s">
        <v>12</v>
      </c>
      <c r="B72">
        <v>446507</v>
      </c>
      <c r="C72">
        <v>2</v>
      </c>
    </row>
    <row r="73" spans="1:3" x14ac:dyDescent="0.25">
      <c r="A73" t="s">
        <v>54</v>
      </c>
      <c r="B73">
        <v>459877</v>
      </c>
      <c r="C73">
        <v>1</v>
      </c>
    </row>
    <row r="74" spans="1:3" x14ac:dyDescent="0.25">
      <c r="A74" t="s">
        <v>55</v>
      </c>
      <c r="B74">
        <v>1917</v>
      </c>
      <c r="C74">
        <v>1</v>
      </c>
    </row>
    <row r="75" spans="1:3" x14ac:dyDescent="0.25">
      <c r="A75" t="s">
        <v>56</v>
      </c>
      <c r="B75">
        <v>70503</v>
      </c>
      <c r="C75">
        <v>1</v>
      </c>
    </row>
    <row r="76" spans="1:3" x14ac:dyDescent="0.25">
      <c r="A76" t="s">
        <v>0</v>
      </c>
      <c r="B76">
        <v>1</v>
      </c>
      <c r="C76">
        <v>1</v>
      </c>
    </row>
    <row r="77" spans="1:3" x14ac:dyDescent="0.25">
      <c r="A77" t="s">
        <v>57</v>
      </c>
      <c r="B77">
        <v>350055</v>
      </c>
      <c r="C77">
        <v>13</v>
      </c>
    </row>
    <row r="78" spans="1:3" x14ac:dyDescent="0.25">
      <c r="A78" t="s">
        <v>18</v>
      </c>
      <c r="B78">
        <v>24370</v>
      </c>
      <c r="C78">
        <v>2</v>
      </c>
    </row>
    <row r="79" spans="1:3" x14ac:dyDescent="0.25">
      <c r="A79" t="s">
        <v>17</v>
      </c>
      <c r="B79">
        <v>3309</v>
      </c>
      <c r="C79">
        <v>1</v>
      </c>
    </row>
    <row r="80" spans="1:3" x14ac:dyDescent="0.25">
      <c r="A80" t="s">
        <v>58</v>
      </c>
      <c r="B80">
        <v>476583</v>
      </c>
      <c r="C80">
        <v>2</v>
      </c>
    </row>
    <row r="81" spans="1:3" x14ac:dyDescent="0.25">
      <c r="A81" t="s">
        <v>59</v>
      </c>
      <c r="B81">
        <v>67634</v>
      </c>
      <c r="C81">
        <v>2</v>
      </c>
    </row>
    <row r="82" spans="1:3" x14ac:dyDescent="0.25">
      <c r="A82" t="s">
        <v>60</v>
      </c>
      <c r="B82">
        <v>30260</v>
      </c>
      <c r="C82">
        <v>1</v>
      </c>
    </row>
    <row r="83" spans="1:3" x14ac:dyDescent="0.25">
      <c r="A83" t="s">
        <v>61</v>
      </c>
      <c r="B83">
        <v>91</v>
      </c>
      <c r="C83">
        <v>1</v>
      </c>
    </row>
    <row r="84" spans="1:3" x14ac:dyDescent="0.25">
      <c r="A84" t="s">
        <v>62</v>
      </c>
      <c r="B84">
        <v>179522</v>
      </c>
      <c r="C84">
        <v>7</v>
      </c>
    </row>
    <row r="85" spans="1:3" x14ac:dyDescent="0.25">
      <c r="A85" t="s">
        <v>63</v>
      </c>
      <c r="B85">
        <v>575661</v>
      </c>
      <c r="C85">
        <v>3</v>
      </c>
    </row>
    <row r="86" spans="1:3" x14ac:dyDescent="0.25">
      <c r="A86" t="s">
        <v>8</v>
      </c>
      <c r="B86">
        <v>1415</v>
      </c>
      <c r="C86">
        <v>1</v>
      </c>
    </row>
    <row r="87" spans="1:3" x14ac:dyDescent="0.25">
      <c r="A87" t="s">
        <v>30</v>
      </c>
      <c r="B87">
        <v>6535</v>
      </c>
      <c r="C87">
        <v>1</v>
      </c>
    </row>
    <row r="88" spans="1:3" x14ac:dyDescent="0.25">
      <c r="A88" t="s">
        <v>64</v>
      </c>
      <c r="B88">
        <v>12445</v>
      </c>
      <c r="C88">
        <v>1</v>
      </c>
    </row>
    <row r="89" spans="1:3" x14ac:dyDescent="0.25">
      <c r="A89" t="s">
        <v>65</v>
      </c>
      <c r="B89">
        <v>538315</v>
      </c>
      <c r="C89">
        <v>3</v>
      </c>
    </row>
    <row r="90" spans="1:3" x14ac:dyDescent="0.25">
      <c r="A90" t="s">
        <v>66</v>
      </c>
      <c r="B90">
        <v>48361</v>
      </c>
      <c r="C90">
        <v>2</v>
      </c>
    </row>
    <row r="91" spans="1:3" x14ac:dyDescent="0.25">
      <c r="A91" t="s">
        <v>67</v>
      </c>
      <c r="B91">
        <v>860</v>
      </c>
      <c r="C91">
        <v>1</v>
      </c>
    </row>
    <row r="92" spans="1:3" x14ac:dyDescent="0.25">
      <c r="A92" t="s">
        <v>68</v>
      </c>
      <c r="B92">
        <v>1233202</v>
      </c>
      <c r="C92">
        <v>3</v>
      </c>
    </row>
    <row r="93" spans="1:3" x14ac:dyDescent="0.25">
      <c r="A93" t="s">
        <v>69</v>
      </c>
      <c r="B93">
        <v>1002668</v>
      </c>
      <c r="C93">
        <v>138</v>
      </c>
    </row>
    <row r="94" spans="1:3" x14ac:dyDescent="0.25">
      <c r="A94" t="s">
        <v>70</v>
      </c>
      <c r="B94">
        <v>44057</v>
      </c>
      <c r="C94">
        <v>2</v>
      </c>
    </row>
    <row r="95" spans="1:3" x14ac:dyDescent="0.25">
      <c r="A95" t="s">
        <v>71</v>
      </c>
      <c r="B95">
        <v>25878</v>
      </c>
      <c r="C95">
        <v>1</v>
      </c>
    </row>
    <row r="96" spans="1:3" x14ac:dyDescent="0.25">
      <c r="A96" t="s">
        <v>72</v>
      </c>
      <c r="B96">
        <v>445583</v>
      </c>
      <c r="C96">
        <v>4</v>
      </c>
    </row>
  </sheetData>
  <mergeCells count="4">
    <mergeCell ref="A1:H1"/>
    <mergeCell ref="B2:C2"/>
    <mergeCell ref="B4:C4"/>
    <mergeCell ref="B3:C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workbookViewId="0">
      <selection activeCell="D2" sqref="D2"/>
    </sheetView>
  </sheetViews>
  <sheetFormatPr defaultRowHeight="15" x14ac:dyDescent="0.25"/>
  <cols>
    <col min="1" max="1" width="19.5703125" bestFit="1" customWidth="1"/>
    <col min="2" max="2" width="17.28515625" customWidth="1"/>
    <col min="3" max="3" width="16" customWidth="1"/>
    <col min="5" max="5" width="30.5703125" customWidth="1"/>
    <col min="6" max="6" width="34.7109375" bestFit="1" customWidth="1"/>
    <col min="7" max="7" width="31.7109375" bestFit="1" customWidth="1"/>
    <col min="8" max="8" width="38" customWidth="1"/>
  </cols>
  <sheetData>
    <row r="1" spans="1:8" ht="33.75" x14ac:dyDescent="0.25">
      <c r="A1" s="3" t="s">
        <v>81</v>
      </c>
      <c r="B1" s="3"/>
      <c r="C1" s="3"/>
      <c r="D1" s="3"/>
      <c r="E1" s="3"/>
      <c r="F1" s="3"/>
      <c r="G1" s="3"/>
      <c r="H1" s="3"/>
    </row>
    <row r="2" spans="1:8" x14ac:dyDescent="0.25">
      <c r="A2" t="s">
        <v>0</v>
      </c>
      <c r="B2">
        <v>1</v>
      </c>
      <c r="C2">
        <v>1</v>
      </c>
      <c r="E2" s="2" t="s">
        <v>73</v>
      </c>
      <c r="F2" s="2" t="s">
        <v>75</v>
      </c>
      <c r="G2" s="2" t="s">
        <v>74</v>
      </c>
      <c r="H2" s="2" t="s">
        <v>76</v>
      </c>
    </row>
    <row r="3" spans="1:8" x14ac:dyDescent="0.25">
      <c r="A3" t="s">
        <v>1</v>
      </c>
      <c r="B3">
        <v>26501</v>
      </c>
      <c r="C3">
        <v>2</v>
      </c>
      <c r="E3" s="1">
        <v>10</v>
      </c>
      <c r="F3" s="1">
        <f xml:space="preserve"> 100 * E3 / 1959572</f>
        <v>5.1031551787839382E-4</v>
      </c>
      <c r="G3">
        <f>COUNTIF(B2:B92,"&lt; 10")</f>
        <v>6</v>
      </c>
      <c r="H3">
        <f xml:space="preserve"> G3 * 100 / 91</f>
        <v>6.5934065934065931</v>
      </c>
    </row>
    <row r="4" spans="1:8" x14ac:dyDescent="0.25">
      <c r="A4" t="s">
        <v>2</v>
      </c>
      <c r="B4">
        <v>1080</v>
      </c>
      <c r="C4">
        <v>1</v>
      </c>
      <c r="E4" s="1">
        <v>100</v>
      </c>
      <c r="F4" s="1">
        <f xml:space="preserve"> 100 * E4 / 1959572</f>
        <v>5.1031551787839389E-3</v>
      </c>
      <c r="G4">
        <f>COUNTIF(B2:B92,"&lt; 100")</f>
        <v>11</v>
      </c>
      <c r="H4">
        <f xml:space="preserve"> G4 * 100 / 91</f>
        <v>12.087912087912088</v>
      </c>
    </row>
    <row r="5" spans="1:8" x14ac:dyDescent="0.25">
      <c r="A5" t="s">
        <v>3</v>
      </c>
      <c r="B5">
        <v>94416</v>
      </c>
      <c r="C5">
        <v>98</v>
      </c>
      <c r="E5" s="1">
        <v>500</v>
      </c>
      <c r="F5" s="1">
        <f xml:space="preserve"> 100 * E5 / 1959572</f>
        <v>2.5515775893919693E-2</v>
      </c>
      <c r="G5">
        <f>COUNTIF(B2:B92,"&lt; 500")</f>
        <v>22</v>
      </c>
      <c r="H5">
        <f xml:space="preserve"> G5 * 100 / 91</f>
        <v>24.175824175824175</v>
      </c>
    </row>
    <row r="6" spans="1:8" x14ac:dyDescent="0.25">
      <c r="A6" t="s">
        <v>4</v>
      </c>
      <c r="B6">
        <v>26886</v>
      </c>
      <c r="C6">
        <v>19</v>
      </c>
      <c r="E6" s="1">
        <v>1000</v>
      </c>
      <c r="F6" s="1">
        <f xml:space="preserve"> 100 * E6 / 1959572</f>
        <v>5.1031551787839385E-2</v>
      </c>
      <c r="G6">
        <f>COUNTIF(B2:B92,"&lt; 1000")</f>
        <v>26</v>
      </c>
      <c r="H6">
        <f xml:space="preserve"> G6 * 100 / 91</f>
        <v>28.571428571428573</v>
      </c>
    </row>
    <row r="7" spans="1:8" x14ac:dyDescent="0.25">
      <c r="A7" t="s">
        <v>5</v>
      </c>
      <c r="B7">
        <v>1080</v>
      </c>
      <c r="C7">
        <v>1</v>
      </c>
      <c r="E7" s="1">
        <v>5000</v>
      </c>
      <c r="F7" s="1">
        <f xml:space="preserve"> 100 * E7 / 1959572</f>
        <v>0.2551577589391969</v>
      </c>
      <c r="G7">
        <f>COUNTIF(B2:B92,"&lt; 5000")</f>
        <v>49</v>
      </c>
      <c r="H7">
        <f xml:space="preserve"> G7 * 100 / 91</f>
        <v>53.846153846153847</v>
      </c>
    </row>
    <row r="8" spans="1:8" x14ac:dyDescent="0.25">
      <c r="A8" t="s">
        <v>6</v>
      </c>
      <c r="B8">
        <v>176</v>
      </c>
      <c r="C8">
        <v>1</v>
      </c>
      <c r="E8" s="1">
        <v>10000</v>
      </c>
      <c r="F8" s="1">
        <f xml:space="preserve"> 100 * E8 / 1959572</f>
        <v>0.5103155178783938</v>
      </c>
      <c r="G8">
        <f>COUNTIF(B2:B92,"&lt; 10000")</f>
        <v>53</v>
      </c>
      <c r="H8">
        <f xml:space="preserve"> G8 * 100 / 91</f>
        <v>58.241758241758241</v>
      </c>
    </row>
    <row r="9" spans="1:8" x14ac:dyDescent="0.25">
      <c r="A9" t="s">
        <v>7</v>
      </c>
      <c r="B9">
        <v>115432</v>
      </c>
      <c r="C9">
        <v>1</v>
      </c>
      <c r="E9" s="1">
        <v>50000</v>
      </c>
      <c r="F9" s="1">
        <f xml:space="preserve"> 100 * E9 / 1959572</f>
        <v>2.5515775893919694</v>
      </c>
      <c r="G9">
        <f>COUNTIF(B2:B92,"&lt; 50000")</f>
        <v>66</v>
      </c>
      <c r="H9">
        <f xml:space="preserve"> G9 * 100 / 91</f>
        <v>72.527472527472526</v>
      </c>
    </row>
    <row r="10" spans="1:8" x14ac:dyDescent="0.25">
      <c r="A10" t="s">
        <v>8</v>
      </c>
      <c r="B10">
        <v>1415</v>
      </c>
      <c r="C10">
        <v>1</v>
      </c>
      <c r="E10" s="1">
        <v>1000000</v>
      </c>
      <c r="F10" s="1">
        <f xml:space="preserve"> 100 * E10 / 1959572</f>
        <v>51.031551787839383</v>
      </c>
      <c r="G10">
        <f>COUNTIF(B2:B92,"&lt; 1000000")</f>
        <v>87</v>
      </c>
      <c r="H10">
        <f xml:space="preserve"> G10 * 100 / 91</f>
        <v>95.604395604395606</v>
      </c>
    </row>
    <row r="11" spans="1:8" x14ac:dyDescent="0.25">
      <c r="A11" t="s">
        <v>9</v>
      </c>
      <c r="B11">
        <v>2368</v>
      </c>
      <c r="C11">
        <v>1</v>
      </c>
      <c r="E11" s="1">
        <v>1100000</v>
      </c>
      <c r="F11" s="1">
        <f xml:space="preserve"> 100 * E11 / 1959572</f>
        <v>56.134706966623327</v>
      </c>
      <c r="G11">
        <f>COUNTIF(B2:B92,"&lt; 1100000")</f>
        <v>88</v>
      </c>
      <c r="H11">
        <f xml:space="preserve"> G11 * 100 / 91</f>
        <v>96.703296703296701</v>
      </c>
    </row>
    <row r="12" spans="1:8" x14ac:dyDescent="0.25">
      <c r="A12" t="s">
        <v>10</v>
      </c>
      <c r="B12">
        <v>487</v>
      </c>
      <c r="C12">
        <v>1</v>
      </c>
      <c r="E12" s="1">
        <v>2000000</v>
      </c>
      <c r="F12" s="1">
        <f xml:space="preserve"> 100 * E12 / 1959572</f>
        <v>102.06310357567877</v>
      </c>
      <c r="G12">
        <f>COUNTIF(B2:B92,"&lt; 2000000")</f>
        <v>91</v>
      </c>
      <c r="H12">
        <f xml:space="preserve"> G12 * 100 / 91</f>
        <v>100</v>
      </c>
    </row>
    <row r="13" spans="1:8" x14ac:dyDescent="0.25">
      <c r="A13" t="s">
        <v>11</v>
      </c>
      <c r="B13">
        <v>1</v>
      </c>
      <c r="C13">
        <v>1</v>
      </c>
      <c r="E13" s="1"/>
      <c r="F13" s="1"/>
    </row>
    <row r="14" spans="1:8" x14ac:dyDescent="0.25">
      <c r="A14" t="s">
        <v>12</v>
      </c>
      <c r="B14">
        <v>446507</v>
      </c>
      <c r="C14">
        <v>2</v>
      </c>
      <c r="E14" s="1"/>
      <c r="F14" s="1"/>
    </row>
    <row r="15" spans="1:8" x14ac:dyDescent="0.25">
      <c r="A15" t="s">
        <v>13</v>
      </c>
      <c r="B15">
        <v>710047</v>
      </c>
      <c r="C15">
        <v>1</v>
      </c>
      <c r="E15" s="1"/>
      <c r="F15" s="1"/>
    </row>
    <row r="16" spans="1:8" x14ac:dyDescent="0.25">
      <c r="A16" t="s">
        <v>14</v>
      </c>
      <c r="B16">
        <v>2484</v>
      </c>
      <c r="C16">
        <v>1</v>
      </c>
      <c r="E16" s="1"/>
      <c r="F16" s="1"/>
    </row>
    <row r="17" spans="1:6" x14ac:dyDescent="0.25">
      <c r="A17" t="s">
        <v>15</v>
      </c>
      <c r="B17">
        <v>230862</v>
      </c>
      <c r="C17">
        <v>2</v>
      </c>
      <c r="E17" s="1"/>
      <c r="F17" s="1"/>
    </row>
    <row r="18" spans="1:6" x14ac:dyDescent="0.25">
      <c r="A18" t="s">
        <v>16</v>
      </c>
      <c r="B18">
        <v>2137</v>
      </c>
      <c r="C18">
        <v>2</v>
      </c>
      <c r="E18" s="1"/>
      <c r="F18" s="1"/>
    </row>
    <row r="19" spans="1:6" x14ac:dyDescent="0.25">
      <c r="A19" t="s">
        <v>17</v>
      </c>
      <c r="B19">
        <v>3309</v>
      </c>
      <c r="C19">
        <v>1</v>
      </c>
      <c r="E19" s="1"/>
      <c r="F19" s="1"/>
    </row>
    <row r="20" spans="1:6" x14ac:dyDescent="0.25">
      <c r="A20" t="s">
        <v>18</v>
      </c>
      <c r="B20">
        <v>24370</v>
      </c>
      <c r="C20">
        <v>2</v>
      </c>
      <c r="E20" s="1"/>
      <c r="F20" s="1"/>
    </row>
    <row r="21" spans="1:6" x14ac:dyDescent="0.25">
      <c r="A21" t="s">
        <v>19</v>
      </c>
      <c r="B21">
        <v>1662192</v>
      </c>
      <c r="C21">
        <v>4</v>
      </c>
      <c r="E21" s="1"/>
      <c r="F21" s="1"/>
    </row>
    <row r="22" spans="1:6" x14ac:dyDescent="0.25">
      <c r="A22" t="s">
        <v>20</v>
      </c>
      <c r="B22">
        <v>753323</v>
      </c>
      <c r="C22">
        <v>20</v>
      </c>
      <c r="E22" s="1"/>
      <c r="F22" s="1"/>
    </row>
    <row r="23" spans="1:6" x14ac:dyDescent="0.25">
      <c r="A23" t="s">
        <v>21</v>
      </c>
      <c r="B23">
        <v>50752</v>
      </c>
      <c r="C23">
        <v>33</v>
      </c>
      <c r="E23" s="1"/>
      <c r="F23" s="1"/>
    </row>
    <row r="24" spans="1:6" x14ac:dyDescent="0.25">
      <c r="A24" t="s">
        <v>22</v>
      </c>
      <c r="B24">
        <v>134</v>
      </c>
      <c r="C24">
        <v>1</v>
      </c>
      <c r="E24" s="1"/>
      <c r="F24" s="1"/>
    </row>
    <row r="25" spans="1:6" x14ac:dyDescent="0.25">
      <c r="A25" t="s">
        <v>23</v>
      </c>
      <c r="B25">
        <v>1775</v>
      </c>
      <c r="C25">
        <v>1</v>
      </c>
      <c r="E25" s="1"/>
      <c r="F25" s="1"/>
    </row>
    <row r="26" spans="1:6" x14ac:dyDescent="0.25">
      <c r="A26" t="s">
        <v>24</v>
      </c>
      <c r="B26">
        <v>197968</v>
      </c>
      <c r="C26">
        <v>7</v>
      </c>
      <c r="E26" s="1"/>
      <c r="F26" s="1"/>
    </row>
    <row r="27" spans="1:6" x14ac:dyDescent="0.25">
      <c r="A27" t="s">
        <v>25</v>
      </c>
      <c r="B27">
        <v>852815</v>
      </c>
      <c r="C27">
        <v>32</v>
      </c>
      <c r="E27" s="1"/>
      <c r="F27" s="1"/>
    </row>
    <row r="28" spans="1:6" x14ac:dyDescent="0.25">
      <c r="A28" t="s">
        <v>26</v>
      </c>
      <c r="B28">
        <v>10</v>
      </c>
      <c r="C28">
        <v>1</v>
      </c>
      <c r="E28" s="1"/>
      <c r="F28" s="1"/>
    </row>
    <row r="29" spans="1:6" x14ac:dyDescent="0.25">
      <c r="A29" t="s">
        <v>27</v>
      </c>
      <c r="B29">
        <v>138</v>
      </c>
      <c r="C29">
        <v>1</v>
      </c>
      <c r="E29" s="1"/>
      <c r="F29" s="1"/>
    </row>
    <row r="30" spans="1:6" x14ac:dyDescent="0.25">
      <c r="A30" t="s">
        <v>28</v>
      </c>
      <c r="B30">
        <v>138</v>
      </c>
      <c r="C30">
        <v>1</v>
      </c>
      <c r="E30" s="1"/>
      <c r="F30" s="1"/>
    </row>
    <row r="31" spans="1:6" x14ac:dyDescent="0.25">
      <c r="A31" t="s">
        <v>29</v>
      </c>
      <c r="B31">
        <v>15247</v>
      </c>
      <c r="C31">
        <v>1</v>
      </c>
      <c r="E31" s="1"/>
      <c r="F31" s="1"/>
    </row>
    <row r="32" spans="1:6" x14ac:dyDescent="0.25">
      <c r="A32" t="s">
        <v>30</v>
      </c>
      <c r="B32">
        <v>6535</v>
      </c>
      <c r="C32">
        <v>1</v>
      </c>
      <c r="E32" s="1"/>
      <c r="F32" s="1"/>
    </row>
    <row r="33" spans="1:7" x14ac:dyDescent="0.25">
      <c r="A33" t="s">
        <v>31</v>
      </c>
      <c r="B33">
        <v>4739</v>
      </c>
      <c r="C33">
        <v>2</v>
      </c>
      <c r="E33" s="1"/>
      <c r="F33" s="1"/>
    </row>
    <row r="34" spans="1:7" x14ac:dyDescent="0.25">
      <c r="A34" t="s">
        <v>2</v>
      </c>
      <c r="B34">
        <v>1080</v>
      </c>
      <c r="C34">
        <v>1</v>
      </c>
      <c r="E34" s="1"/>
      <c r="F34" s="1"/>
    </row>
    <row r="35" spans="1:7" x14ac:dyDescent="0.25">
      <c r="A35" t="s">
        <v>32</v>
      </c>
      <c r="B35">
        <v>12021</v>
      </c>
      <c r="C35">
        <v>2</v>
      </c>
      <c r="E35" s="1"/>
      <c r="F35" s="1"/>
    </row>
    <row r="36" spans="1:7" x14ac:dyDescent="0.25">
      <c r="A36" t="s">
        <v>8</v>
      </c>
      <c r="B36">
        <v>1415</v>
      </c>
      <c r="C36">
        <v>1</v>
      </c>
      <c r="E36" s="2" t="s">
        <v>77</v>
      </c>
      <c r="F36" s="2" t="s">
        <v>78</v>
      </c>
      <c r="G36" s="2" t="s">
        <v>79</v>
      </c>
    </row>
    <row r="37" spans="1:7" x14ac:dyDescent="0.25">
      <c r="A37" t="s">
        <v>7</v>
      </c>
      <c r="B37">
        <v>115432</v>
      </c>
      <c r="C37">
        <v>1</v>
      </c>
      <c r="E37" s="1">
        <v>1</v>
      </c>
      <c r="F37" s="1">
        <f>COUNTIF(C:C,"&lt;= 1")</f>
        <v>57</v>
      </c>
      <c r="G37">
        <f xml:space="preserve"> 100 * F37 / 91</f>
        <v>62.637362637362635</v>
      </c>
    </row>
    <row r="38" spans="1:7" x14ac:dyDescent="0.25">
      <c r="A38" t="s">
        <v>33</v>
      </c>
      <c r="B38">
        <v>1107</v>
      </c>
      <c r="C38">
        <v>1</v>
      </c>
      <c r="E38" s="1">
        <v>2</v>
      </c>
      <c r="F38" s="1">
        <f>COUNTIF(C:C,"&lt;= 2")</f>
        <v>75</v>
      </c>
      <c r="G38">
        <f t="shared" ref="G38:G46" si="0" xml:space="preserve"> 100 * F38 / 91</f>
        <v>82.417582417582423</v>
      </c>
    </row>
    <row r="39" spans="1:7" x14ac:dyDescent="0.25">
      <c r="A39" t="s">
        <v>0</v>
      </c>
      <c r="B39">
        <v>1</v>
      </c>
      <c r="C39">
        <v>1</v>
      </c>
      <c r="E39" s="1">
        <v>3</v>
      </c>
      <c r="F39" s="1">
        <f>COUNTIF(C:C,"&lt;= 3")</f>
        <v>79</v>
      </c>
      <c r="G39">
        <f t="shared" si="0"/>
        <v>86.813186813186817</v>
      </c>
    </row>
    <row r="40" spans="1:7" x14ac:dyDescent="0.25">
      <c r="A40" t="s">
        <v>34</v>
      </c>
      <c r="B40">
        <v>1104</v>
      </c>
      <c r="C40">
        <v>1</v>
      </c>
      <c r="E40" s="1">
        <v>5</v>
      </c>
      <c r="F40" s="1">
        <f>COUNTIF(C:C,"&lt;=5")</f>
        <v>81</v>
      </c>
      <c r="G40">
        <f t="shared" si="0"/>
        <v>89.010989010989007</v>
      </c>
    </row>
    <row r="41" spans="1:7" x14ac:dyDescent="0.25">
      <c r="A41" t="s">
        <v>35</v>
      </c>
      <c r="B41">
        <v>104</v>
      </c>
      <c r="C41">
        <v>1</v>
      </c>
      <c r="E41" s="1">
        <v>8</v>
      </c>
      <c r="F41" s="1">
        <f>COUNTIF(C:C,"&lt;= 8")</f>
        <v>83</v>
      </c>
      <c r="G41">
        <f t="shared" si="0"/>
        <v>91.208791208791212</v>
      </c>
    </row>
    <row r="42" spans="1:7" x14ac:dyDescent="0.25">
      <c r="A42" t="s">
        <v>36</v>
      </c>
      <c r="B42">
        <v>967</v>
      </c>
      <c r="C42">
        <v>3</v>
      </c>
      <c r="E42" s="1">
        <v>20</v>
      </c>
      <c r="F42" s="1">
        <f>COUNTIF(C:C,"&lt;= 20")</f>
        <v>86</v>
      </c>
      <c r="G42">
        <f t="shared" si="0"/>
        <v>94.505494505494511</v>
      </c>
    </row>
    <row r="43" spans="1:7" x14ac:dyDescent="0.25">
      <c r="A43" t="s">
        <v>11</v>
      </c>
      <c r="B43">
        <v>1</v>
      </c>
      <c r="C43">
        <v>1</v>
      </c>
      <c r="E43" s="1">
        <v>30</v>
      </c>
      <c r="F43" s="1">
        <f>COUNTIF(C:C,"&lt;= 30")</f>
        <v>86</v>
      </c>
      <c r="G43">
        <f t="shared" si="0"/>
        <v>94.505494505494511</v>
      </c>
    </row>
    <row r="44" spans="1:7" x14ac:dyDescent="0.25">
      <c r="A44" t="s">
        <v>37</v>
      </c>
      <c r="B44">
        <v>1708</v>
      </c>
      <c r="C44">
        <v>1</v>
      </c>
      <c r="E44" s="1">
        <v>50</v>
      </c>
      <c r="F44" s="1">
        <f>COUNTIF(C:C,"&lt;= 50")</f>
        <v>88</v>
      </c>
      <c r="G44">
        <f t="shared" si="0"/>
        <v>96.703296703296701</v>
      </c>
    </row>
    <row r="45" spans="1:7" x14ac:dyDescent="0.25">
      <c r="A45" t="s">
        <v>5</v>
      </c>
      <c r="B45">
        <v>1080</v>
      </c>
      <c r="C45">
        <v>1</v>
      </c>
      <c r="E45" s="1">
        <v>100</v>
      </c>
      <c r="F45" s="1">
        <f>COUNTIF(C:C,"&lt;= 100")</f>
        <v>89</v>
      </c>
      <c r="G45">
        <f t="shared" si="0"/>
        <v>97.802197802197796</v>
      </c>
    </row>
    <row r="46" spans="1:7" x14ac:dyDescent="0.25">
      <c r="A46" t="s">
        <v>1</v>
      </c>
      <c r="B46">
        <v>26501</v>
      </c>
      <c r="C46">
        <v>2</v>
      </c>
      <c r="E46" s="1">
        <v>500</v>
      </c>
      <c r="F46" s="1">
        <f>COUNTIF(C:C,"&lt;= 500")</f>
        <v>91</v>
      </c>
      <c r="G46">
        <f t="shared" si="0"/>
        <v>100</v>
      </c>
    </row>
    <row r="47" spans="1:7" x14ac:dyDescent="0.25">
      <c r="A47" t="s">
        <v>38</v>
      </c>
      <c r="B47">
        <v>744</v>
      </c>
      <c r="C47">
        <v>2</v>
      </c>
      <c r="E47" s="1"/>
      <c r="F47" s="1"/>
    </row>
    <row r="48" spans="1:7" x14ac:dyDescent="0.25">
      <c r="A48" t="s">
        <v>39</v>
      </c>
      <c r="B48">
        <v>30</v>
      </c>
      <c r="C48">
        <v>1</v>
      </c>
      <c r="E48" s="1"/>
      <c r="F48" s="1"/>
    </row>
    <row r="49" spans="1:6" x14ac:dyDescent="0.25">
      <c r="A49" t="s">
        <v>40</v>
      </c>
      <c r="B49">
        <v>162</v>
      </c>
      <c r="C49">
        <v>1</v>
      </c>
      <c r="E49" s="1"/>
      <c r="F49" s="1"/>
    </row>
    <row r="50" spans="1:6" x14ac:dyDescent="0.25">
      <c r="A50" t="s">
        <v>41</v>
      </c>
      <c r="B50">
        <v>496</v>
      </c>
      <c r="C50">
        <v>1</v>
      </c>
      <c r="E50" s="1"/>
      <c r="F50" s="1"/>
    </row>
    <row r="51" spans="1:6" x14ac:dyDescent="0.25">
      <c r="A51" t="s">
        <v>42</v>
      </c>
      <c r="B51">
        <v>138</v>
      </c>
      <c r="C51">
        <v>1</v>
      </c>
      <c r="E51" s="1"/>
      <c r="F51" s="1"/>
    </row>
    <row r="52" spans="1:6" x14ac:dyDescent="0.25">
      <c r="A52" t="s">
        <v>43</v>
      </c>
      <c r="B52">
        <v>9521</v>
      </c>
      <c r="C52">
        <v>2</v>
      </c>
      <c r="E52" s="1"/>
      <c r="F52" s="1"/>
    </row>
    <row r="53" spans="1:6" x14ac:dyDescent="0.25">
      <c r="A53" t="s">
        <v>44</v>
      </c>
      <c r="B53">
        <v>1331</v>
      </c>
      <c r="C53">
        <v>2</v>
      </c>
      <c r="E53" s="1"/>
      <c r="F53" s="1"/>
    </row>
    <row r="54" spans="1:6" x14ac:dyDescent="0.25">
      <c r="A54" t="s">
        <v>45</v>
      </c>
      <c r="B54">
        <v>15247</v>
      </c>
      <c r="C54">
        <v>1</v>
      </c>
      <c r="E54" s="1"/>
      <c r="F54" s="1"/>
    </row>
    <row r="55" spans="1:6" x14ac:dyDescent="0.25">
      <c r="A55" t="s">
        <v>14</v>
      </c>
      <c r="B55">
        <v>2484</v>
      </c>
      <c r="C55">
        <v>1</v>
      </c>
      <c r="E55" s="1"/>
      <c r="F55" s="1"/>
    </row>
    <row r="56" spans="1:6" x14ac:dyDescent="0.25">
      <c r="A56" t="s">
        <v>46</v>
      </c>
      <c r="B56">
        <v>1</v>
      </c>
      <c r="C56">
        <v>1</v>
      </c>
      <c r="E56" s="1"/>
      <c r="F56" s="1"/>
    </row>
    <row r="57" spans="1:6" x14ac:dyDescent="0.25">
      <c r="A57" t="s">
        <v>17</v>
      </c>
      <c r="B57">
        <v>3309</v>
      </c>
      <c r="C57">
        <v>1</v>
      </c>
      <c r="E57" s="1"/>
      <c r="F57" s="1"/>
    </row>
    <row r="58" spans="1:6" x14ac:dyDescent="0.25">
      <c r="A58" t="s">
        <v>47</v>
      </c>
      <c r="B58">
        <v>94</v>
      </c>
      <c r="C58">
        <v>1</v>
      </c>
      <c r="E58" s="1"/>
      <c r="F58" s="1"/>
    </row>
    <row r="59" spans="1:6" x14ac:dyDescent="0.25">
      <c r="A59" t="s">
        <v>48</v>
      </c>
      <c r="B59">
        <v>121</v>
      </c>
      <c r="C59">
        <v>1</v>
      </c>
      <c r="E59" s="1"/>
      <c r="F59" s="1"/>
    </row>
    <row r="60" spans="1:6" x14ac:dyDescent="0.25">
      <c r="A60" t="s">
        <v>12</v>
      </c>
      <c r="B60">
        <v>446507</v>
      </c>
      <c r="C60">
        <v>2</v>
      </c>
      <c r="E60" s="1"/>
      <c r="F60" s="1"/>
    </row>
    <row r="61" spans="1:6" x14ac:dyDescent="0.25">
      <c r="A61" t="s">
        <v>49</v>
      </c>
      <c r="B61">
        <v>722</v>
      </c>
      <c r="C61">
        <v>1</v>
      </c>
      <c r="E61" s="1"/>
      <c r="F61" s="1"/>
    </row>
    <row r="62" spans="1:6" x14ac:dyDescent="0.25">
      <c r="A62" t="s">
        <v>50</v>
      </c>
      <c r="B62">
        <v>121</v>
      </c>
      <c r="C62">
        <v>1</v>
      </c>
      <c r="E62" s="1"/>
      <c r="F62" s="1"/>
    </row>
    <row r="63" spans="1:6" x14ac:dyDescent="0.25">
      <c r="A63" t="s">
        <v>51</v>
      </c>
      <c r="B63">
        <v>6829</v>
      </c>
      <c r="C63">
        <v>1</v>
      </c>
      <c r="E63" s="1"/>
      <c r="F63" s="1"/>
    </row>
    <row r="64" spans="1:6" x14ac:dyDescent="0.25">
      <c r="A64" t="s">
        <v>52</v>
      </c>
      <c r="B64">
        <v>1912890</v>
      </c>
      <c r="C64">
        <v>421</v>
      </c>
      <c r="E64" s="1"/>
      <c r="F64" s="1"/>
    </row>
    <row r="65" spans="1:6" x14ac:dyDescent="0.25">
      <c r="A65" t="s">
        <v>53</v>
      </c>
      <c r="B65">
        <v>1052</v>
      </c>
      <c r="C65">
        <v>1</v>
      </c>
      <c r="E65" s="1"/>
      <c r="F65" s="1"/>
    </row>
    <row r="66" spans="1:6" x14ac:dyDescent="0.25">
      <c r="A66" t="s">
        <v>26</v>
      </c>
      <c r="B66">
        <v>10</v>
      </c>
      <c r="C66">
        <v>1</v>
      </c>
      <c r="E66" s="1"/>
      <c r="F66" s="1"/>
    </row>
    <row r="67" spans="1:6" x14ac:dyDescent="0.25">
      <c r="A67" t="s">
        <v>2</v>
      </c>
      <c r="B67">
        <v>1080</v>
      </c>
      <c r="C67">
        <v>1</v>
      </c>
      <c r="E67" s="1"/>
      <c r="F67" s="1"/>
    </row>
    <row r="68" spans="1:6" x14ac:dyDescent="0.25">
      <c r="A68" t="s">
        <v>12</v>
      </c>
      <c r="B68">
        <v>446507</v>
      </c>
      <c r="C68">
        <v>2</v>
      </c>
      <c r="E68" s="1"/>
      <c r="F68" s="1"/>
    </row>
    <row r="69" spans="1:6" x14ac:dyDescent="0.25">
      <c r="A69" t="s">
        <v>54</v>
      </c>
      <c r="B69">
        <v>459877</v>
      </c>
      <c r="C69">
        <v>1</v>
      </c>
      <c r="E69" s="1"/>
      <c r="F69" s="1"/>
    </row>
    <row r="70" spans="1:6" x14ac:dyDescent="0.25">
      <c r="A70" t="s">
        <v>55</v>
      </c>
      <c r="B70">
        <v>1917</v>
      </c>
      <c r="C70">
        <v>1</v>
      </c>
      <c r="E70" s="1"/>
      <c r="F70" s="1"/>
    </row>
    <row r="71" spans="1:6" x14ac:dyDescent="0.25">
      <c r="A71" t="s">
        <v>56</v>
      </c>
      <c r="B71">
        <v>70503</v>
      </c>
      <c r="C71">
        <v>1</v>
      </c>
      <c r="E71" s="1"/>
      <c r="F71" s="1"/>
    </row>
    <row r="72" spans="1:6" x14ac:dyDescent="0.25">
      <c r="A72" t="s">
        <v>0</v>
      </c>
      <c r="B72">
        <v>1</v>
      </c>
      <c r="C72">
        <v>1</v>
      </c>
      <c r="E72" s="1"/>
      <c r="F72" s="1"/>
    </row>
    <row r="73" spans="1:6" x14ac:dyDescent="0.25">
      <c r="A73" t="s">
        <v>57</v>
      </c>
      <c r="B73">
        <v>350055</v>
      </c>
      <c r="C73">
        <v>13</v>
      </c>
      <c r="E73" s="1"/>
      <c r="F73" s="1"/>
    </row>
    <row r="74" spans="1:6" x14ac:dyDescent="0.25">
      <c r="A74" t="s">
        <v>18</v>
      </c>
      <c r="B74">
        <v>24370</v>
      </c>
      <c r="C74">
        <v>2</v>
      </c>
      <c r="E74" s="1"/>
      <c r="F74" s="1"/>
    </row>
    <row r="75" spans="1:6" x14ac:dyDescent="0.25">
      <c r="A75" t="s">
        <v>17</v>
      </c>
      <c r="B75">
        <v>3309</v>
      </c>
      <c r="C75">
        <v>1</v>
      </c>
      <c r="E75" s="1"/>
      <c r="F75" s="1"/>
    </row>
    <row r="76" spans="1:6" x14ac:dyDescent="0.25">
      <c r="A76" t="s">
        <v>58</v>
      </c>
      <c r="B76">
        <v>476583</v>
      </c>
      <c r="C76">
        <v>2</v>
      </c>
      <c r="E76" s="1"/>
      <c r="F76" s="1"/>
    </row>
    <row r="77" spans="1:6" x14ac:dyDescent="0.25">
      <c r="A77" t="s">
        <v>59</v>
      </c>
      <c r="B77">
        <v>67634</v>
      </c>
      <c r="C77">
        <v>2</v>
      </c>
      <c r="E77" s="1"/>
      <c r="F77" s="1"/>
    </row>
    <row r="78" spans="1:6" x14ac:dyDescent="0.25">
      <c r="A78" t="s">
        <v>60</v>
      </c>
      <c r="B78">
        <v>30260</v>
      </c>
      <c r="C78">
        <v>1</v>
      </c>
      <c r="E78" s="1"/>
      <c r="F78" s="1"/>
    </row>
    <row r="79" spans="1:6" x14ac:dyDescent="0.25">
      <c r="A79" t="s">
        <v>61</v>
      </c>
      <c r="B79">
        <v>91</v>
      </c>
      <c r="C79">
        <v>1</v>
      </c>
      <c r="E79" s="1"/>
      <c r="F79" s="1"/>
    </row>
    <row r="80" spans="1:6" x14ac:dyDescent="0.25">
      <c r="A80" t="s">
        <v>62</v>
      </c>
      <c r="B80">
        <v>179522</v>
      </c>
      <c r="C80">
        <v>7</v>
      </c>
      <c r="E80" s="1"/>
      <c r="F80" s="1"/>
    </row>
    <row r="81" spans="1:6" x14ac:dyDescent="0.25">
      <c r="A81" t="s">
        <v>63</v>
      </c>
      <c r="B81">
        <v>575661</v>
      </c>
      <c r="C81">
        <v>3</v>
      </c>
      <c r="E81" s="1"/>
      <c r="F81" s="1"/>
    </row>
    <row r="82" spans="1:6" x14ac:dyDescent="0.25">
      <c r="A82" t="s">
        <v>8</v>
      </c>
      <c r="B82">
        <v>1415</v>
      </c>
      <c r="C82">
        <v>1</v>
      </c>
      <c r="E82" s="1"/>
      <c r="F82" s="1"/>
    </row>
    <row r="83" spans="1:6" x14ac:dyDescent="0.25">
      <c r="A83" t="s">
        <v>30</v>
      </c>
      <c r="B83">
        <v>6535</v>
      </c>
      <c r="C83">
        <v>1</v>
      </c>
      <c r="E83" s="1"/>
      <c r="F83" s="1"/>
    </row>
    <row r="84" spans="1:6" x14ac:dyDescent="0.25">
      <c r="A84" t="s">
        <v>64</v>
      </c>
      <c r="B84">
        <v>12445</v>
      </c>
      <c r="C84">
        <v>1</v>
      </c>
      <c r="E84" s="1"/>
      <c r="F84" s="1"/>
    </row>
    <row r="85" spans="1:6" x14ac:dyDescent="0.25">
      <c r="A85" t="s">
        <v>65</v>
      </c>
      <c r="B85">
        <v>538315</v>
      </c>
      <c r="C85">
        <v>3</v>
      </c>
      <c r="E85" s="1"/>
      <c r="F85" s="1"/>
    </row>
    <row r="86" spans="1:6" x14ac:dyDescent="0.25">
      <c r="A86" t="s">
        <v>66</v>
      </c>
      <c r="B86">
        <v>48361</v>
      </c>
      <c r="C86">
        <v>2</v>
      </c>
      <c r="E86" s="1"/>
      <c r="F86" s="1"/>
    </row>
    <row r="87" spans="1:6" x14ac:dyDescent="0.25">
      <c r="A87" t="s">
        <v>67</v>
      </c>
      <c r="B87">
        <v>860</v>
      </c>
      <c r="C87">
        <v>1</v>
      </c>
      <c r="E87" s="1"/>
      <c r="F87" s="1"/>
    </row>
    <row r="88" spans="1:6" x14ac:dyDescent="0.25">
      <c r="A88" t="s">
        <v>68</v>
      </c>
      <c r="B88">
        <v>1233202</v>
      </c>
      <c r="C88">
        <v>3</v>
      </c>
      <c r="E88" s="1"/>
      <c r="F88" s="1"/>
    </row>
    <row r="89" spans="1:6" x14ac:dyDescent="0.25">
      <c r="A89" t="s">
        <v>69</v>
      </c>
      <c r="B89">
        <v>1002668</v>
      </c>
      <c r="C89">
        <v>138</v>
      </c>
      <c r="E89" s="1"/>
      <c r="F89" s="1"/>
    </row>
    <row r="90" spans="1:6" x14ac:dyDescent="0.25">
      <c r="A90" t="s">
        <v>70</v>
      </c>
      <c r="B90">
        <v>44057</v>
      </c>
      <c r="C90">
        <v>2</v>
      </c>
      <c r="E90" s="1"/>
      <c r="F90" s="1"/>
    </row>
    <row r="91" spans="1:6" x14ac:dyDescent="0.25">
      <c r="A91" t="s">
        <v>71</v>
      </c>
      <c r="B91">
        <v>25878</v>
      </c>
      <c r="C91">
        <v>1</v>
      </c>
      <c r="E91" s="1"/>
      <c r="F91" s="1"/>
    </row>
    <row r="92" spans="1:6" x14ac:dyDescent="0.25">
      <c r="A92" t="s">
        <v>72</v>
      </c>
      <c r="B92">
        <v>445583</v>
      </c>
      <c r="C92">
        <v>4</v>
      </c>
      <c r="E92" s="1"/>
      <c r="F92" s="1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4 without cutoff</vt:lpstr>
      <vt:lpstr>subAB, subBA, dist wo cutoff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2011-04-14T02:56:43Z</dcterms:created>
  <dcterms:modified xsi:type="dcterms:W3CDTF">2011-04-14T08:25:26Z</dcterms:modified>
</cp:coreProperties>
</file>